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Rekapitulácia stavby" sheetId="1" r:id="rId1"/>
    <sheet name="01 - SO - 01 Vlastná stavba" sheetId="2" r:id="rId2"/>
  </sheets>
  <definedNames>
    <definedName name="_xlnm._FilterDatabase" localSheetId="1" hidden="1">'01 - SO - 01 Vlastná stavba'!$C$127:$K$295</definedName>
    <definedName name="_xlnm.Print_Titles" localSheetId="1">'01 - SO - 01 Vlastná stavba'!$127:$127</definedName>
    <definedName name="_xlnm.Print_Titles" localSheetId="0">'Rekapitulácia stavby'!$92:$92</definedName>
    <definedName name="_xlnm.Print_Area" localSheetId="1">'01 - SO - 01 Vlastná stavba'!$C$4:$J$76,'01 - SO - 01 Vlastná stavba'!$C$82:$J$109,'01 - SO - 01 Vlastná stavba'!$C$115:$J$295</definedName>
    <definedName name="_xlnm.Print_Area" localSheetId="0">'Rekapitulácia stavby'!$D$4:$AO$76,'Rekapitulácia stavby'!$C$82:$AQ$99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/>
  <c r="J36"/>
  <c r="AY95" i="1"/>
  <c r="J35" i="2"/>
  <c r="AX95" i="1" s="1"/>
  <c r="BI295" i="2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8"/>
  <c r="BH268"/>
  <c r="BG268"/>
  <c r="BE268"/>
  <c r="T268"/>
  <c r="R268"/>
  <c r="P268"/>
  <c r="BI263"/>
  <c r="BH263"/>
  <c r="BG263"/>
  <c r="BE263"/>
  <c r="T263"/>
  <c r="R263"/>
  <c r="P263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38"/>
  <c r="BH238"/>
  <c r="BG238"/>
  <c r="BE238"/>
  <c r="T238"/>
  <c r="R238"/>
  <c r="P238"/>
  <c r="BI236"/>
  <c r="BH236"/>
  <c r="BG236"/>
  <c r="BE236"/>
  <c r="T236"/>
  <c r="R236"/>
  <c r="P236"/>
  <c r="BI233"/>
  <c r="BH233"/>
  <c r="BG233"/>
  <c r="BE233"/>
  <c r="T233"/>
  <c r="T232" s="1"/>
  <c r="R233"/>
  <c r="R232" s="1"/>
  <c r="P233"/>
  <c r="P232" s="1"/>
  <c r="BI230"/>
  <c r="BH230"/>
  <c r="BG230"/>
  <c r="BE230"/>
  <c r="T230"/>
  <c r="T229" s="1"/>
  <c r="R230"/>
  <c r="R229"/>
  <c r="P230"/>
  <c r="P229" s="1"/>
  <c r="BI225"/>
  <c r="BH225"/>
  <c r="BG225"/>
  <c r="BE225"/>
  <c r="T225"/>
  <c r="R225"/>
  <c r="P225"/>
  <c r="BI221"/>
  <c r="BH221"/>
  <c r="BG221"/>
  <c r="BE221"/>
  <c r="T221"/>
  <c r="R221"/>
  <c r="P221"/>
  <c r="BI220"/>
  <c r="BH220"/>
  <c r="BG220"/>
  <c r="BE220"/>
  <c r="T220"/>
  <c r="R220"/>
  <c r="P220"/>
  <c r="BI216"/>
  <c r="BH216"/>
  <c r="BG216"/>
  <c r="BE216"/>
  <c r="T216"/>
  <c r="R216"/>
  <c r="P216"/>
  <c r="BI214"/>
  <c r="BH214"/>
  <c r="BG214"/>
  <c r="BE214"/>
  <c r="T214"/>
  <c r="R214"/>
  <c r="P214"/>
  <c r="BI211"/>
  <c r="BH211"/>
  <c r="BG211"/>
  <c r="BE211"/>
  <c r="T211"/>
  <c r="R211"/>
  <c r="P211"/>
  <c r="BI207"/>
  <c r="BH207"/>
  <c r="BG207"/>
  <c r="BE207"/>
  <c r="T207"/>
  <c r="R207"/>
  <c r="P207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3"/>
  <c r="BH193"/>
  <c r="BG193"/>
  <c r="BE193"/>
  <c r="T193"/>
  <c r="R193"/>
  <c r="P193"/>
  <c r="BI188"/>
  <c r="BH188"/>
  <c r="BG188"/>
  <c r="BE188"/>
  <c r="T188"/>
  <c r="R188"/>
  <c r="P188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1"/>
  <c r="BH171"/>
  <c r="BG171"/>
  <c r="BE171"/>
  <c r="T171"/>
  <c r="R171"/>
  <c r="P171"/>
  <c r="BI166"/>
  <c r="BH166"/>
  <c r="BG166"/>
  <c r="BE166"/>
  <c r="T166"/>
  <c r="R166"/>
  <c r="P166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2"/>
  <c r="BH142"/>
  <c r="BG142"/>
  <c r="BE142"/>
  <c r="T142"/>
  <c r="R142"/>
  <c r="P142"/>
  <c r="BI140"/>
  <c r="BH140"/>
  <c r="BG140"/>
  <c r="BE140"/>
  <c r="T140"/>
  <c r="R140"/>
  <c r="P140"/>
  <c r="BI137"/>
  <c r="BH137"/>
  <c r="BG137"/>
  <c r="BE137"/>
  <c r="T137"/>
  <c r="R137"/>
  <c r="P137"/>
  <c r="BI133"/>
  <c r="BH133"/>
  <c r="BG133"/>
  <c r="BE133"/>
  <c r="T133"/>
  <c r="R133"/>
  <c r="P133"/>
  <c r="BI131"/>
  <c r="BH131"/>
  <c r="BG131"/>
  <c r="BE131"/>
  <c r="T131"/>
  <c r="R131"/>
  <c r="P131"/>
  <c r="J124"/>
  <c r="F124"/>
  <c r="F122"/>
  <c r="E120"/>
  <c r="J91"/>
  <c r="F91"/>
  <c r="F89"/>
  <c r="E87"/>
  <c r="J24"/>
  <c r="E24"/>
  <c r="J125" s="1"/>
  <c r="J23"/>
  <c r="J18"/>
  <c r="E18"/>
  <c r="F125" s="1"/>
  <c r="J17"/>
  <c r="J12"/>
  <c r="J89" s="1"/>
  <c r="E7"/>
  <c r="E118" s="1"/>
  <c r="L90" i="1"/>
  <c r="AM90"/>
  <c r="AM89"/>
  <c r="L89"/>
  <c r="AM87"/>
  <c r="L87"/>
  <c r="L85"/>
  <c r="L84"/>
  <c r="J292" i="2"/>
  <c r="J283"/>
  <c r="J247"/>
  <c r="BK220"/>
  <c r="J199"/>
  <c r="BK177"/>
  <c r="BK149"/>
  <c r="J286"/>
  <c r="J272"/>
  <c r="J258"/>
  <c r="BK244"/>
  <c r="J230"/>
  <c r="J198"/>
  <c r="BK184"/>
  <c r="J166"/>
  <c r="J154"/>
  <c r="BK133"/>
  <c r="BK294"/>
  <c r="J281"/>
  <c r="BK275"/>
  <c r="BK247"/>
  <c r="BK241"/>
  <c r="J201"/>
  <c r="J182"/>
  <c r="BK150"/>
  <c r="J131"/>
  <c r="BK284"/>
  <c r="J280"/>
  <c r="BK273"/>
  <c r="J263"/>
  <c r="J233"/>
  <c r="BK198"/>
  <c r="J142"/>
  <c r="AS94" i="1"/>
  <c r="BK288" i="2"/>
  <c r="J284"/>
  <c r="BK256"/>
  <c r="J238"/>
  <c r="J216"/>
  <c r="BK185"/>
  <c r="BK166"/>
  <c r="BK147"/>
  <c r="J287"/>
  <c r="BK280"/>
  <c r="J260"/>
  <c r="J246"/>
  <c r="BK221"/>
  <c r="J193"/>
  <c r="BK179"/>
  <c r="J171"/>
  <c r="J150"/>
  <c r="BK295"/>
  <c r="J290"/>
  <c r="J279"/>
  <c r="BK268"/>
  <c r="J244"/>
  <c r="J220"/>
  <c r="J188"/>
  <c r="BK171"/>
  <c r="BK137"/>
  <c r="BK289"/>
  <c r="J282"/>
  <c r="BK278"/>
  <c r="J268"/>
  <c r="BK254"/>
  <c r="J236"/>
  <c r="BK216"/>
  <c r="J176"/>
  <c r="BK152"/>
  <c r="J140"/>
  <c r="BK286"/>
  <c r="BK260"/>
  <c r="J254"/>
  <c r="BK225"/>
  <c r="BK211"/>
  <c r="BK193"/>
  <c r="BK182"/>
  <c r="BK156"/>
  <c r="J285"/>
  <c r="BK279"/>
  <c r="J256"/>
  <c r="BK236"/>
  <c r="BK233"/>
  <c r="BK207"/>
  <c r="J185"/>
  <c r="BK176"/>
  <c r="J156"/>
  <c r="J137"/>
  <c r="BK292"/>
  <c r="BK287"/>
  <c r="J273"/>
  <c r="BK246"/>
  <c r="J225"/>
  <c r="BK199"/>
  <c r="BK142"/>
  <c r="BK290"/>
  <c r="J288"/>
  <c r="J275"/>
  <c r="J270"/>
  <c r="BK258"/>
  <c r="BK238"/>
  <c r="J214"/>
  <c r="BK158"/>
  <c r="J147"/>
  <c r="BK131"/>
  <c r="BK285"/>
  <c r="BK282"/>
  <c r="J252"/>
  <c r="J221"/>
  <c r="BK201"/>
  <c r="J184"/>
  <c r="BK140"/>
  <c r="BK283"/>
  <c r="BK270"/>
  <c r="BK252"/>
  <c r="J241"/>
  <c r="BK214"/>
  <c r="BK188"/>
  <c r="J177"/>
  <c r="J158"/>
  <c r="J149"/>
  <c r="J295"/>
  <c r="J289"/>
  <c r="J278"/>
  <c r="BK263"/>
  <c r="J242"/>
  <c r="J211"/>
  <c r="J179"/>
  <c r="J152"/>
  <c r="J294"/>
  <c r="BK281"/>
  <c r="BK272"/>
  <c r="BK242"/>
  <c r="BK230"/>
  <c r="J207"/>
  <c r="BK154"/>
  <c r="J133"/>
  <c r="BK130" l="1"/>
  <c r="J130" s="1"/>
  <c r="J98" s="1"/>
  <c r="BK157"/>
  <c r="J157" s="1"/>
  <c r="J99" s="1"/>
  <c r="T187"/>
  <c r="P206"/>
  <c r="BK235"/>
  <c r="J235" s="1"/>
  <c r="J105" s="1"/>
  <c r="BK243"/>
  <c r="J243" s="1"/>
  <c r="J106" s="1"/>
  <c r="BK253"/>
  <c r="J253" s="1"/>
  <c r="J107" s="1"/>
  <c r="P293"/>
  <c r="P130"/>
  <c r="P157"/>
  <c r="P187"/>
  <c r="BK206"/>
  <c r="J206" s="1"/>
  <c r="J101" s="1"/>
  <c r="T235"/>
  <c r="P243"/>
  <c r="T253"/>
  <c r="T293"/>
  <c r="T130"/>
  <c r="T157"/>
  <c r="R187"/>
  <c r="R206"/>
  <c r="R235"/>
  <c r="T243"/>
  <c r="R253"/>
  <c r="R293"/>
  <c r="R130"/>
  <c r="R157"/>
  <c r="BK187"/>
  <c r="J187" s="1"/>
  <c r="J100" s="1"/>
  <c r="T206"/>
  <c r="P235"/>
  <c r="R243"/>
  <c r="P253"/>
  <c r="BK293"/>
  <c r="J293" s="1"/>
  <c r="J108" s="1"/>
  <c r="BK229"/>
  <c r="J229" s="1"/>
  <c r="J102" s="1"/>
  <c r="BK232"/>
  <c r="J232" s="1"/>
  <c r="J103" s="1"/>
  <c r="J92"/>
  <c r="J122"/>
  <c r="BF133"/>
  <c r="BF140"/>
  <c r="BF171"/>
  <c r="BF214"/>
  <c r="BF220"/>
  <c r="BF225"/>
  <c r="BF236"/>
  <c r="BF244"/>
  <c r="BF263"/>
  <c r="BF273"/>
  <c r="BF281"/>
  <c r="BF282"/>
  <c r="BF287"/>
  <c r="BF292"/>
  <c r="F92"/>
  <c r="BF142"/>
  <c r="BF150"/>
  <c r="BF152"/>
  <c r="BF179"/>
  <c r="BF201"/>
  <c r="BF207"/>
  <c r="BF211"/>
  <c r="BF241"/>
  <c r="BF242"/>
  <c r="BF272"/>
  <c r="BF275"/>
  <c r="BF278"/>
  <c r="BF279"/>
  <c r="BF283"/>
  <c r="BF288"/>
  <c r="BF289"/>
  <c r="BF294"/>
  <c r="BF295"/>
  <c r="E85"/>
  <c r="BF137"/>
  <c r="BF147"/>
  <c r="BF149"/>
  <c r="BF154"/>
  <c r="BF156"/>
  <c r="BF158"/>
  <c r="BF166"/>
  <c r="BF176"/>
  <c r="BF177"/>
  <c r="BF184"/>
  <c r="BF185"/>
  <c r="BF188"/>
  <c r="BF193"/>
  <c r="BF199"/>
  <c r="BF230"/>
  <c r="BF233"/>
  <c r="BF238"/>
  <c r="BF246"/>
  <c r="BF247"/>
  <c r="BF254"/>
  <c r="BF256"/>
  <c r="BF258"/>
  <c r="BF260"/>
  <c r="BF270"/>
  <c r="BF284"/>
  <c r="BF285"/>
  <c r="BF286"/>
  <c r="BF131"/>
  <c r="BF182"/>
  <c r="BF198"/>
  <c r="BF216"/>
  <c r="BF221"/>
  <c r="BF252"/>
  <c r="BF268"/>
  <c r="BF280"/>
  <c r="BF290"/>
  <c r="J33"/>
  <c r="AV95" i="1" s="1"/>
  <c r="F33" i="2"/>
  <c r="AZ95" i="1" s="1"/>
  <c r="F35" i="2"/>
  <c r="BB95" i="1" s="1"/>
  <c r="F36" i="2"/>
  <c r="BC95" i="1" s="1"/>
  <c r="F37" i="2"/>
  <c r="BD95" i="1" s="1"/>
  <c r="P234" i="2" l="1"/>
  <c r="R129"/>
  <c r="T234"/>
  <c r="P129"/>
  <c r="R234"/>
  <c r="T129"/>
  <c r="BK234"/>
  <c r="J234" s="1"/>
  <c r="J104" s="1"/>
  <c r="BK129"/>
  <c r="J129" s="1"/>
  <c r="J97" s="1"/>
  <c r="J34"/>
  <c r="AW95" i="1" s="1"/>
  <c r="AT95" s="1"/>
  <c r="AZ94"/>
  <c r="W29" s="1"/>
  <c r="BB94"/>
  <c r="W31" s="1"/>
  <c r="F34" i="2"/>
  <c r="BA95" i="1" s="1"/>
  <c r="BC94"/>
  <c r="AY94" s="1"/>
  <c r="BD94"/>
  <c r="W33" s="1"/>
  <c r="T128" i="2" l="1"/>
  <c r="P128"/>
  <c r="AU95" i="1" s="1"/>
  <c r="AU94" s="1"/>
  <c r="R128" i="2"/>
  <c r="BK128"/>
  <c r="J128" s="1"/>
  <c r="J96" s="1"/>
  <c r="BA94" i="1"/>
  <c r="W30" s="1"/>
  <c r="W32"/>
  <c r="AV94"/>
  <c r="AK29" s="1"/>
  <c r="AX94"/>
  <c r="J30" i="2" l="1"/>
  <c r="AG95" i="1" s="1"/>
  <c r="AW94"/>
  <c r="AK30" s="1"/>
  <c r="J39" i="2" l="1"/>
  <c r="AN95" i="1"/>
  <c r="AG94"/>
  <c r="AK26" s="1"/>
  <c r="AT94"/>
  <c r="AN94" l="1"/>
  <c r="AK35"/>
</calcChain>
</file>

<file path=xl/sharedStrings.xml><?xml version="1.0" encoding="utf-8"?>
<sst xmlns="http://schemas.openxmlformats.org/spreadsheetml/2006/main" count="2069" uniqueCount="482">
  <si>
    <t>Export Komplet</t>
  </si>
  <si>
    <t/>
  </si>
  <si>
    <t>2.0</t>
  </si>
  <si>
    <t>False</t>
  </si>
  <si>
    <t>{a539faa1-ffd0-4167-bfa8-a0ac6880abe3}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</si>
  <si>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</si>
  <si>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</si>
  <si>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</si>
  <si>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</si>
  <si>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</si>
  <si>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</si>
  <si>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</si>
  <si>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99-7</t>
  </si>
  <si>
    <t>Stavba:</t>
  </si>
  <si>
    <t>JKSO:</t>
  </si>
  <si>
    <t>KS:</t>
  </si>
  <si>
    <t>Miesto:</t>
  </si>
  <si>
    <t xml:space="preserve"> </t>
  </si>
  <si>
    <t>Dátum:</t>
  </si>
  <si>
    <t>9. 5. 2022</t>
  </si>
  <si>
    <t>Objednávateľ:</t>
  </si>
  <si>
    <t>IČO:</t>
  </si>
  <si>
    <t>36472182</t>
  </si>
  <si>
    <t>IČ DPH:</t>
  </si>
  <si>
    <t>SK202 002 5139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</si>
  <si>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</si>
  <si>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</si>
  <si>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</si>
  <si>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</si>
  <si>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</si>
  <si>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</si>
  <si>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</si>
  <si>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</si>
  <si>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</si>
  <si>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</si>
  <si>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</si>
  <si>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</si>
  <si>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</si>
  <si>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</si>
  <si>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</si>
  <si>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</si>
  <si>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</si>
  <si>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</si>
  <si>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</si>
  <si>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</si>
  <si>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</si>
  <si>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</si>
  <si>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</si>
  <si>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</si>
  <si>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</si>
  <si>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</si>
  <si>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</si>
  <si>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</si>
  <si>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</si>
  <si>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</si>
  <si>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</si>
  <si>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</si>
  <si>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</si>
  <si>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</si>
  <si>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</si>
  <si>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</si>
  <si>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</si>
  <si>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</si>
  <si>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</si>
  <si>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</si>
  <si>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</si>
  <si>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</si>
  <si>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</si>
  <si>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</si>
  <si>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</si>
  <si>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</si>
  <si>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</si>
  <si>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</si>
  <si>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</si>
  <si>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</si>
  <si>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</si>
  <si>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- 01 Vlastná stavba</t>
  </si>
  <si>
    <t>STA</t>
  </si>
  <si>
    <t>1</t>
  </si>
  <si>
    <t>{c4b7f9ce-018d-4efb-8827-030b8c352030}</t>
  </si>
  <si>
    <t>KRYCÍ LIST ROZPOČTU</t>
  </si>
  <si>
    <t>Objekt:</t>
  </si>
  <si>
    <t>01 - SO - 01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</si>
  <si>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</si>
  <si>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</si>
  <si>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</si>
  <si>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</si>
  <si>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</si>
  <si>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</si>
  <si>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</si>
  <si>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</si>
  <si>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</si>
  <si>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</si>
  <si>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</si>
  <si>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</si>
  <si>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</si>
  <si>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</si>
  <si>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</si>
  <si>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</si>
  <si>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</si>
  <si>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</si>
  <si>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</si>
  <si>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</si>
  <si>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</si>
  <si>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</si>
  <si>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</si>
  <si>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</si>
  <si>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</si>
  <si>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</si>
  <si>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</si>
  <si>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</si>
  <si>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</si>
  <si>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</si>
  <si>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</si>
  <si>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</si>
  <si>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</si>
  <si>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</si>
  <si>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</si>
  <si>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</si>
  <si>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</si>
  <si>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</si>
  <si>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1352978829</t>
  </si>
  <si>
    <t>VV</t>
  </si>
  <si>
    <t>56*6+9*17*2</t>
  </si>
  <si>
    <t>121101112.S</t>
  </si>
  <si>
    <t>Odstránenie ornice s premiestn. na hromady, so zložením na vzdialenosť do 100 m a do 1000 m3</t>
  </si>
  <si>
    <t>m3</t>
  </si>
  <si>
    <t>-1996097427</t>
  </si>
  <si>
    <t>642*0,2</t>
  </si>
  <si>
    <t>71,33*4*0,3</t>
  </si>
  <si>
    <t>Súčet</t>
  </si>
  <si>
    <t>3</t>
  </si>
  <si>
    <t>131201101.S</t>
  </si>
  <si>
    <t>Výkop nezapaženej jamy v hornine 3, do 100 m3</t>
  </si>
  <si>
    <t>-315876215</t>
  </si>
  <si>
    <t>0,5*0,5*1,05*18</t>
  </si>
  <si>
    <t>131201109.S</t>
  </si>
  <si>
    <t>Hĺbenie nezapažených jám a zárezov. Príplatok za lepivosť horniny 3</t>
  </si>
  <si>
    <t>1824471408</t>
  </si>
  <si>
    <t>4,725*0,3</t>
  </si>
  <si>
    <t>5</t>
  </si>
  <si>
    <t>132201101.S</t>
  </si>
  <si>
    <t>Výkop ryhy do šírky 600 mm v horn.3 do 100 m3</t>
  </si>
  <si>
    <t>1376860709</t>
  </si>
  <si>
    <t>(11,63+11,34*2+42,17)*0,6*1,05</t>
  </si>
  <si>
    <t>(42,17+11,63)*0,2*1,05</t>
  </si>
  <si>
    <t>(8+5+7,8+2,5)*0,2*1,05</t>
  </si>
  <si>
    <t>6</t>
  </si>
  <si>
    <t>132201109.S</t>
  </si>
  <si>
    <t>Príplatok k cene za lepivosť pri hĺbení rýh šírky do 600 mm zapažených i nezapažených s urovnaním dna v hornine 3</t>
  </si>
  <si>
    <t>970647621</t>
  </si>
  <si>
    <t>64,373*0,3</t>
  </si>
  <si>
    <t>7</t>
  </si>
  <si>
    <t>162201102.S</t>
  </si>
  <si>
    <t>Vodorovné premiestnenie výkopku z horniny 1-4 nad 20-50m</t>
  </si>
  <si>
    <t>1811863074</t>
  </si>
  <si>
    <t>8</t>
  </si>
  <si>
    <t>167101102.S</t>
  </si>
  <si>
    <t>Nakladanie neuľahnutého výkopku z hornín tr.1-4 nad 100 do 1000 m3</t>
  </si>
  <si>
    <t>231732654</t>
  </si>
  <si>
    <t>4,725+64,37</t>
  </si>
  <si>
    <t>9</t>
  </si>
  <si>
    <t>171201202.S</t>
  </si>
  <si>
    <t>Uloženie sypaniny na skládky nad 100 do 1000 m3</t>
  </si>
  <si>
    <t>1714139768</t>
  </si>
  <si>
    <t>213,996</t>
  </si>
  <si>
    <t>10</t>
  </si>
  <si>
    <t>171209002.S</t>
  </si>
  <si>
    <t>Poplatok za skladovanie - zemina a kamenivo (17 05) ostatné</t>
  </si>
  <si>
    <t>t</t>
  </si>
  <si>
    <t>338288388</t>
  </si>
  <si>
    <t>69,095/3*1,35</t>
  </si>
  <si>
    <t>11</t>
  </si>
  <si>
    <t>181201101.S</t>
  </si>
  <si>
    <t>Úprava pláne v násypoch v hornine 1-4 bez zhutnenia</t>
  </si>
  <si>
    <t>-1758729584</t>
  </si>
  <si>
    <t>Zakladanie</t>
  </si>
  <si>
    <t>12</t>
  </si>
  <si>
    <t>271573001.S</t>
  </si>
  <si>
    <t>Násyp pod základové konštrukcie so zhutnením zo štrkopiesku fr.0-32 mm</t>
  </si>
  <si>
    <t>181317488</t>
  </si>
  <si>
    <t>(11,63+11,34*2+42,17)*0,6*0,15</t>
  </si>
  <si>
    <t>0,5*0,5*18*0,15</t>
  </si>
  <si>
    <t>1,0*55,13*0,15</t>
  </si>
  <si>
    <t>(8,2+7,88)*16,48*0,15</t>
  </si>
  <si>
    <t>(42,17+11,63)*0,2*0,15</t>
  </si>
  <si>
    <t>2,68*11,34*0,15</t>
  </si>
  <si>
    <t>13</t>
  </si>
  <si>
    <t>274321311.S</t>
  </si>
  <si>
    <t>Betón základových pásov, železový (bez výstuže), tr. C 16/20</t>
  </si>
  <si>
    <t>-1158105651</t>
  </si>
  <si>
    <t>(5+8+7,8+2,5)*0,2*1,05</t>
  </si>
  <si>
    <t>14</t>
  </si>
  <si>
    <t>274351215.S</t>
  </si>
  <si>
    <t>Debnenie stien základových pásov, zhotovenie-dielce</t>
  </si>
  <si>
    <t>1895292301</t>
  </si>
  <si>
    <t>(11,63+11,34*2+42,17)*2*0,05</t>
  </si>
  <si>
    <t>(42,17+11,63)*0,05</t>
  </si>
  <si>
    <t>(5+8+7,8+2,5)*2*0,05</t>
  </si>
  <si>
    <t>15</t>
  </si>
  <si>
    <t>274351216.S</t>
  </si>
  <si>
    <t>Debnenie stien základových pásov, odstránenie-dielce</t>
  </si>
  <si>
    <t>360810674</t>
  </si>
  <si>
    <t>16</t>
  </si>
  <si>
    <t>274361821.S</t>
  </si>
  <si>
    <t>Výstuž základových pásov z ocele B500 (10505)</t>
  </si>
  <si>
    <t>522131709</t>
  </si>
  <si>
    <t>64,373*0,035</t>
  </si>
  <si>
    <t>17</t>
  </si>
  <si>
    <t>275321311.S</t>
  </si>
  <si>
    <t>Betón základových pätiek, železový (bez výstuže), tr. C 16/20</t>
  </si>
  <si>
    <t>-136231782</t>
  </si>
  <si>
    <t>0,5*0,5*18*1,05</t>
  </si>
  <si>
    <t>18</t>
  </si>
  <si>
    <t>275351215.S</t>
  </si>
  <si>
    <t>Debnenie stien základových pätiek, zhotovenie-dielce</t>
  </si>
  <si>
    <t>-2017120539</t>
  </si>
  <si>
    <t>0,5*4*0,05*18</t>
  </si>
  <si>
    <t>19</t>
  </si>
  <si>
    <t>275351216.S</t>
  </si>
  <si>
    <t>Debnenie stien základovýcb pätiek, odstránenie-dielce</t>
  </si>
  <si>
    <t>-120315587</t>
  </si>
  <si>
    <t>275361821.S</t>
  </si>
  <si>
    <t>Výstuž základových pätiek z ocele B500 (10505)</t>
  </si>
  <si>
    <t>1429295186</t>
  </si>
  <si>
    <t>4,725*0,035</t>
  </si>
  <si>
    <t>Zvislé a kompletné konštrukcie</t>
  </si>
  <si>
    <t>21</t>
  </si>
  <si>
    <t>341321315.S</t>
  </si>
  <si>
    <t>Betón stien a priečok, železový (bez výstuže) tr. C 20/25</t>
  </si>
  <si>
    <t>1969563066</t>
  </si>
  <si>
    <t>(55,13*2+11,03*2-2*4-4*1,6-3*1,4)*0,25*2</t>
  </si>
  <si>
    <t>(2,5+8+7,8+5)*0,2*1,2</t>
  </si>
  <si>
    <t>55,13*0,4*0,2*3</t>
  </si>
  <si>
    <t>22</t>
  </si>
  <si>
    <t>341351105.S</t>
  </si>
  <si>
    <t>Debnenie stien a priečok obojstranné zhotovenie-dielce</t>
  </si>
  <si>
    <t>190720778</t>
  </si>
  <si>
    <t>(55,13*2+11,03*2-2*4-4*1,6-3*1,4)*2*2</t>
  </si>
  <si>
    <t>(2,5+8+7,8+5)*2*1,2</t>
  </si>
  <si>
    <t>55,13*0,4*2*3</t>
  </si>
  <si>
    <t>23</t>
  </si>
  <si>
    <t>341351106.S</t>
  </si>
  <si>
    <t>Debnenie stien a priečok obojstranné odstránenie-dielce</t>
  </si>
  <si>
    <t>1179746259</t>
  </si>
  <si>
    <t>24</t>
  </si>
  <si>
    <t>341352301.S</t>
  </si>
  <si>
    <t>Denný prenájom ručného systémového debnenia jednoduchých stien, pre výšku debniaceho panela 2400 mm</t>
  </si>
  <si>
    <t>747202971</t>
  </si>
  <si>
    <t>643,12*4</t>
  </si>
  <si>
    <t>25</t>
  </si>
  <si>
    <t>341362422.S</t>
  </si>
  <si>
    <t>Strih a pokládka, výstuž  stien a priečok rovných alebo oblých zo zváraných sietí KARI, priemer drôtu 6/6 mm, veľkosť oka 150x150 mm</t>
  </si>
  <si>
    <t>-1200099738</t>
  </si>
  <si>
    <t>(55,13*2+11,03*2-2*4-4*1,6-3*1,4)*2</t>
  </si>
  <si>
    <t>(2,5+8+7,8+5)*1,2</t>
  </si>
  <si>
    <t>55,13*0,4*3</t>
  </si>
  <si>
    <t>Úpravy povrchov, podlahy, osadenie</t>
  </si>
  <si>
    <t>26</t>
  </si>
  <si>
    <t>631312121.S</t>
  </si>
  <si>
    <t>Doplnenie existujúcich mazanín prostým betónom  a hr.do 80 mm</t>
  </si>
  <si>
    <t>-1779472048</t>
  </si>
  <si>
    <t>43,77*2,68*0,08</t>
  </si>
  <si>
    <t>(43,77*10,78)*0,08</t>
  </si>
  <si>
    <t>27</t>
  </si>
  <si>
    <t>631315611.S</t>
  </si>
  <si>
    <t>Mazanina z betónu prostého (m3) tr. C 16/20 hr.nad 120 do 240 mm</t>
  </si>
  <si>
    <t>1700766115</t>
  </si>
  <si>
    <t>(55,13*1,2+11,34*2,68+11,34*10,43+8*14,31+8,2*14,31)*0,15</t>
  </si>
  <si>
    <t>28</t>
  </si>
  <si>
    <t>631315711.S</t>
  </si>
  <si>
    <t>Mazanina z betónu prostého (m3) tr. C 25/30 hr.nad 120 do 240 mm</t>
  </si>
  <si>
    <t>272151712</t>
  </si>
  <si>
    <t>71,33*3,5*0,15</t>
  </si>
  <si>
    <t>29</t>
  </si>
  <si>
    <t>631351101.S</t>
  </si>
  <si>
    <t>Debnenie stien, rýh a otvorov v podlahách zhotovenie</t>
  </si>
  <si>
    <t>776166264</t>
  </si>
  <si>
    <t>(71,33+3,5+3,5)*0,15</t>
  </si>
  <si>
    <t>55,13*0,15+(8+14,31)*0,15+(8,2+14,31)*0,15+1,2*2*0,15+4,0*2*0,15+11,34*0,15</t>
  </si>
  <si>
    <t>30</t>
  </si>
  <si>
    <t>631351102.S</t>
  </si>
  <si>
    <t>Debnenie stien, rýh a otvorov v podlahách odstránenie</t>
  </si>
  <si>
    <t>1816440057</t>
  </si>
  <si>
    <t>31</t>
  </si>
  <si>
    <t>631362422.S</t>
  </si>
  <si>
    <t>Výstuž mazanín z betónov (z kameniva) a z ľahkých betónov zo sietí KARI, priemer drôtu 6/6 mm, veľkosť oka 150x150 mm</t>
  </si>
  <si>
    <t>1932091895</t>
  </si>
  <si>
    <t>71,33*3,5</t>
  </si>
  <si>
    <t>55,13*1,2+11,34*2,68+8*14,31+8,2*14,31+55,13*0,8</t>
  </si>
  <si>
    <t>32</t>
  </si>
  <si>
    <t>634920033.S</t>
  </si>
  <si>
    <t>Rezanie dilatačných škár v čiastočne zatvrdnutej betónovej mazanine alebo poteru hĺbky nad 50 do 80 mm, šírky nad 10 do 20 mm</t>
  </si>
  <si>
    <t>m</t>
  </si>
  <si>
    <t>-19029769</t>
  </si>
  <si>
    <t>3,5*6</t>
  </si>
  <si>
    <t>14,31+8,2+14,31+8+1,2*5+11,34+10,78</t>
  </si>
  <si>
    <t>33</t>
  </si>
  <si>
    <t>952901311.S</t>
  </si>
  <si>
    <t>Vyčistenie budov poľnohospodárskych objektov akejkoľvek výšky</t>
  </si>
  <si>
    <t>1817639805</t>
  </si>
  <si>
    <t>55,130*11,03</t>
  </si>
  <si>
    <t>99</t>
  </si>
  <si>
    <t>Presun hmôt HSV</t>
  </si>
  <si>
    <t>34</t>
  </si>
  <si>
    <t>998011002.S</t>
  </si>
  <si>
    <t>Presun hmôt pre budovy (801, 803, 812), zvislá konštr. z tehál, tvárnic, z kovu výšky do 12 m</t>
  </si>
  <si>
    <t>1237682843</t>
  </si>
  <si>
    <t>PSV</t>
  </si>
  <si>
    <t>Práce a dodávky PSV</t>
  </si>
  <si>
    <t>762</t>
  </si>
  <si>
    <t>Konštrukcie tesárske</t>
  </si>
  <si>
    <t>35</t>
  </si>
  <si>
    <t>762332110.S</t>
  </si>
  <si>
    <t>Montáž viazaných konštrukcií krovov striech z reziva priemernej plochy do 120 cm2</t>
  </si>
  <si>
    <t>-1130526676</t>
  </si>
  <si>
    <t>55,13*18</t>
  </si>
  <si>
    <t>36</t>
  </si>
  <si>
    <t>M</t>
  </si>
  <si>
    <t>605120006900.S</t>
  </si>
  <si>
    <t>Drevené hranoly 80 mm x 120 mm</t>
  </si>
  <si>
    <t>-787801662</t>
  </si>
  <si>
    <t>992,34*0,08*0,12</t>
  </si>
  <si>
    <t>9,526*1,1 'Prepočítané koeficientom množstva</t>
  </si>
  <si>
    <t>37</t>
  </si>
  <si>
    <t>762395000.S</t>
  </si>
  <si>
    <t>Spojovacie prostriedky pre viazané konštrukcie krovov, debnenie a laťovanie, nadstrešné konštr., spádové kliny - svorky, dosky, klince, pásová oceľ, vruty</t>
  </si>
  <si>
    <t>1117907791</t>
  </si>
  <si>
    <t>38</t>
  </si>
  <si>
    <t>998762202.S</t>
  </si>
  <si>
    <t>Presun hmôt pre konštrukcie tesárske v objektoch výšky do 12 m</t>
  </si>
  <si>
    <t>%</t>
  </si>
  <si>
    <t>-1962522063</t>
  </si>
  <si>
    <t>764</t>
  </si>
  <si>
    <t>Konštrukcie klampiarske</t>
  </si>
  <si>
    <t>39</t>
  </si>
  <si>
    <t>764352221.S</t>
  </si>
  <si>
    <t>Žľaby z pozinkovaného PZ plechu, pododkvapové polkruhové r.š. 200 mm</t>
  </si>
  <si>
    <t>-24394815</t>
  </si>
  <si>
    <t>55,13*3</t>
  </si>
  <si>
    <t>40</t>
  </si>
  <si>
    <t>764359212.S</t>
  </si>
  <si>
    <t>Kotlík kónický z pozinkovaného PZ plechu, pre rúry s priemerom od 100 do 125 mm</t>
  </si>
  <si>
    <t>ks</t>
  </si>
  <si>
    <t>-871328191</t>
  </si>
  <si>
    <t>41</t>
  </si>
  <si>
    <t>764454255.S</t>
  </si>
  <si>
    <t>Zvodové rúry z pozinkovaného PZ plechu, kruhové priemer 150 mm</t>
  </si>
  <si>
    <t>1545295458</t>
  </si>
  <si>
    <t>2*4,77</t>
  </si>
  <si>
    <t>2*4</t>
  </si>
  <si>
    <t>2*2,45</t>
  </si>
  <si>
    <t>42</t>
  </si>
  <si>
    <t>998764201.S</t>
  </si>
  <si>
    <t>Presun hmôt pre konštrukcie klampiarske v objektoch výšky do 6 m</t>
  </si>
  <si>
    <t>-1186567735</t>
  </si>
  <si>
    <t>767</t>
  </si>
  <si>
    <t>Konštrukcie doplnkové kovové</t>
  </si>
  <si>
    <t>43</t>
  </si>
  <si>
    <t>767137114.S</t>
  </si>
  <si>
    <t>Montáž roštu zváraného z tenkosten. profilov, rozpätie do 600 mm</t>
  </si>
  <si>
    <t>1482262637</t>
  </si>
  <si>
    <t>46,861+163,398</t>
  </si>
  <si>
    <t>44</t>
  </si>
  <si>
    <t>145520000300.S</t>
  </si>
  <si>
    <t>Profil oceľový zváraný uzavretý obdĺžnikový</t>
  </si>
  <si>
    <t>-279718064</t>
  </si>
  <si>
    <t>(55,13*4+3,64*4*3+11,03*2)*0,00215</t>
  </si>
  <si>
    <t>45</t>
  </si>
  <si>
    <t>767137511.S</t>
  </si>
  <si>
    <t xml:space="preserve">Obloženie Lexanom </t>
  </si>
  <si>
    <t>-1812736954</t>
  </si>
  <si>
    <t>55,13*0,85</t>
  </si>
  <si>
    <t>46</t>
  </si>
  <si>
    <t>283170000100</t>
  </si>
  <si>
    <t>Doska komôrková z polykarbonátu LEXAN</t>
  </si>
  <si>
    <t>-2041102831</t>
  </si>
  <si>
    <t>46,861</t>
  </si>
  <si>
    <t>46,861*1,1 'Prepočítané koeficientom množstva</t>
  </si>
  <si>
    <t>47</t>
  </si>
  <si>
    <t>767137512.S</t>
  </si>
  <si>
    <t>Obloženie plechom tvarovaným skrutkovaním</t>
  </si>
  <si>
    <t>87181732</t>
  </si>
  <si>
    <t>11,03*1,81/2*2</t>
  </si>
  <si>
    <t>(11,03*2,91-4*2,0)*2</t>
  </si>
  <si>
    <t>(55,13-3*1,4)*1,87</t>
  </si>
  <si>
    <t>48</t>
  </si>
  <si>
    <t>138310001300.S</t>
  </si>
  <si>
    <t>Plech trapézový pozink , hr. 0,5 - 1,25 mm</t>
  </si>
  <si>
    <t>1514848347</t>
  </si>
  <si>
    <t>163,398*1,05 'Prepočítané koeficientom množstva</t>
  </si>
  <si>
    <t>49</t>
  </si>
  <si>
    <t>767161210.S</t>
  </si>
  <si>
    <t>Montáž zábradlia rovného z rúrok na oceľovú konštrukciu, s hmotnosťou 1 m zábradlia do 20 kg</t>
  </si>
  <si>
    <t>-2113584246</t>
  </si>
  <si>
    <t>55,13*2</t>
  </si>
  <si>
    <t>50</t>
  </si>
  <si>
    <t>553520003000.S</t>
  </si>
  <si>
    <t>Zábradlie rovné, výška do 1200 mm,  vhodné do exteriéru</t>
  </si>
  <si>
    <t>1858428454</t>
  </si>
  <si>
    <t>51</t>
  </si>
  <si>
    <t>767392112.S</t>
  </si>
  <si>
    <t>Montáž krytiny striech plechom tvarovaným skrutkovaním</t>
  </si>
  <si>
    <t>1012309741</t>
  </si>
  <si>
    <t>55,13*(9,940+6,090)+55,13*1,60</t>
  </si>
  <si>
    <t>52</t>
  </si>
  <si>
    <t>-1860907787</t>
  </si>
  <si>
    <t>971,942</t>
  </si>
  <si>
    <t>971,942*1,05 'Prepočítané koeficientom množstva</t>
  </si>
  <si>
    <t>53</t>
  </si>
  <si>
    <t>767920110.S</t>
  </si>
  <si>
    <t>Montáž vrát a vrátok osadzovaných na stĺpiky murované alebo betónované, do 2 m2</t>
  </si>
  <si>
    <t>-1006551817</t>
  </si>
  <si>
    <t>54</t>
  </si>
  <si>
    <t>553510010100.S</t>
  </si>
  <si>
    <t>Bránka - vráta - jedmnokrídlové , šxv 1,0x1,6 m</t>
  </si>
  <si>
    <t>1446155907</t>
  </si>
  <si>
    <t>55</t>
  </si>
  <si>
    <t>767920120.S</t>
  </si>
  <si>
    <t>Montáž vrát a vrátok osadzovaných na stĺpiky murované alebo betónované, 2-4 m2</t>
  </si>
  <si>
    <t>1209553528</t>
  </si>
  <si>
    <t>56</t>
  </si>
  <si>
    <t>553510009900.S</t>
  </si>
  <si>
    <t>Bránka - vráta - jednokrídlová, šxv 1,4x1,6 m</t>
  </si>
  <si>
    <t>-1736573971</t>
  </si>
  <si>
    <t>57</t>
  </si>
  <si>
    <t>553510010000.S</t>
  </si>
  <si>
    <t>Bránka - vráta - jednokrídlová, šxv 1,8x1,6 m</t>
  </si>
  <si>
    <t>-1553643384</t>
  </si>
  <si>
    <t>58</t>
  </si>
  <si>
    <t>767920130.S</t>
  </si>
  <si>
    <t>Montáž vrát a vrátok osadzovaných na stĺpiky murované alebo betónované, 4-6 m2</t>
  </si>
  <si>
    <t>950040164</t>
  </si>
  <si>
    <t>59</t>
  </si>
  <si>
    <t>553410058800.S</t>
  </si>
  <si>
    <t>Vráta oceľové 3000x1600 mm</t>
  </si>
  <si>
    <t>1175140446</t>
  </si>
  <si>
    <t>60</t>
  </si>
  <si>
    <t>767920140.S</t>
  </si>
  <si>
    <t>Montáž vrát a vrátok k oploteniu osadzovaných na stĺpiky murované alebo betónované, 6-8 m2</t>
  </si>
  <si>
    <t>993089896</t>
  </si>
  <si>
    <t>61</t>
  </si>
  <si>
    <t>553410058000.S1</t>
  </si>
  <si>
    <t>Vráta oceľové 4000x1600 mm posúvne</t>
  </si>
  <si>
    <t>2047658642</t>
  </si>
  <si>
    <t>62</t>
  </si>
  <si>
    <t>767920170.S</t>
  </si>
  <si>
    <t>Montáž vrát a vrátok osadzovaných na stĺpiky murované alebo betónované nad 15 m2</t>
  </si>
  <si>
    <t>-1293902325</t>
  </si>
  <si>
    <t>63</t>
  </si>
  <si>
    <t>553410057800.S</t>
  </si>
  <si>
    <t>Vráta oceľové dvojkrídlové 10,78 x 1,6 m</t>
  </si>
  <si>
    <t>1136274959</t>
  </si>
  <si>
    <t>64</t>
  </si>
  <si>
    <t>767995105.S</t>
  </si>
  <si>
    <t>Montáž ostatných atypických kovových stavebných doplnkových konštrukcií nad 50 do 100 kg</t>
  </si>
  <si>
    <t>kg</t>
  </si>
  <si>
    <t>1036129076</t>
  </si>
  <si>
    <t>65</t>
  </si>
  <si>
    <t>145520000300.S1</t>
  </si>
  <si>
    <t>Oceľové prvky nosnej konštrukcie</t>
  </si>
  <si>
    <t>1438520333</t>
  </si>
  <si>
    <t>15125,68*0,001 'Prepočítané koeficientom množstva</t>
  </si>
  <si>
    <t>66</t>
  </si>
  <si>
    <t>998767201.S</t>
  </si>
  <si>
    <t>Presun hmôt pre kovové stavebné doplnkové konštrukcie v objektoch výšky do 6 m</t>
  </si>
  <si>
    <t>-1779446298</t>
  </si>
  <si>
    <t>783</t>
  </si>
  <si>
    <t>Nátery</t>
  </si>
  <si>
    <t>67</t>
  </si>
  <si>
    <t>783125130.S</t>
  </si>
  <si>
    <t>Nátery oceľ.konštr. syntetické ľahkých C alebo veľmi ľahkých CC dvojnásobné - 70μm</t>
  </si>
  <si>
    <t>1823436754</t>
  </si>
  <si>
    <t>68</t>
  </si>
  <si>
    <t>783125730.S</t>
  </si>
  <si>
    <t>Nátery oceľ.konštr. syntetické ľahkých C alebo veľmi ľahkých CC základné - 35μm</t>
  </si>
  <si>
    <t>1336042253</t>
  </si>
  <si>
    <t>ROTAX - ARCH spol, s.r.o., Fidlíkova 3, 066 01 Humenné</t>
  </si>
  <si>
    <t>Argo-PK, Projekčná kancelária, Strojárska 3998, Snina</t>
  </si>
  <si>
    <t>Stavebné úpravy maštale pre voľné ustajnenie HD,  č. 164, k.u. Pčoliné okr. Snina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</si>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</sst>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topLeftCell="A58" workbookViewId="0">
      <selection activeCell="AG82" sqref="AG8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18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11" t="s">
        <v>12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213" t="s">
        <v>479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22</v>
      </c>
      <c r="AR10" s="19"/>
      <c r="BS10" s="16" t="s">
        <v>6</v>
      </c>
    </row>
    <row r="11" spans="1:74" s="1" customFormat="1" ht="18.399999999999999" customHeight="1">
      <c r="B11" s="19"/>
      <c r="E11" s="23" t="s">
        <v>477</v>
      </c>
      <c r="AK11" s="25" t="s">
        <v>23</v>
      </c>
      <c r="AN11" s="23" t="s">
        <v>24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25</v>
      </c>
      <c r="AK13" s="25" t="s">
        <v>21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17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478</v>
      </c>
      <c r="AK17" s="25" t="s">
        <v>23</v>
      </c>
      <c r="AN17" s="23" t="s">
        <v>1</v>
      </c>
      <c r="AR17" s="19"/>
      <c r="BS17" s="16" t="s">
        <v>27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28</v>
      </c>
      <c r="AK19" s="25" t="s">
        <v>21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17</v>
      </c>
      <c r="AK20" s="25" t="s">
        <v>23</v>
      </c>
      <c r="AN20" s="23" t="s">
        <v>1</v>
      </c>
      <c r="AR20" s="19"/>
      <c r="BS20" s="16" t="s">
        <v>27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29</v>
      </c>
      <c r="AR22" s="19"/>
    </row>
    <row r="23" spans="1:71" s="1" customFormat="1" ht="16.5" customHeight="1">
      <c r="B23" s="19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5">
        <f>ROUND(AG94,2)</f>
        <v>0</v>
      </c>
      <c r="AL26" s="216"/>
      <c r="AM26" s="216"/>
      <c r="AN26" s="216"/>
      <c r="AO26" s="216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7" t="s">
        <v>31</v>
      </c>
      <c r="M28" s="217"/>
      <c r="N28" s="217"/>
      <c r="O28" s="217"/>
      <c r="P28" s="217"/>
      <c r="Q28" s="28"/>
      <c r="R28" s="28"/>
      <c r="S28" s="28"/>
      <c r="T28" s="28"/>
      <c r="U28" s="28"/>
      <c r="V28" s="28"/>
      <c r="W28" s="217" t="s">
        <v>32</v>
      </c>
      <c r="X28" s="217"/>
      <c r="Y28" s="217"/>
      <c r="Z28" s="217"/>
      <c r="AA28" s="217"/>
      <c r="AB28" s="217"/>
      <c r="AC28" s="217"/>
      <c r="AD28" s="217"/>
      <c r="AE28" s="217"/>
      <c r="AF28" s="28"/>
      <c r="AG28" s="28"/>
      <c r="AH28" s="28"/>
      <c r="AI28" s="28"/>
      <c r="AJ28" s="28"/>
      <c r="AK28" s="217" t="s">
        <v>33</v>
      </c>
      <c r="AL28" s="217"/>
      <c r="AM28" s="217"/>
      <c r="AN28" s="217"/>
      <c r="AO28" s="217"/>
      <c r="AP28" s="28"/>
      <c r="AQ28" s="28"/>
      <c r="AR28" s="29"/>
      <c r="BE28" s="28"/>
    </row>
    <row r="29" spans="1:71" s="3" customFormat="1" ht="14.45" customHeight="1">
      <c r="B29" s="33"/>
      <c r="D29" s="25" t="s">
        <v>34</v>
      </c>
      <c r="F29" s="34" t="s">
        <v>35</v>
      </c>
      <c r="L29" s="219">
        <v>0.2</v>
      </c>
      <c r="M29" s="220"/>
      <c r="N29" s="220"/>
      <c r="O29" s="220"/>
      <c r="P29" s="220"/>
      <c r="Q29" s="35"/>
      <c r="R29" s="35"/>
      <c r="S29" s="35"/>
      <c r="T29" s="35"/>
      <c r="U29" s="35"/>
      <c r="V29" s="35"/>
      <c r="W29" s="221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F29" s="35"/>
      <c r="AG29" s="35"/>
      <c r="AH29" s="35"/>
      <c r="AI29" s="35"/>
      <c r="AJ29" s="35"/>
      <c r="AK29" s="221">
        <f>ROUND(AV94, 2)</f>
        <v>0</v>
      </c>
      <c r="AL29" s="220"/>
      <c r="AM29" s="220"/>
      <c r="AN29" s="220"/>
      <c r="AO29" s="220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36</v>
      </c>
      <c r="L30" s="208">
        <v>0.2</v>
      </c>
      <c r="M30" s="209"/>
      <c r="N30" s="209"/>
      <c r="O30" s="209"/>
      <c r="P30" s="209"/>
      <c r="W30" s="210">
        <f>ROUND(BA94, 2)</f>
        <v>0</v>
      </c>
      <c r="X30" s="209"/>
      <c r="Y30" s="209"/>
      <c r="Z30" s="209"/>
      <c r="AA30" s="209"/>
      <c r="AB30" s="209"/>
      <c r="AC30" s="209"/>
      <c r="AD30" s="209"/>
      <c r="AE30" s="209"/>
      <c r="AK30" s="210">
        <f>ROUND(AW94, 2)</f>
        <v>0</v>
      </c>
      <c r="AL30" s="209"/>
      <c r="AM30" s="209"/>
      <c r="AN30" s="209"/>
      <c r="AO30" s="209"/>
      <c r="AR30" s="33"/>
    </row>
    <row r="31" spans="1:71" s="3" customFormat="1" ht="14.45" hidden="1" customHeight="1">
      <c r="B31" s="33"/>
      <c r="F31" s="25" t="s">
        <v>37</v>
      </c>
      <c r="L31" s="208">
        <v>0.2</v>
      </c>
      <c r="M31" s="209"/>
      <c r="N31" s="209"/>
      <c r="O31" s="209"/>
      <c r="P31" s="209"/>
      <c r="W31" s="210">
        <f>ROUND(BB94, 2)</f>
        <v>0</v>
      </c>
      <c r="X31" s="209"/>
      <c r="Y31" s="209"/>
      <c r="Z31" s="209"/>
      <c r="AA31" s="209"/>
      <c r="AB31" s="209"/>
      <c r="AC31" s="209"/>
      <c r="AD31" s="209"/>
      <c r="AE31" s="209"/>
      <c r="AK31" s="210">
        <v>0</v>
      </c>
      <c r="AL31" s="209"/>
      <c r="AM31" s="209"/>
      <c r="AN31" s="209"/>
      <c r="AO31" s="209"/>
      <c r="AR31" s="33"/>
    </row>
    <row r="32" spans="1:71" s="3" customFormat="1" ht="14.45" hidden="1" customHeight="1">
      <c r="B32" s="33"/>
      <c r="F32" s="25" t="s">
        <v>38</v>
      </c>
      <c r="L32" s="208">
        <v>0.2</v>
      </c>
      <c r="M32" s="209"/>
      <c r="N32" s="209"/>
      <c r="O32" s="209"/>
      <c r="P32" s="209"/>
      <c r="W32" s="210">
        <f>ROUND(BC94, 2)</f>
        <v>0</v>
      </c>
      <c r="X32" s="209"/>
      <c r="Y32" s="209"/>
      <c r="Z32" s="209"/>
      <c r="AA32" s="209"/>
      <c r="AB32" s="209"/>
      <c r="AC32" s="209"/>
      <c r="AD32" s="209"/>
      <c r="AE32" s="209"/>
      <c r="AK32" s="210">
        <v>0</v>
      </c>
      <c r="AL32" s="209"/>
      <c r="AM32" s="209"/>
      <c r="AN32" s="209"/>
      <c r="AO32" s="209"/>
      <c r="AR32" s="33"/>
    </row>
    <row r="33" spans="1:57" s="3" customFormat="1" ht="14.45" hidden="1" customHeight="1">
      <c r="B33" s="33"/>
      <c r="F33" s="34" t="s">
        <v>39</v>
      </c>
      <c r="L33" s="219">
        <v>0</v>
      </c>
      <c r="M33" s="220"/>
      <c r="N33" s="220"/>
      <c r="O33" s="220"/>
      <c r="P33" s="220"/>
      <c r="Q33" s="35"/>
      <c r="R33" s="35"/>
      <c r="S33" s="35"/>
      <c r="T33" s="35"/>
      <c r="U33" s="35"/>
      <c r="V33" s="35"/>
      <c r="W33" s="221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F33" s="35"/>
      <c r="AG33" s="35"/>
      <c r="AH33" s="35"/>
      <c r="AI33" s="35"/>
      <c r="AJ33" s="35"/>
      <c r="AK33" s="221">
        <v>0</v>
      </c>
      <c r="AL33" s="220"/>
      <c r="AM33" s="220"/>
      <c r="AN33" s="220"/>
      <c r="AO33" s="220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25" t="s">
        <v>42</v>
      </c>
      <c r="Y35" s="223"/>
      <c r="Z35" s="223"/>
      <c r="AA35" s="223"/>
      <c r="AB35" s="223"/>
      <c r="AC35" s="39"/>
      <c r="AD35" s="39"/>
      <c r="AE35" s="39"/>
      <c r="AF35" s="39"/>
      <c r="AG35" s="39"/>
      <c r="AH35" s="39"/>
      <c r="AI35" s="39"/>
      <c r="AJ35" s="39"/>
      <c r="AK35" s="222">
        <f>SUM(AK26:AK33)</f>
        <v>0</v>
      </c>
      <c r="AL35" s="223"/>
      <c r="AM35" s="223"/>
      <c r="AN35" s="223"/>
      <c r="AO35" s="224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45</v>
      </c>
      <c r="AI60" s="31"/>
      <c r="AJ60" s="31"/>
      <c r="AK60" s="31"/>
      <c r="AL60" s="31"/>
      <c r="AM60" s="44" t="s">
        <v>46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48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45</v>
      </c>
      <c r="AI75" s="31"/>
      <c r="AJ75" s="31"/>
      <c r="AK75" s="31"/>
      <c r="AL75" s="31"/>
      <c r="AM75" s="44" t="s">
        <v>46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99-7</v>
      </c>
      <c r="AR84" s="50"/>
    </row>
    <row r="85" spans="1:91" s="5" customFormat="1" ht="36.950000000000003" customHeight="1">
      <c r="B85" s="51"/>
      <c r="C85" s="52" t="s">
        <v>13</v>
      </c>
      <c r="L85" s="189" t="str">
        <f>K6</f>
        <v>Stavebné úpravy maštale pre voľné ustajnenie HD,  č. 164, k.u. Pčoliné okr. Snina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191" t="str">
        <f>IF(AN8= "","",AN8)</f>
        <v>9. 5. 2022</v>
      </c>
      <c r="AN87" s="191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15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ROTAX - ARCH spol, s.r.o., Fidlíkova 3, 066 01 Humenné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192" t="str">
        <f>IF(E17="","",E17)</f>
        <v>Argo-PK, Projekčná kancelária, Strojárska 3998, Snina</v>
      </c>
      <c r="AN89" s="193"/>
      <c r="AO89" s="193"/>
      <c r="AP89" s="193"/>
      <c r="AQ89" s="28"/>
      <c r="AR89" s="29"/>
      <c r="AS89" s="194" t="s">
        <v>50</v>
      </c>
      <c r="AT89" s="19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192" t="str">
        <f>IF(E20="","",E20)</f>
        <v xml:space="preserve"> </v>
      </c>
      <c r="AN90" s="193"/>
      <c r="AO90" s="193"/>
      <c r="AP90" s="193"/>
      <c r="AQ90" s="28"/>
      <c r="AR90" s="29"/>
      <c r="AS90" s="196"/>
      <c r="AT90" s="19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6"/>
      <c r="AT91" s="19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8" t="s">
        <v>51</v>
      </c>
      <c r="D92" s="199"/>
      <c r="E92" s="199"/>
      <c r="F92" s="199"/>
      <c r="G92" s="199"/>
      <c r="H92" s="59"/>
      <c r="I92" s="200" t="s">
        <v>52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2" t="s">
        <v>53</v>
      </c>
      <c r="AH92" s="199"/>
      <c r="AI92" s="199"/>
      <c r="AJ92" s="199"/>
      <c r="AK92" s="199"/>
      <c r="AL92" s="199"/>
      <c r="AM92" s="199"/>
      <c r="AN92" s="200" t="s">
        <v>54</v>
      </c>
      <c r="AO92" s="199"/>
      <c r="AP92" s="201"/>
      <c r="AQ92" s="60" t="s">
        <v>55</v>
      </c>
      <c r="AR92" s="29"/>
      <c r="AS92" s="61" t="s">
        <v>56</v>
      </c>
      <c r="AT92" s="62" t="s">
        <v>57</v>
      </c>
      <c r="AU92" s="62" t="s">
        <v>58</v>
      </c>
      <c r="AV92" s="62" t="s">
        <v>59</v>
      </c>
      <c r="AW92" s="62" t="s">
        <v>60</v>
      </c>
      <c r="AX92" s="62" t="s">
        <v>61</v>
      </c>
      <c r="AY92" s="62" t="s">
        <v>62</v>
      </c>
      <c r="AZ92" s="62" t="s">
        <v>63</v>
      </c>
      <c r="BA92" s="62" t="s">
        <v>64</v>
      </c>
      <c r="BB92" s="62" t="s">
        <v>65</v>
      </c>
      <c r="BC92" s="62" t="s">
        <v>66</v>
      </c>
      <c r="BD92" s="63" t="s">
        <v>67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6">
        <f>ROUND(SUM(AG95:AG98),2)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4234.2750299999998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69</v>
      </c>
      <c r="BT94" s="76" t="s">
        <v>70</v>
      </c>
      <c r="BU94" s="77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1" s="7" customFormat="1" ht="16.5" customHeight="1">
      <c r="A95" s="78" t="s">
        <v>74</v>
      </c>
      <c r="B95" s="79"/>
      <c r="C95" s="80"/>
      <c r="D95" s="205" t="s">
        <v>75</v>
      </c>
      <c r="E95" s="205"/>
      <c r="F95" s="205"/>
      <c r="G95" s="205"/>
      <c r="H95" s="205"/>
      <c r="I95" s="81"/>
      <c r="J95" s="205" t="s">
        <v>76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'01 - SO - 01 Vlastná stavba'!J30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2" t="s">
        <v>77</v>
      </c>
      <c r="AR95" s="79"/>
      <c r="AS95" s="83">
        <v>0</v>
      </c>
      <c r="AT95" s="84">
        <f>ROUND(SUM(AV95:AW95),2)</f>
        <v>0</v>
      </c>
      <c r="AU95" s="85">
        <f>'01 - SO - 01 Vlastná stavba'!P128</f>
        <v>4234.2750302000004</v>
      </c>
      <c r="AV95" s="84">
        <f>'01 - SO - 01 Vlastná stavba'!J33</f>
        <v>0</v>
      </c>
      <c r="AW95" s="84">
        <f>'01 - SO - 01 Vlastná stavba'!J34</f>
        <v>0</v>
      </c>
      <c r="AX95" s="84">
        <f>'01 - SO - 01 Vlastná stavba'!J35</f>
        <v>0</v>
      </c>
      <c r="AY95" s="84">
        <f>'01 - SO - 01 Vlastná stavba'!J36</f>
        <v>0</v>
      </c>
      <c r="AZ95" s="84">
        <f>'01 - SO - 01 Vlastná stavba'!F33</f>
        <v>0</v>
      </c>
      <c r="BA95" s="84">
        <f>'01 - SO - 01 Vlastná stavba'!F34</f>
        <v>0</v>
      </c>
      <c r="BB95" s="84">
        <f>'01 - SO - 01 Vlastná stavba'!F35</f>
        <v>0</v>
      </c>
      <c r="BC95" s="84">
        <f>'01 - SO - 01 Vlastná stavba'!F36</f>
        <v>0</v>
      </c>
      <c r="BD95" s="86">
        <f>'01 - SO - 01 Vlastná stavba'!F37</f>
        <v>0</v>
      </c>
      <c r="BT95" s="87" t="s">
        <v>78</v>
      </c>
      <c r="BV95" s="87" t="s">
        <v>72</v>
      </c>
      <c r="BW95" s="87" t="s">
        <v>79</v>
      </c>
      <c r="BX95" s="87" t="s">
        <v>4</v>
      </c>
      <c r="CL95" s="87" t="s">
        <v>1</v>
      </c>
      <c r="CM95" s="87" t="s">
        <v>70</v>
      </c>
    </row>
    <row r="96" spans="1:91" s="7" customFormat="1" ht="37.5" customHeight="1">
      <c r="A96" s="78"/>
      <c r="B96" s="79"/>
      <c r="C96" s="80"/>
      <c r="D96" s="205"/>
      <c r="E96" s="205"/>
      <c r="F96" s="205"/>
      <c r="G96" s="205"/>
      <c r="H96" s="205"/>
      <c r="I96" s="81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/>
      <c r="AH96" s="204"/>
      <c r="AI96" s="204"/>
      <c r="AJ96" s="204"/>
      <c r="AK96" s="204"/>
      <c r="AL96" s="204"/>
      <c r="AM96" s="204"/>
      <c r="AN96" s="203"/>
      <c r="AO96" s="204"/>
      <c r="AP96" s="204"/>
      <c r="AQ96" s="82"/>
      <c r="AR96" s="79"/>
      <c r="AS96" s="83"/>
      <c r="AT96" s="84"/>
      <c r="AU96" s="85"/>
      <c r="AV96" s="84"/>
      <c r="AW96" s="84"/>
      <c r="AX96" s="84"/>
      <c r="AY96" s="84"/>
      <c r="AZ96" s="84"/>
      <c r="BA96" s="84"/>
      <c r="BB96" s="84"/>
      <c r="BC96" s="84"/>
      <c r="BD96" s="86"/>
      <c r="BT96" s="87"/>
      <c r="BV96" s="87"/>
      <c r="BW96" s="87"/>
      <c r="BX96" s="87"/>
      <c r="CL96" s="87"/>
      <c r="CM96" s="87"/>
    </row>
    <row r="97" spans="1:91" s="7" customFormat="1" ht="24.75" customHeight="1">
      <c r="A97" s="78"/>
      <c r="B97" s="79"/>
      <c r="C97" s="80"/>
      <c r="D97" s="205"/>
      <c r="E97" s="205"/>
      <c r="F97" s="205"/>
      <c r="G97" s="205"/>
      <c r="H97" s="205"/>
      <c r="I97" s="81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3"/>
      <c r="AH97" s="204"/>
      <c r="AI97" s="204"/>
      <c r="AJ97" s="204"/>
      <c r="AK97" s="204"/>
      <c r="AL97" s="204"/>
      <c r="AM97" s="204"/>
      <c r="AN97" s="203"/>
      <c r="AO97" s="204"/>
      <c r="AP97" s="204"/>
      <c r="AQ97" s="82"/>
      <c r="AR97" s="79"/>
      <c r="AS97" s="83"/>
      <c r="AT97" s="84"/>
      <c r="AU97" s="85"/>
      <c r="AV97" s="84"/>
      <c r="AW97" s="84"/>
      <c r="AX97" s="84"/>
      <c r="AY97" s="84"/>
      <c r="AZ97" s="84"/>
      <c r="BA97" s="84"/>
      <c r="BB97" s="84"/>
      <c r="BC97" s="84"/>
      <c r="BD97" s="86"/>
      <c r="BT97" s="87"/>
      <c r="BV97" s="87"/>
      <c r="BW97" s="87"/>
      <c r="BX97" s="87"/>
      <c r="CL97" s="87"/>
      <c r="CM97" s="87"/>
    </row>
    <row r="98" spans="1:91" s="7" customFormat="1" ht="24.75" customHeight="1">
      <c r="A98" s="78"/>
      <c r="B98" s="79"/>
      <c r="C98" s="80"/>
      <c r="D98" s="205"/>
      <c r="E98" s="205"/>
      <c r="F98" s="205"/>
      <c r="G98" s="205"/>
      <c r="H98" s="205"/>
      <c r="I98" s="81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3"/>
      <c r="AH98" s="204"/>
      <c r="AI98" s="204"/>
      <c r="AJ98" s="204"/>
      <c r="AK98" s="204"/>
      <c r="AL98" s="204"/>
      <c r="AM98" s="204"/>
      <c r="AN98" s="203"/>
      <c r="AO98" s="204"/>
      <c r="AP98" s="204"/>
      <c r="AQ98" s="82"/>
      <c r="AR98" s="79"/>
      <c r="AS98" s="88"/>
      <c r="AT98" s="89"/>
      <c r="AU98" s="90"/>
      <c r="AV98" s="89"/>
      <c r="AW98" s="89"/>
      <c r="AX98" s="89"/>
      <c r="AY98" s="89"/>
      <c r="AZ98" s="89"/>
      <c r="BA98" s="89"/>
      <c r="BB98" s="89"/>
      <c r="BC98" s="89"/>
      <c r="BD98" s="91"/>
      <c r="BT98" s="87"/>
      <c r="BV98" s="87"/>
      <c r="BW98" s="87"/>
      <c r="BX98" s="87"/>
      <c r="CL98" s="87"/>
      <c r="CM98" s="87"/>
    </row>
    <row r="99" spans="1:91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1" s="2" customFormat="1" ht="6.95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01 - SO - 01 Vlastná stavb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6"/>
  <sheetViews>
    <sheetView showGridLines="0" topLeftCell="A121" zoomScale="130" zoomScaleNormal="130" workbookViewId="0">
      <selection activeCell="I131" sqref="I131:I29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8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79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5" customHeight="1">
      <c r="B4" s="19"/>
      <c r="D4" s="20" t="s">
        <v>80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27" t="str">
        <f>'Rekapitulácia stavby'!K6</f>
        <v>Stavebné úpravy maštale pre voľné ustajnenie HD,  č. 164, k.u. Pčoliné okr. Snina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89" t="s">
        <v>82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 t="str">
        <f>'Rekapitulácia stavby'!AN8</f>
        <v>9. 5. 2022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477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1" t="str">
        <f>'Rekapitulácia stavby'!E14</f>
        <v xml:space="preserve"> </v>
      </c>
      <c r="F18" s="211"/>
      <c r="G18" s="211"/>
      <c r="H18" s="211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478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14" t="s">
        <v>1</v>
      </c>
      <c r="F27" s="214"/>
      <c r="G27" s="214"/>
      <c r="H27" s="21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ROUND(J128,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34</v>
      </c>
      <c r="E33" s="34" t="s">
        <v>35</v>
      </c>
      <c r="F33" s="99">
        <f>ROUND((SUM(BE128:BE295)),  2)</f>
        <v>0</v>
      </c>
      <c r="G33" s="100"/>
      <c r="H33" s="100"/>
      <c r="I33" s="101">
        <v>0.2</v>
      </c>
      <c r="J33" s="99">
        <f>ROUND(((SUM(BE128:BE295))*I33),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36</v>
      </c>
      <c r="F34" s="102">
        <f>ROUND((SUM(BF128:BF295)),  2)</f>
        <v>0</v>
      </c>
      <c r="G34" s="28"/>
      <c r="H34" s="28"/>
      <c r="I34" s="103">
        <v>0.2</v>
      </c>
      <c r="J34" s="102">
        <f>ROUND(((SUM(BF128:BF295))*I34),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37</v>
      </c>
      <c r="F35" s="102">
        <f>ROUND((SUM(BG128:BG295)),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38</v>
      </c>
      <c r="F36" s="102">
        <f>ROUND((SUM(BH128:BH295)),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39</v>
      </c>
      <c r="F37" s="99">
        <f>ROUND((SUM(BI128:BI295)),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83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7" t="str">
        <f>E7</f>
        <v>Stavebné úpravy maštale pre voľné ustajnenie HD,  č. 164, k.u. Pčoliné okr. Snina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89" t="str">
        <f>E9</f>
        <v>01 - SO - 01 Vlastná stavba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 xml:space="preserve"> </v>
      </c>
      <c r="G89" s="28"/>
      <c r="H89" s="28"/>
      <c r="I89" s="25" t="s">
        <v>18</v>
      </c>
      <c r="J89" s="54" t="str">
        <f>IF(J12="","",J12)</f>
        <v>9. 5. 2022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40.15" customHeight="1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84</v>
      </c>
      <c r="D94" s="104"/>
      <c r="E94" s="104"/>
      <c r="F94" s="104"/>
      <c r="G94" s="104"/>
      <c r="H94" s="104"/>
      <c r="I94" s="104"/>
      <c r="J94" s="113" t="s">
        <v>85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86</v>
      </c>
      <c r="D96" s="28"/>
      <c r="E96" s="28"/>
      <c r="F96" s="28"/>
      <c r="G96" s="28"/>
      <c r="H96" s="28"/>
      <c r="I96" s="28"/>
      <c r="J96" s="70">
        <f>J128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87</v>
      </c>
    </row>
    <row r="97" spans="1:31" s="9" customFormat="1" ht="24.95" customHeight="1">
      <c r="B97" s="115"/>
      <c r="D97" s="116" t="s">
        <v>88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899999999999999" customHeight="1">
      <c r="B98" s="119"/>
      <c r="D98" s="120" t="s">
        <v>89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899999999999999" customHeight="1">
      <c r="B99" s="119"/>
      <c r="D99" s="120" t="s">
        <v>90</v>
      </c>
      <c r="E99" s="121"/>
      <c r="F99" s="121"/>
      <c r="G99" s="121"/>
      <c r="H99" s="121"/>
      <c r="I99" s="121"/>
      <c r="J99" s="122">
        <f>J157</f>
        <v>0</v>
      </c>
      <c r="L99" s="119"/>
    </row>
    <row r="100" spans="1:31" s="10" customFormat="1" ht="19.899999999999999" customHeight="1">
      <c r="B100" s="119"/>
      <c r="D100" s="120" t="s">
        <v>91</v>
      </c>
      <c r="E100" s="121"/>
      <c r="F100" s="121"/>
      <c r="G100" s="121"/>
      <c r="H100" s="121"/>
      <c r="I100" s="121"/>
      <c r="J100" s="122">
        <f>J187</f>
        <v>0</v>
      </c>
      <c r="L100" s="119"/>
    </row>
    <row r="101" spans="1:31" s="10" customFormat="1" ht="19.899999999999999" customHeight="1">
      <c r="B101" s="119"/>
      <c r="D101" s="120" t="s">
        <v>92</v>
      </c>
      <c r="E101" s="121"/>
      <c r="F101" s="121"/>
      <c r="G101" s="121"/>
      <c r="H101" s="121"/>
      <c r="I101" s="121"/>
      <c r="J101" s="122">
        <f>J206</f>
        <v>0</v>
      </c>
      <c r="L101" s="119"/>
    </row>
    <row r="102" spans="1:31" s="10" customFormat="1" ht="19.899999999999999" customHeight="1">
      <c r="B102" s="119"/>
      <c r="D102" s="120" t="s">
        <v>480</v>
      </c>
      <c r="E102" s="121"/>
      <c r="F102" s="121"/>
      <c r="G102" s="121"/>
      <c r="H102" s="121"/>
      <c r="I102" s="121"/>
      <c r="J102" s="122">
        <f>J229</f>
        <v>0</v>
      </c>
      <c r="L102" s="119"/>
    </row>
    <row r="103" spans="1:31" s="10" customFormat="1" ht="19.899999999999999" customHeight="1">
      <c r="B103" s="119"/>
      <c r="D103" s="120" t="s">
        <v>93</v>
      </c>
      <c r="E103" s="121"/>
      <c r="F103" s="121"/>
      <c r="G103" s="121"/>
      <c r="H103" s="121"/>
      <c r="I103" s="121"/>
      <c r="J103" s="122">
        <f>J232</f>
        <v>0</v>
      </c>
      <c r="L103" s="119"/>
    </row>
    <row r="104" spans="1:31" s="9" customFormat="1" ht="24.95" customHeight="1">
      <c r="B104" s="115"/>
      <c r="D104" s="116" t="s">
        <v>94</v>
      </c>
      <c r="E104" s="117"/>
      <c r="F104" s="117"/>
      <c r="G104" s="117"/>
      <c r="H104" s="117"/>
      <c r="I104" s="117"/>
      <c r="J104" s="118">
        <f>J234</f>
        <v>0</v>
      </c>
      <c r="L104" s="115"/>
    </row>
    <row r="105" spans="1:31" s="10" customFormat="1" ht="19.899999999999999" customHeight="1">
      <c r="B105" s="119"/>
      <c r="D105" s="120" t="s">
        <v>95</v>
      </c>
      <c r="E105" s="121"/>
      <c r="F105" s="121"/>
      <c r="G105" s="121"/>
      <c r="H105" s="121"/>
      <c r="I105" s="121"/>
      <c r="J105" s="122">
        <f>J235</f>
        <v>0</v>
      </c>
      <c r="L105" s="119"/>
    </row>
    <row r="106" spans="1:31" s="10" customFormat="1" ht="19.899999999999999" customHeight="1">
      <c r="B106" s="119"/>
      <c r="D106" s="120" t="s">
        <v>96</v>
      </c>
      <c r="E106" s="121"/>
      <c r="F106" s="121"/>
      <c r="G106" s="121"/>
      <c r="H106" s="121"/>
      <c r="I106" s="121"/>
      <c r="J106" s="122">
        <f>J243</f>
        <v>0</v>
      </c>
      <c r="L106" s="119"/>
    </row>
    <row r="107" spans="1:31" s="10" customFormat="1" ht="19.899999999999999" customHeight="1">
      <c r="B107" s="119"/>
      <c r="D107" s="120" t="s">
        <v>97</v>
      </c>
      <c r="E107" s="121"/>
      <c r="F107" s="121"/>
      <c r="G107" s="121"/>
      <c r="H107" s="121"/>
      <c r="I107" s="121"/>
      <c r="J107" s="122">
        <f>J253</f>
        <v>0</v>
      </c>
      <c r="L107" s="119"/>
    </row>
    <row r="108" spans="1:31" s="10" customFormat="1" ht="19.899999999999999" customHeight="1">
      <c r="B108" s="119"/>
      <c r="D108" s="120" t="s">
        <v>98</v>
      </c>
      <c r="E108" s="121"/>
      <c r="F108" s="121"/>
      <c r="G108" s="121"/>
      <c r="H108" s="121"/>
      <c r="I108" s="121"/>
      <c r="J108" s="122">
        <f>J293</f>
        <v>0</v>
      </c>
      <c r="L108" s="119"/>
    </row>
    <row r="109" spans="1:31" s="2" customFormat="1" ht="21.7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4" spans="1:63" s="2" customFormat="1" ht="6.95" customHeight="1">
      <c r="A114" s="28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24.95" customHeight="1">
      <c r="A115" s="28"/>
      <c r="B115" s="29"/>
      <c r="C115" s="20" t="s">
        <v>99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13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26.25" customHeight="1">
      <c r="A118" s="28"/>
      <c r="B118" s="29"/>
      <c r="C118" s="28"/>
      <c r="D118" s="28"/>
      <c r="E118" s="227" t="str">
        <f>E7</f>
        <v>Stavebné úpravy maštale pre voľné ustajnenie HD,  č. 164, k.u. Pčoliné okr. Snina</v>
      </c>
      <c r="F118" s="228"/>
      <c r="G118" s="228"/>
      <c r="H118" s="2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2" customHeight="1">
      <c r="A119" s="28"/>
      <c r="B119" s="29"/>
      <c r="C119" s="25" t="s">
        <v>81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6.5" customHeight="1">
      <c r="A120" s="28"/>
      <c r="B120" s="29"/>
      <c r="C120" s="28"/>
      <c r="D120" s="28"/>
      <c r="E120" s="189" t="str">
        <f>E9</f>
        <v>01 - SO - 01 Vlastná stavba</v>
      </c>
      <c r="F120" s="226"/>
      <c r="G120" s="226"/>
      <c r="H120" s="226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2" customHeight="1">
      <c r="A122" s="28"/>
      <c r="B122" s="29"/>
      <c r="C122" s="25" t="s">
        <v>16</v>
      </c>
      <c r="D122" s="28"/>
      <c r="E122" s="28"/>
      <c r="F122" s="23" t="str">
        <f>F12</f>
        <v xml:space="preserve"> </v>
      </c>
      <c r="G122" s="28"/>
      <c r="H122" s="28"/>
      <c r="I122" s="25" t="s">
        <v>18</v>
      </c>
      <c r="J122" s="54" t="str">
        <f>IF(J12="","",J12)</f>
        <v>9. 5. 2022</v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6.9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40.15" customHeight="1">
      <c r="A124" s="28"/>
      <c r="B124" s="29"/>
      <c r="C124" s="25" t="s">
        <v>20</v>
      </c>
      <c r="D124" s="28"/>
      <c r="E124" s="28"/>
      <c r="F124" s="23" t="str">
        <f>E15</f>
        <v>ROTAX - ARCH spol, s.r.o., Fidlíkova 3, 066 01 Humenné</v>
      </c>
      <c r="G124" s="28"/>
      <c r="H124" s="28"/>
      <c r="I124" s="25" t="s">
        <v>26</v>
      </c>
      <c r="J124" s="26" t="str">
        <f>E21</f>
        <v>Argo-PK, Projekčná kancelária, Strojárska 3998, Snina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5.2" customHeight="1">
      <c r="A125" s="28"/>
      <c r="B125" s="29"/>
      <c r="C125" s="25" t="s">
        <v>25</v>
      </c>
      <c r="D125" s="28"/>
      <c r="E125" s="28"/>
      <c r="F125" s="23" t="str">
        <f>IF(E18="","",E18)</f>
        <v xml:space="preserve"> </v>
      </c>
      <c r="G125" s="28"/>
      <c r="H125" s="28"/>
      <c r="I125" s="25" t="s">
        <v>28</v>
      </c>
      <c r="J125" s="26" t="str">
        <f>E24</f>
        <v xml:space="preserve"> </v>
      </c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2" customFormat="1" ht="10.3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63" s="11" customFormat="1" ht="29.25" customHeight="1">
      <c r="A127" s="123"/>
      <c r="B127" s="124"/>
      <c r="C127" s="125" t="s">
        <v>100</v>
      </c>
      <c r="D127" s="126" t="s">
        <v>55</v>
      </c>
      <c r="E127" s="126" t="s">
        <v>51</v>
      </c>
      <c r="F127" s="126" t="s">
        <v>52</v>
      </c>
      <c r="G127" s="126" t="s">
        <v>101</v>
      </c>
      <c r="H127" s="126" t="s">
        <v>102</v>
      </c>
      <c r="I127" s="126" t="s">
        <v>103</v>
      </c>
      <c r="J127" s="127" t="s">
        <v>85</v>
      </c>
      <c r="K127" s="128" t="s">
        <v>104</v>
      </c>
      <c r="L127" s="129"/>
      <c r="M127" s="61" t="s">
        <v>1</v>
      </c>
      <c r="N127" s="62" t="s">
        <v>34</v>
      </c>
      <c r="O127" s="62" t="s">
        <v>105</v>
      </c>
      <c r="P127" s="62" t="s">
        <v>106</v>
      </c>
      <c r="Q127" s="62" t="s">
        <v>107</v>
      </c>
      <c r="R127" s="62" t="s">
        <v>108</v>
      </c>
      <c r="S127" s="62" t="s">
        <v>109</v>
      </c>
      <c r="T127" s="63" t="s">
        <v>110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" customHeight="1">
      <c r="A128" s="28"/>
      <c r="B128" s="29"/>
      <c r="C128" s="68" t="s">
        <v>86</v>
      </c>
      <c r="D128" s="28"/>
      <c r="E128" s="28"/>
      <c r="F128" s="28"/>
      <c r="G128" s="28"/>
      <c r="H128" s="28"/>
      <c r="I128" s="28"/>
      <c r="J128" s="130">
        <f>BK128</f>
        <v>0</v>
      </c>
      <c r="K128" s="28"/>
      <c r="L128" s="29"/>
      <c r="M128" s="64"/>
      <c r="N128" s="55"/>
      <c r="O128" s="65"/>
      <c r="P128" s="131">
        <f>P129+P234</f>
        <v>4234.2750302000004</v>
      </c>
      <c r="Q128" s="65"/>
      <c r="R128" s="131">
        <f>R129+R234</f>
        <v>833.08617030000005</v>
      </c>
      <c r="S128" s="65"/>
      <c r="T128" s="132">
        <f>T129+T234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69</v>
      </c>
      <c r="AU128" s="16" t="s">
        <v>87</v>
      </c>
      <c r="BK128" s="133">
        <f>BK129+BK234</f>
        <v>0</v>
      </c>
    </row>
    <row r="129" spans="1:65" s="12" customFormat="1" ht="25.9" customHeight="1">
      <c r="B129" s="134"/>
      <c r="D129" s="135" t="s">
        <v>69</v>
      </c>
      <c r="E129" s="136" t="s">
        <v>111</v>
      </c>
      <c r="F129" s="136" t="s">
        <v>112</v>
      </c>
      <c r="J129" s="137">
        <f>BK129</f>
        <v>0</v>
      </c>
      <c r="L129" s="134"/>
      <c r="M129" s="138"/>
      <c r="N129" s="139"/>
      <c r="O129" s="139"/>
      <c r="P129" s="140">
        <f>P130+P157+P187+P206+P229+P232</f>
        <v>1883.3474070000002</v>
      </c>
      <c r="Q129" s="139"/>
      <c r="R129" s="140">
        <f>R130+R157+R187+R206+R229+R232</f>
        <v>796.55756297000005</v>
      </c>
      <c r="S129" s="139"/>
      <c r="T129" s="141">
        <f>T130+T157+T187+T206+T229+T232</f>
        <v>0</v>
      </c>
      <c r="AR129" s="135" t="s">
        <v>78</v>
      </c>
      <c r="AT129" s="142" t="s">
        <v>69</v>
      </c>
      <c r="AU129" s="142" t="s">
        <v>70</v>
      </c>
      <c r="AY129" s="135" t="s">
        <v>113</v>
      </c>
      <c r="BK129" s="143">
        <f>BK130+BK157+BK187+BK206+BK229+BK232</f>
        <v>0</v>
      </c>
    </row>
    <row r="130" spans="1:65" s="12" customFormat="1" ht="22.9" customHeight="1">
      <c r="B130" s="134"/>
      <c r="D130" s="135" t="s">
        <v>69</v>
      </c>
      <c r="E130" s="144" t="s">
        <v>78</v>
      </c>
      <c r="F130" s="144" t="s">
        <v>114</v>
      </c>
      <c r="J130" s="145">
        <f>BK130</f>
        <v>0</v>
      </c>
      <c r="L130" s="134"/>
      <c r="M130" s="138"/>
      <c r="N130" s="139"/>
      <c r="O130" s="139"/>
      <c r="P130" s="140">
        <f>SUM(P131:P156)</f>
        <v>202.769824</v>
      </c>
      <c r="Q130" s="139"/>
      <c r="R130" s="140">
        <f>SUM(R131:R156)</f>
        <v>0</v>
      </c>
      <c r="S130" s="139"/>
      <c r="T130" s="141">
        <f>SUM(T131:T156)</f>
        <v>0</v>
      </c>
      <c r="AR130" s="135" t="s">
        <v>78</v>
      </c>
      <c r="AT130" s="142" t="s">
        <v>69</v>
      </c>
      <c r="AU130" s="142" t="s">
        <v>78</v>
      </c>
      <c r="AY130" s="135" t="s">
        <v>113</v>
      </c>
      <c r="BK130" s="143">
        <f>SUM(BK131:BK156)</f>
        <v>0</v>
      </c>
    </row>
    <row r="131" spans="1:65" s="2" customFormat="1" ht="37.9" customHeight="1">
      <c r="A131" s="28"/>
      <c r="B131" s="146"/>
      <c r="C131" s="147" t="s">
        <v>78</v>
      </c>
      <c r="D131" s="147" t="s">
        <v>115</v>
      </c>
      <c r="E131" s="148" t="s">
        <v>116</v>
      </c>
      <c r="F131" s="149" t="s">
        <v>117</v>
      </c>
      <c r="G131" s="150" t="s">
        <v>118</v>
      </c>
      <c r="H131" s="151">
        <v>642</v>
      </c>
      <c r="I131" s="152"/>
      <c r="J131" s="152">
        <f>ROUND(I131*H131,2)</f>
        <v>0</v>
      </c>
      <c r="K131" s="153"/>
      <c r="L131" s="29"/>
      <c r="M131" s="154" t="s">
        <v>1</v>
      </c>
      <c r="N131" s="155" t="s">
        <v>36</v>
      </c>
      <c r="O131" s="156">
        <v>0.01</v>
      </c>
      <c r="P131" s="156">
        <f>O131*H131</f>
        <v>6.42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119</v>
      </c>
      <c r="AT131" s="158" t="s">
        <v>115</v>
      </c>
      <c r="AU131" s="158" t="s">
        <v>120</v>
      </c>
      <c r="AY131" s="16" t="s">
        <v>113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6" t="s">
        <v>120</v>
      </c>
      <c r="BK131" s="159">
        <f>ROUND(I131*H131,2)</f>
        <v>0</v>
      </c>
      <c r="BL131" s="16" t="s">
        <v>119</v>
      </c>
      <c r="BM131" s="158" t="s">
        <v>121</v>
      </c>
    </row>
    <row r="132" spans="1:65" s="13" customFormat="1">
      <c r="B132" s="160"/>
      <c r="D132" s="161" t="s">
        <v>122</v>
      </c>
      <c r="E132" s="162" t="s">
        <v>1</v>
      </c>
      <c r="F132" s="163" t="s">
        <v>123</v>
      </c>
      <c r="H132" s="164">
        <v>642</v>
      </c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122</v>
      </c>
      <c r="AU132" s="162" t="s">
        <v>120</v>
      </c>
      <c r="AV132" s="13" t="s">
        <v>120</v>
      </c>
      <c r="AW132" s="13" t="s">
        <v>27</v>
      </c>
      <c r="AX132" s="13" t="s">
        <v>78</v>
      </c>
      <c r="AY132" s="162" t="s">
        <v>113</v>
      </c>
    </row>
    <row r="133" spans="1:65" s="2" customFormat="1" ht="33" customHeight="1">
      <c r="A133" s="28"/>
      <c r="B133" s="146"/>
      <c r="C133" s="147" t="s">
        <v>120</v>
      </c>
      <c r="D133" s="147" t="s">
        <v>115</v>
      </c>
      <c r="E133" s="148" t="s">
        <v>124</v>
      </c>
      <c r="F133" s="149" t="s">
        <v>125</v>
      </c>
      <c r="G133" s="150" t="s">
        <v>126</v>
      </c>
      <c r="H133" s="151">
        <v>213.99600000000001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36</v>
      </c>
      <c r="O133" s="156">
        <v>1.2E-2</v>
      </c>
      <c r="P133" s="156">
        <f>O133*H133</f>
        <v>2.567952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119</v>
      </c>
      <c r="AT133" s="158" t="s">
        <v>115</v>
      </c>
      <c r="AU133" s="158" t="s">
        <v>120</v>
      </c>
      <c r="AY133" s="16" t="s">
        <v>113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120</v>
      </c>
      <c r="BK133" s="159">
        <f>ROUND(I133*H133,2)</f>
        <v>0</v>
      </c>
      <c r="BL133" s="16" t="s">
        <v>119</v>
      </c>
      <c r="BM133" s="158" t="s">
        <v>127</v>
      </c>
    </row>
    <row r="134" spans="1:65" s="13" customFormat="1">
      <c r="B134" s="160"/>
      <c r="D134" s="161" t="s">
        <v>122</v>
      </c>
      <c r="E134" s="162" t="s">
        <v>1</v>
      </c>
      <c r="F134" s="163" t="s">
        <v>128</v>
      </c>
      <c r="H134" s="164">
        <v>128.4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122</v>
      </c>
      <c r="AU134" s="162" t="s">
        <v>120</v>
      </c>
      <c r="AV134" s="13" t="s">
        <v>120</v>
      </c>
      <c r="AW134" s="13" t="s">
        <v>27</v>
      </c>
      <c r="AX134" s="13" t="s">
        <v>70</v>
      </c>
      <c r="AY134" s="162" t="s">
        <v>113</v>
      </c>
    </row>
    <row r="135" spans="1:65" s="13" customFormat="1">
      <c r="B135" s="160"/>
      <c r="D135" s="161" t="s">
        <v>122</v>
      </c>
      <c r="E135" s="162" t="s">
        <v>1</v>
      </c>
      <c r="F135" s="163" t="s">
        <v>129</v>
      </c>
      <c r="H135" s="164">
        <v>85.596000000000004</v>
      </c>
      <c r="L135" s="160"/>
      <c r="M135" s="165"/>
      <c r="N135" s="166"/>
      <c r="O135" s="166"/>
      <c r="P135" s="166"/>
      <c r="Q135" s="166"/>
      <c r="R135" s="166"/>
      <c r="S135" s="166"/>
      <c r="T135" s="167"/>
      <c r="AT135" s="162" t="s">
        <v>122</v>
      </c>
      <c r="AU135" s="162" t="s">
        <v>120</v>
      </c>
      <c r="AV135" s="13" t="s">
        <v>120</v>
      </c>
      <c r="AW135" s="13" t="s">
        <v>27</v>
      </c>
      <c r="AX135" s="13" t="s">
        <v>70</v>
      </c>
      <c r="AY135" s="162" t="s">
        <v>113</v>
      </c>
    </row>
    <row r="136" spans="1:65" s="14" customFormat="1">
      <c r="B136" s="168"/>
      <c r="D136" s="161" t="s">
        <v>122</v>
      </c>
      <c r="E136" s="169" t="s">
        <v>1</v>
      </c>
      <c r="F136" s="170" t="s">
        <v>130</v>
      </c>
      <c r="H136" s="171">
        <v>213.99600000000001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122</v>
      </c>
      <c r="AU136" s="169" t="s">
        <v>120</v>
      </c>
      <c r="AV136" s="14" t="s">
        <v>119</v>
      </c>
      <c r="AW136" s="14" t="s">
        <v>27</v>
      </c>
      <c r="AX136" s="14" t="s">
        <v>78</v>
      </c>
      <c r="AY136" s="169" t="s">
        <v>113</v>
      </c>
    </row>
    <row r="137" spans="1:65" s="2" customFormat="1" ht="21.75" customHeight="1">
      <c r="A137" s="28"/>
      <c r="B137" s="146"/>
      <c r="C137" s="147" t="s">
        <v>131</v>
      </c>
      <c r="D137" s="147" t="s">
        <v>115</v>
      </c>
      <c r="E137" s="148" t="s">
        <v>132</v>
      </c>
      <c r="F137" s="149" t="s">
        <v>133</v>
      </c>
      <c r="G137" s="150" t="s">
        <v>126</v>
      </c>
      <c r="H137" s="151">
        <v>4.7249999999999996</v>
      </c>
      <c r="I137" s="152"/>
      <c r="J137" s="152">
        <f>ROUND(I137*H137,2)</f>
        <v>0</v>
      </c>
      <c r="K137" s="153"/>
      <c r="L137" s="29"/>
      <c r="M137" s="154" t="s">
        <v>1</v>
      </c>
      <c r="N137" s="155" t="s">
        <v>36</v>
      </c>
      <c r="O137" s="156">
        <v>0.83799999999999997</v>
      </c>
      <c r="P137" s="156">
        <f>O137*H137</f>
        <v>3.9595499999999997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8" t="s">
        <v>119</v>
      </c>
      <c r="AT137" s="158" t="s">
        <v>115</v>
      </c>
      <c r="AU137" s="158" t="s">
        <v>120</v>
      </c>
      <c r="AY137" s="16" t="s">
        <v>113</v>
      </c>
      <c r="BE137" s="159">
        <f>IF(N137="základná",J137,0)</f>
        <v>0</v>
      </c>
      <c r="BF137" s="159">
        <f>IF(N137="znížená",J137,0)</f>
        <v>0</v>
      </c>
      <c r="BG137" s="159">
        <f>IF(N137="zákl. prenesená",J137,0)</f>
        <v>0</v>
      </c>
      <c r="BH137" s="159">
        <f>IF(N137="zníž. prenesená",J137,0)</f>
        <v>0</v>
      </c>
      <c r="BI137" s="159">
        <f>IF(N137="nulová",J137,0)</f>
        <v>0</v>
      </c>
      <c r="BJ137" s="16" t="s">
        <v>120</v>
      </c>
      <c r="BK137" s="159">
        <f>ROUND(I137*H137,2)</f>
        <v>0</v>
      </c>
      <c r="BL137" s="16" t="s">
        <v>119</v>
      </c>
      <c r="BM137" s="158" t="s">
        <v>134</v>
      </c>
    </row>
    <row r="138" spans="1:65" s="13" customFormat="1">
      <c r="B138" s="160"/>
      <c r="D138" s="161" t="s">
        <v>122</v>
      </c>
      <c r="E138" s="162" t="s">
        <v>1</v>
      </c>
      <c r="F138" s="163" t="s">
        <v>135</v>
      </c>
      <c r="H138" s="164">
        <v>4.7249999999999996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122</v>
      </c>
      <c r="AU138" s="162" t="s">
        <v>120</v>
      </c>
      <c r="AV138" s="13" t="s">
        <v>120</v>
      </c>
      <c r="AW138" s="13" t="s">
        <v>27</v>
      </c>
      <c r="AX138" s="13" t="s">
        <v>70</v>
      </c>
      <c r="AY138" s="162" t="s">
        <v>113</v>
      </c>
    </row>
    <row r="139" spans="1:65" s="14" customFormat="1">
      <c r="B139" s="168"/>
      <c r="D139" s="161" t="s">
        <v>122</v>
      </c>
      <c r="E139" s="169" t="s">
        <v>1</v>
      </c>
      <c r="F139" s="170" t="s">
        <v>130</v>
      </c>
      <c r="H139" s="171">
        <v>4.7249999999999996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122</v>
      </c>
      <c r="AU139" s="169" t="s">
        <v>120</v>
      </c>
      <c r="AV139" s="14" t="s">
        <v>119</v>
      </c>
      <c r="AW139" s="14" t="s">
        <v>27</v>
      </c>
      <c r="AX139" s="14" t="s">
        <v>78</v>
      </c>
      <c r="AY139" s="169" t="s">
        <v>113</v>
      </c>
    </row>
    <row r="140" spans="1:65" s="2" customFormat="1" ht="24.2" customHeight="1">
      <c r="A140" s="28"/>
      <c r="B140" s="146"/>
      <c r="C140" s="147" t="s">
        <v>119</v>
      </c>
      <c r="D140" s="147" t="s">
        <v>115</v>
      </c>
      <c r="E140" s="148" t="s">
        <v>136</v>
      </c>
      <c r="F140" s="149" t="s">
        <v>137</v>
      </c>
      <c r="G140" s="150" t="s">
        <v>126</v>
      </c>
      <c r="H140" s="151">
        <v>1.4179999999999999</v>
      </c>
      <c r="I140" s="152"/>
      <c r="J140" s="152">
        <f>ROUND(I140*H140,2)</f>
        <v>0</v>
      </c>
      <c r="K140" s="153"/>
      <c r="L140" s="29"/>
      <c r="M140" s="154" t="s">
        <v>1</v>
      </c>
      <c r="N140" s="155" t="s">
        <v>36</v>
      </c>
      <c r="O140" s="156">
        <v>4.2000000000000003E-2</v>
      </c>
      <c r="P140" s="156">
        <f>O140*H140</f>
        <v>5.9555999999999998E-2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119</v>
      </c>
      <c r="AT140" s="158" t="s">
        <v>115</v>
      </c>
      <c r="AU140" s="158" t="s">
        <v>120</v>
      </c>
      <c r="AY140" s="16" t="s">
        <v>113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6" t="s">
        <v>120</v>
      </c>
      <c r="BK140" s="159">
        <f>ROUND(I140*H140,2)</f>
        <v>0</v>
      </c>
      <c r="BL140" s="16" t="s">
        <v>119</v>
      </c>
      <c r="BM140" s="158" t="s">
        <v>138</v>
      </c>
    </row>
    <row r="141" spans="1:65" s="13" customFormat="1">
      <c r="B141" s="160"/>
      <c r="D141" s="161" t="s">
        <v>122</v>
      </c>
      <c r="E141" s="162" t="s">
        <v>1</v>
      </c>
      <c r="F141" s="163" t="s">
        <v>139</v>
      </c>
      <c r="H141" s="164">
        <v>1.4179999999999999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122</v>
      </c>
      <c r="AU141" s="162" t="s">
        <v>120</v>
      </c>
      <c r="AV141" s="13" t="s">
        <v>120</v>
      </c>
      <c r="AW141" s="13" t="s">
        <v>27</v>
      </c>
      <c r="AX141" s="13" t="s">
        <v>78</v>
      </c>
      <c r="AY141" s="162" t="s">
        <v>113</v>
      </c>
    </row>
    <row r="142" spans="1:65" s="2" customFormat="1" ht="21.75" customHeight="1">
      <c r="A142" s="28"/>
      <c r="B142" s="146"/>
      <c r="C142" s="147" t="s">
        <v>140</v>
      </c>
      <c r="D142" s="147" t="s">
        <v>115</v>
      </c>
      <c r="E142" s="148" t="s">
        <v>141</v>
      </c>
      <c r="F142" s="149" t="s">
        <v>142</v>
      </c>
      <c r="G142" s="150" t="s">
        <v>126</v>
      </c>
      <c r="H142" s="151">
        <v>64.373000000000005</v>
      </c>
      <c r="I142" s="152"/>
      <c r="J142" s="152">
        <f>ROUND(I142*H142,2)</f>
        <v>0</v>
      </c>
      <c r="K142" s="153"/>
      <c r="L142" s="29"/>
      <c r="M142" s="154" t="s">
        <v>1</v>
      </c>
      <c r="N142" s="155" t="s">
        <v>36</v>
      </c>
      <c r="O142" s="156">
        <v>2.5139999999999998</v>
      </c>
      <c r="P142" s="156">
        <f>O142*H142</f>
        <v>161.83372199999999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119</v>
      </c>
      <c r="AT142" s="158" t="s">
        <v>115</v>
      </c>
      <c r="AU142" s="158" t="s">
        <v>120</v>
      </c>
      <c r="AY142" s="16" t="s">
        <v>113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6" t="s">
        <v>120</v>
      </c>
      <c r="BK142" s="159">
        <f>ROUND(I142*H142,2)</f>
        <v>0</v>
      </c>
      <c r="BL142" s="16" t="s">
        <v>119</v>
      </c>
      <c r="BM142" s="158" t="s">
        <v>143</v>
      </c>
    </row>
    <row r="143" spans="1:65" s="13" customFormat="1">
      <c r="B143" s="160"/>
      <c r="D143" s="161" t="s">
        <v>122</v>
      </c>
      <c r="E143" s="162" t="s">
        <v>1</v>
      </c>
      <c r="F143" s="163" t="s">
        <v>144</v>
      </c>
      <c r="H143" s="164">
        <v>48.182000000000002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122</v>
      </c>
      <c r="AU143" s="162" t="s">
        <v>120</v>
      </c>
      <c r="AV143" s="13" t="s">
        <v>120</v>
      </c>
      <c r="AW143" s="13" t="s">
        <v>27</v>
      </c>
      <c r="AX143" s="13" t="s">
        <v>70</v>
      </c>
      <c r="AY143" s="162" t="s">
        <v>113</v>
      </c>
    </row>
    <row r="144" spans="1:65" s="13" customFormat="1">
      <c r="B144" s="160"/>
      <c r="D144" s="161" t="s">
        <v>122</v>
      </c>
      <c r="E144" s="162" t="s">
        <v>1</v>
      </c>
      <c r="F144" s="163" t="s">
        <v>145</v>
      </c>
      <c r="H144" s="164">
        <v>11.298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122</v>
      </c>
      <c r="AU144" s="162" t="s">
        <v>120</v>
      </c>
      <c r="AV144" s="13" t="s">
        <v>120</v>
      </c>
      <c r="AW144" s="13" t="s">
        <v>27</v>
      </c>
      <c r="AX144" s="13" t="s">
        <v>70</v>
      </c>
      <c r="AY144" s="162" t="s">
        <v>113</v>
      </c>
    </row>
    <row r="145" spans="1:65" s="13" customFormat="1">
      <c r="B145" s="160"/>
      <c r="D145" s="161" t="s">
        <v>122</v>
      </c>
      <c r="E145" s="162" t="s">
        <v>1</v>
      </c>
      <c r="F145" s="163" t="s">
        <v>146</v>
      </c>
      <c r="H145" s="164">
        <v>4.8929999999999998</v>
      </c>
      <c r="L145" s="160"/>
      <c r="M145" s="165"/>
      <c r="N145" s="166"/>
      <c r="O145" s="166"/>
      <c r="P145" s="166"/>
      <c r="Q145" s="166"/>
      <c r="R145" s="166"/>
      <c r="S145" s="166"/>
      <c r="T145" s="167"/>
      <c r="AT145" s="162" t="s">
        <v>122</v>
      </c>
      <c r="AU145" s="162" t="s">
        <v>120</v>
      </c>
      <c r="AV145" s="13" t="s">
        <v>120</v>
      </c>
      <c r="AW145" s="13" t="s">
        <v>27</v>
      </c>
      <c r="AX145" s="13" t="s">
        <v>70</v>
      </c>
      <c r="AY145" s="162" t="s">
        <v>113</v>
      </c>
    </row>
    <row r="146" spans="1:65" s="14" customFormat="1">
      <c r="B146" s="168"/>
      <c r="D146" s="161" t="s">
        <v>122</v>
      </c>
      <c r="E146" s="169" t="s">
        <v>1</v>
      </c>
      <c r="F146" s="170" t="s">
        <v>130</v>
      </c>
      <c r="H146" s="171">
        <v>64.373000000000005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122</v>
      </c>
      <c r="AU146" s="169" t="s">
        <v>120</v>
      </c>
      <c r="AV146" s="14" t="s">
        <v>119</v>
      </c>
      <c r="AW146" s="14" t="s">
        <v>27</v>
      </c>
      <c r="AX146" s="14" t="s">
        <v>78</v>
      </c>
      <c r="AY146" s="169" t="s">
        <v>113</v>
      </c>
    </row>
    <row r="147" spans="1:65" s="2" customFormat="1" ht="37.9" customHeight="1">
      <c r="A147" s="28"/>
      <c r="B147" s="146"/>
      <c r="C147" s="147" t="s">
        <v>147</v>
      </c>
      <c r="D147" s="147" t="s">
        <v>115</v>
      </c>
      <c r="E147" s="148" t="s">
        <v>148</v>
      </c>
      <c r="F147" s="149" t="s">
        <v>149</v>
      </c>
      <c r="G147" s="150" t="s">
        <v>126</v>
      </c>
      <c r="H147" s="151">
        <v>19.312000000000001</v>
      </c>
      <c r="I147" s="152"/>
      <c r="J147" s="152">
        <f>ROUND(I147*H147,2)</f>
        <v>0</v>
      </c>
      <c r="K147" s="153"/>
      <c r="L147" s="29"/>
      <c r="M147" s="154" t="s">
        <v>1</v>
      </c>
      <c r="N147" s="155" t="s">
        <v>36</v>
      </c>
      <c r="O147" s="156">
        <v>0.61299999999999999</v>
      </c>
      <c r="P147" s="156">
        <f>O147*H147</f>
        <v>11.838256000000001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8" t="s">
        <v>119</v>
      </c>
      <c r="AT147" s="158" t="s">
        <v>115</v>
      </c>
      <c r="AU147" s="158" t="s">
        <v>120</v>
      </c>
      <c r="AY147" s="16" t="s">
        <v>113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6" t="s">
        <v>120</v>
      </c>
      <c r="BK147" s="159">
        <f>ROUND(I147*H147,2)</f>
        <v>0</v>
      </c>
      <c r="BL147" s="16" t="s">
        <v>119</v>
      </c>
      <c r="BM147" s="158" t="s">
        <v>150</v>
      </c>
    </row>
    <row r="148" spans="1:65" s="13" customFormat="1">
      <c r="B148" s="160"/>
      <c r="D148" s="161" t="s">
        <v>122</v>
      </c>
      <c r="E148" s="162" t="s">
        <v>1</v>
      </c>
      <c r="F148" s="163" t="s">
        <v>151</v>
      </c>
      <c r="H148" s="164">
        <v>19.312000000000001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122</v>
      </c>
      <c r="AU148" s="162" t="s">
        <v>120</v>
      </c>
      <c r="AV148" s="13" t="s">
        <v>120</v>
      </c>
      <c r="AW148" s="13" t="s">
        <v>27</v>
      </c>
      <c r="AX148" s="13" t="s">
        <v>78</v>
      </c>
      <c r="AY148" s="162" t="s">
        <v>113</v>
      </c>
    </row>
    <row r="149" spans="1:65" s="2" customFormat="1" ht="24.2" customHeight="1">
      <c r="A149" s="28"/>
      <c r="B149" s="146"/>
      <c r="C149" s="147" t="s">
        <v>152</v>
      </c>
      <c r="D149" s="147" t="s">
        <v>115</v>
      </c>
      <c r="E149" s="148" t="s">
        <v>153</v>
      </c>
      <c r="F149" s="149" t="s">
        <v>154</v>
      </c>
      <c r="G149" s="150" t="s">
        <v>126</v>
      </c>
      <c r="H149" s="151">
        <v>69.094999999999999</v>
      </c>
      <c r="I149" s="152"/>
      <c r="J149" s="152">
        <f>ROUND(I149*H149,2)</f>
        <v>0</v>
      </c>
      <c r="K149" s="153"/>
      <c r="L149" s="29"/>
      <c r="M149" s="154" t="s">
        <v>1</v>
      </c>
      <c r="N149" s="155" t="s">
        <v>36</v>
      </c>
      <c r="O149" s="156">
        <v>6.9000000000000006E-2</v>
      </c>
      <c r="P149" s="156">
        <f>O149*H149</f>
        <v>4.7675550000000007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119</v>
      </c>
      <c r="AT149" s="158" t="s">
        <v>115</v>
      </c>
      <c r="AU149" s="158" t="s">
        <v>120</v>
      </c>
      <c r="AY149" s="16" t="s">
        <v>113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120</v>
      </c>
      <c r="BK149" s="159">
        <f>ROUND(I149*H149,2)</f>
        <v>0</v>
      </c>
      <c r="BL149" s="16" t="s">
        <v>119</v>
      </c>
      <c r="BM149" s="158" t="s">
        <v>155</v>
      </c>
    </row>
    <row r="150" spans="1:65" s="2" customFormat="1" ht="24.2" customHeight="1">
      <c r="A150" s="28"/>
      <c r="B150" s="146"/>
      <c r="C150" s="147" t="s">
        <v>156</v>
      </c>
      <c r="D150" s="147" t="s">
        <v>115</v>
      </c>
      <c r="E150" s="148" t="s">
        <v>157</v>
      </c>
      <c r="F150" s="149" t="s">
        <v>158</v>
      </c>
      <c r="G150" s="150" t="s">
        <v>126</v>
      </c>
      <c r="H150" s="151">
        <v>69.094999999999999</v>
      </c>
      <c r="I150" s="152"/>
      <c r="J150" s="152">
        <f>ROUND(I150*H150,2)</f>
        <v>0</v>
      </c>
      <c r="K150" s="153"/>
      <c r="L150" s="29"/>
      <c r="M150" s="154" t="s">
        <v>1</v>
      </c>
      <c r="N150" s="155" t="s">
        <v>36</v>
      </c>
      <c r="O150" s="156">
        <v>8.6999999999999994E-2</v>
      </c>
      <c r="P150" s="156">
        <f>O150*H150</f>
        <v>6.0112649999999999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8" t="s">
        <v>119</v>
      </c>
      <c r="AT150" s="158" t="s">
        <v>115</v>
      </c>
      <c r="AU150" s="158" t="s">
        <v>120</v>
      </c>
      <c r="AY150" s="16" t="s">
        <v>113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6" t="s">
        <v>120</v>
      </c>
      <c r="BK150" s="159">
        <f>ROUND(I150*H150,2)</f>
        <v>0</v>
      </c>
      <c r="BL150" s="16" t="s">
        <v>119</v>
      </c>
      <c r="BM150" s="158" t="s">
        <v>159</v>
      </c>
    </row>
    <row r="151" spans="1:65" s="13" customFormat="1">
      <c r="B151" s="160"/>
      <c r="D151" s="161" t="s">
        <v>122</v>
      </c>
      <c r="E151" s="162" t="s">
        <v>1</v>
      </c>
      <c r="F151" s="163" t="s">
        <v>160</v>
      </c>
      <c r="H151" s="164">
        <v>69.094999999999999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122</v>
      </c>
      <c r="AU151" s="162" t="s">
        <v>120</v>
      </c>
      <c r="AV151" s="13" t="s">
        <v>120</v>
      </c>
      <c r="AW151" s="13" t="s">
        <v>27</v>
      </c>
      <c r="AX151" s="13" t="s">
        <v>78</v>
      </c>
      <c r="AY151" s="162" t="s">
        <v>113</v>
      </c>
    </row>
    <row r="152" spans="1:65" s="2" customFormat="1" ht="21.75" customHeight="1">
      <c r="A152" s="28"/>
      <c r="B152" s="146"/>
      <c r="C152" s="147" t="s">
        <v>161</v>
      </c>
      <c r="D152" s="147" t="s">
        <v>115</v>
      </c>
      <c r="E152" s="148" t="s">
        <v>162</v>
      </c>
      <c r="F152" s="149" t="s">
        <v>163</v>
      </c>
      <c r="G152" s="150" t="s">
        <v>126</v>
      </c>
      <c r="H152" s="151">
        <v>213.99600000000001</v>
      </c>
      <c r="I152" s="152"/>
      <c r="J152" s="152">
        <f>ROUND(I152*H152,2)</f>
        <v>0</v>
      </c>
      <c r="K152" s="153"/>
      <c r="L152" s="29"/>
      <c r="M152" s="154" t="s">
        <v>1</v>
      </c>
      <c r="N152" s="155" t="s">
        <v>36</v>
      </c>
      <c r="O152" s="156">
        <v>8.0000000000000002E-3</v>
      </c>
      <c r="P152" s="156">
        <f>O152*H152</f>
        <v>1.7119680000000002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8" t="s">
        <v>119</v>
      </c>
      <c r="AT152" s="158" t="s">
        <v>115</v>
      </c>
      <c r="AU152" s="158" t="s">
        <v>120</v>
      </c>
      <c r="AY152" s="16" t="s">
        <v>113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6" t="s">
        <v>120</v>
      </c>
      <c r="BK152" s="159">
        <f>ROUND(I152*H152,2)</f>
        <v>0</v>
      </c>
      <c r="BL152" s="16" t="s">
        <v>119</v>
      </c>
      <c r="BM152" s="158" t="s">
        <v>164</v>
      </c>
    </row>
    <row r="153" spans="1:65" s="13" customFormat="1">
      <c r="B153" s="160"/>
      <c r="D153" s="161" t="s">
        <v>122</v>
      </c>
      <c r="E153" s="162" t="s">
        <v>1</v>
      </c>
      <c r="F153" s="163" t="s">
        <v>165</v>
      </c>
      <c r="H153" s="164">
        <v>213.99600000000001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122</v>
      </c>
      <c r="AU153" s="162" t="s">
        <v>120</v>
      </c>
      <c r="AV153" s="13" t="s">
        <v>120</v>
      </c>
      <c r="AW153" s="13" t="s">
        <v>27</v>
      </c>
      <c r="AX153" s="13" t="s">
        <v>78</v>
      </c>
      <c r="AY153" s="162" t="s">
        <v>113</v>
      </c>
    </row>
    <row r="154" spans="1:65" s="2" customFormat="1" ht="24.2" customHeight="1">
      <c r="A154" s="28"/>
      <c r="B154" s="146"/>
      <c r="C154" s="147" t="s">
        <v>166</v>
      </c>
      <c r="D154" s="147" t="s">
        <v>115</v>
      </c>
      <c r="E154" s="148" t="s">
        <v>167</v>
      </c>
      <c r="F154" s="149" t="s">
        <v>168</v>
      </c>
      <c r="G154" s="150" t="s">
        <v>169</v>
      </c>
      <c r="H154" s="151">
        <v>31.093</v>
      </c>
      <c r="I154" s="152"/>
      <c r="J154" s="152">
        <f>ROUND(I154*H154,2)</f>
        <v>0</v>
      </c>
      <c r="K154" s="153"/>
      <c r="L154" s="29"/>
      <c r="M154" s="154" t="s">
        <v>1</v>
      </c>
      <c r="N154" s="155" t="s">
        <v>36</v>
      </c>
      <c r="O154" s="156">
        <v>0</v>
      </c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119</v>
      </c>
      <c r="AT154" s="158" t="s">
        <v>115</v>
      </c>
      <c r="AU154" s="158" t="s">
        <v>120</v>
      </c>
      <c r="AY154" s="16" t="s">
        <v>113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6" t="s">
        <v>120</v>
      </c>
      <c r="BK154" s="159">
        <f>ROUND(I154*H154,2)</f>
        <v>0</v>
      </c>
      <c r="BL154" s="16" t="s">
        <v>119</v>
      </c>
      <c r="BM154" s="158" t="s">
        <v>170</v>
      </c>
    </row>
    <row r="155" spans="1:65" s="13" customFormat="1">
      <c r="B155" s="160"/>
      <c r="D155" s="161" t="s">
        <v>122</v>
      </c>
      <c r="E155" s="162" t="s">
        <v>1</v>
      </c>
      <c r="F155" s="163" t="s">
        <v>171</v>
      </c>
      <c r="H155" s="164">
        <v>31.093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122</v>
      </c>
      <c r="AU155" s="162" t="s">
        <v>120</v>
      </c>
      <c r="AV155" s="13" t="s">
        <v>120</v>
      </c>
      <c r="AW155" s="13" t="s">
        <v>27</v>
      </c>
      <c r="AX155" s="13" t="s">
        <v>78</v>
      </c>
      <c r="AY155" s="162" t="s">
        <v>113</v>
      </c>
    </row>
    <row r="156" spans="1:65" s="2" customFormat="1" ht="21.75" customHeight="1">
      <c r="A156" s="28"/>
      <c r="B156" s="146"/>
      <c r="C156" s="147" t="s">
        <v>172</v>
      </c>
      <c r="D156" s="147" t="s">
        <v>115</v>
      </c>
      <c r="E156" s="148" t="s">
        <v>173</v>
      </c>
      <c r="F156" s="149" t="s">
        <v>174</v>
      </c>
      <c r="G156" s="150" t="s">
        <v>118</v>
      </c>
      <c r="H156" s="151">
        <v>300</v>
      </c>
      <c r="I156" s="152"/>
      <c r="J156" s="152">
        <f>ROUND(I156*H156,2)</f>
        <v>0</v>
      </c>
      <c r="K156" s="153"/>
      <c r="L156" s="29"/>
      <c r="M156" s="154" t="s">
        <v>1</v>
      </c>
      <c r="N156" s="155" t="s">
        <v>36</v>
      </c>
      <c r="O156" s="156">
        <v>1.2E-2</v>
      </c>
      <c r="P156" s="156">
        <f>O156*H156</f>
        <v>3.6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8" t="s">
        <v>119</v>
      </c>
      <c r="AT156" s="158" t="s">
        <v>115</v>
      </c>
      <c r="AU156" s="158" t="s">
        <v>120</v>
      </c>
      <c r="AY156" s="16" t="s">
        <v>113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6" t="s">
        <v>120</v>
      </c>
      <c r="BK156" s="159">
        <f>ROUND(I156*H156,2)</f>
        <v>0</v>
      </c>
      <c r="BL156" s="16" t="s">
        <v>119</v>
      </c>
      <c r="BM156" s="158" t="s">
        <v>175</v>
      </c>
    </row>
    <row r="157" spans="1:65" s="12" customFormat="1" ht="22.9" customHeight="1">
      <c r="B157" s="134"/>
      <c r="D157" s="135" t="s">
        <v>69</v>
      </c>
      <c r="E157" s="144" t="s">
        <v>120</v>
      </c>
      <c r="F157" s="144" t="s">
        <v>176</v>
      </c>
      <c r="J157" s="145">
        <f>BK157</f>
        <v>0</v>
      </c>
      <c r="L157" s="134"/>
      <c r="M157" s="138"/>
      <c r="N157" s="139"/>
      <c r="O157" s="139"/>
      <c r="P157" s="140">
        <f>SUM(P158:P186)</f>
        <v>199.34507800000006</v>
      </c>
      <c r="Q157" s="139"/>
      <c r="R157" s="140">
        <f>SUM(R158:R186)</f>
        <v>281.90393352000001</v>
      </c>
      <c r="S157" s="139"/>
      <c r="T157" s="141">
        <f>SUM(T158:T186)</f>
        <v>0</v>
      </c>
      <c r="AR157" s="135" t="s">
        <v>78</v>
      </c>
      <c r="AT157" s="142" t="s">
        <v>69</v>
      </c>
      <c r="AU157" s="142" t="s">
        <v>78</v>
      </c>
      <c r="AY157" s="135" t="s">
        <v>113</v>
      </c>
      <c r="BK157" s="143">
        <f>SUM(BK158:BK186)</f>
        <v>0</v>
      </c>
    </row>
    <row r="158" spans="1:65" s="2" customFormat="1" ht="24.2" customHeight="1">
      <c r="A158" s="28"/>
      <c r="B158" s="146"/>
      <c r="C158" s="147" t="s">
        <v>177</v>
      </c>
      <c r="D158" s="147" t="s">
        <v>115</v>
      </c>
      <c r="E158" s="148" t="s">
        <v>178</v>
      </c>
      <c r="F158" s="149" t="s">
        <v>179</v>
      </c>
      <c r="G158" s="150" t="s">
        <v>126</v>
      </c>
      <c r="H158" s="151">
        <v>61.750999999999998</v>
      </c>
      <c r="I158" s="152"/>
      <c r="J158" s="152">
        <f>ROUND(I158*H158,2)</f>
        <v>0</v>
      </c>
      <c r="K158" s="153"/>
      <c r="L158" s="29"/>
      <c r="M158" s="154" t="s">
        <v>1</v>
      </c>
      <c r="N158" s="155" t="s">
        <v>36</v>
      </c>
      <c r="O158" s="156">
        <v>1.097</v>
      </c>
      <c r="P158" s="156">
        <f>O158*H158</f>
        <v>67.740847000000002</v>
      </c>
      <c r="Q158" s="156">
        <v>2.0699999999999998</v>
      </c>
      <c r="R158" s="156">
        <f>Q158*H158</f>
        <v>127.82456999999998</v>
      </c>
      <c r="S158" s="156">
        <v>0</v>
      </c>
      <c r="T158" s="157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8" t="s">
        <v>119</v>
      </c>
      <c r="AT158" s="158" t="s">
        <v>115</v>
      </c>
      <c r="AU158" s="158" t="s">
        <v>120</v>
      </c>
      <c r="AY158" s="16" t="s">
        <v>113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6" t="s">
        <v>120</v>
      </c>
      <c r="BK158" s="159">
        <f>ROUND(I158*H158,2)</f>
        <v>0</v>
      </c>
      <c r="BL158" s="16" t="s">
        <v>119</v>
      </c>
      <c r="BM158" s="158" t="s">
        <v>180</v>
      </c>
    </row>
    <row r="159" spans="1:65" s="13" customFormat="1">
      <c r="B159" s="160"/>
      <c r="D159" s="161" t="s">
        <v>122</v>
      </c>
      <c r="E159" s="162" t="s">
        <v>1</v>
      </c>
      <c r="F159" s="163" t="s">
        <v>181</v>
      </c>
      <c r="H159" s="164">
        <v>6.883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122</v>
      </c>
      <c r="AU159" s="162" t="s">
        <v>120</v>
      </c>
      <c r="AV159" s="13" t="s">
        <v>120</v>
      </c>
      <c r="AW159" s="13" t="s">
        <v>27</v>
      </c>
      <c r="AX159" s="13" t="s">
        <v>70</v>
      </c>
      <c r="AY159" s="162" t="s">
        <v>113</v>
      </c>
    </row>
    <row r="160" spans="1:65" s="13" customFormat="1">
      <c r="B160" s="160"/>
      <c r="D160" s="161" t="s">
        <v>122</v>
      </c>
      <c r="E160" s="162" t="s">
        <v>1</v>
      </c>
      <c r="F160" s="163" t="s">
        <v>182</v>
      </c>
      <c r="H160" s="164">
        <v>0.67500000000000004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122</v>
      </c>
      <c r="AU160" s="162" t="s">
        <v>120</v>
      </c>
      <c r="AV160" s="13" t="s">
        <v>120</v>
      </c>
      <c r="AW160" s="13" t="s">
        <v>27</v>
      </c>
      <c r="AX160" s="13" t="s">
        <v>70</v>
      </c>
      <c r="AY160" s="162" t="s">
        <v>113</v>
      </c>
    </row>
    <row r="161" spans="1:65" s="13" customFormat="1">
      <c r="B161" s="160"/>
      <c r="D161" s="161" t="s">
        <v>122</v>
      </c>
      <c r="E161" s="162" t="s">
        <v>1</v>
      </c>
      <c r="F161" s="163" t="s">
        <v>183</v>
      </c>
      <c r="H161" s="164">
        <v>8.27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122</v>
      </c>
      <c r="AU161" s="162" t="s">
        <v>120</v>
      </c>
      <c r="AV161" s="13" t="s">
        <v>120</v>
      </c>
      <c r="AW161" s="13" t="s">
        <v>27</v>
      </c>
      <c r="AX161" s="13" t="s">
        <v>70</v>
      </c>
      <c r="AY161" s="162" t="s">
        <v>113</v>
      </c>
    </row>
    <row r="162" spans="1:65" s="13" customFormat="1">
      <c r="B162" s="160"/>
      <c r="D162" s="161" t="s">
        <v>122</v>
      </c>
      <c r="E162" s="162" t="s">
        <v>1</v>
      </c>
      <c r="F162" s="163" t="s">
        <v>184</v>
      </c>
      <c r="H162" s="164">
        <v>39.75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122</v>
      </c>
      <c r="AU162" s="162" t="s">
        <v>120</v>
      </c>
      <c r="AV162" s="13" t="s">
        <v>120</v>
      </c>
      <c r="AW162" s="13" t="s">
        <v>27</v>
      </c>
      <c r="AX162" s="13" t="s">
        <v>70</v>
      </c>
      <c r="AY162" s="162" t="s">
        <v>113</v>
      </c>
    </row>
    <row r="163" spans="1:65" s="13" customFormat="1">
      <c r="B163" s="160"/>
      <c r="D163" s="161" t="s">
        <v>122</v>
      </c>
      <c r="E163" s="162" t="s">
        <v>1</v>
      </c>
      <c r="F163" s="163" t="s">
        <v>185</v>
      </c>
      <c r="H163" s="164">
        <v>1.6140000000000001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122</v>
      </c>
      <c r="AU163" s="162" t="s">
        <v>120</v>
      </c>
      <c r="AV163" s="13" t="s">
        <v>120</v>
      </c>
      <c r="AW163" s="13" t="s">
        <v>27</v>
      </c>
      <c r="AX163" s="13" t="s">
        <v>70</v>
      </c>
      <c r="AY163" s="162" t="s">
        <v>113</v>
      </c>
    </row>
    <row r="164" spans="1:65" s="13" customFormat="1">
      <c r="B164" s="160"/>
      <c r="D164" s="161" t="s">
        <v>122</v>
      </c>
      <c r="E164" s="162" t="s">
        <v>1</v>
      </c>
      <c r="F164" s="163" t="s">
        <v>186</v>
      </c>
      <c r="H164" s="164">
        <v>4.5590000000000002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122</v>
      </c>
      <c r="AU164" s="162" t="s">
        <v>120</v>
      </c>
      <c r="AV164" s="13" t="s">
        <v>120</v>
      </c>
      <c r="AW164" s="13" t="s">
        <v>27</v>
      </c>
      <c r="AX164" s="13" t="s">
        <v>70</v>
      </c>
      <c r="AY164" s="162" t="s">
        <v>113</v>
      </c>
    </row>
    <row r="165" spans="1:65" s="14" customFormat="1">
      <c r="B165" s="168"/>
      <c r="D165" s="161" t="s">
        <v>122</v>
      </c>
      <c r="E165" s="169" t="s">
        <v>1</v>
      </c>
      <c r="F165" s="170" t="s">
        <v>130</v>
      </c>
      <c r="H165" s="171">
        <v>61.750999999999998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122</v>
      </c>
      <c r="AU165" s="169" t="s">
        <v>120</v>
      </c>
      <c r="AV165" s="14" t="s">
        <v>119</v>
      </c>
      <c r="AW165" s="14" t="s">
        <v>27</v>
      </c>
      <c r="AX165" s="14" t="s">
        <v>78</v>
      </c>
      <c r="AY165" s="169" t="s">
        <v>113</v>
      </c>
    </row>
    <row r="166" spans="1:65" s="2" customFormat="1" ht="24.2" customHeight="1">
      <c r="A166" s="28"/>
      <c r="B166" s="146"/>
      <c r="C166" s="147" t="s">
        <v>187</v>
      </c>
      <c r="D166" s="147" t="s">
        <v>115</v>
      </c>
      <c r="E166" s="148" t="s">
        <v>188</v>
      </c>
      <c r="F166" s="149" t="s">
        <v>189</v>
      </c>
      <c r="G166" s="150" t="s">
        <v>126</v>
      </c>
      <c r="H166" s="151">
        <v>64.373000000000005</v>
      </c>
      <c r="I166" s="152"/>
      <c r="J166" s="152">
        <f>ROUND(I166*H166,2)</f>
        <v>0</v>
      </c>
      <c r="K166" s="153"/>
      <c r="L166" s="29"/>
      <c r="M166" s="154" t="s">
        <v>1</v>
      </c>
      <c r="N166" s="155" t="s">
        <v>36</v>
      </c>
      <c r="O166" s="156">
        <v>0.58299999999999996</v>
      </c>
      <c r="P166" s="156">
        <f>O166*H166</f>
        <v>37.529459000000003</v>
      </c>
      <c r="Q166" s="156">
        <v>2.19407</v>
      </c>
      <c r="R166" s="156">
        <f>Q166*H166</f>
        <v>141.23886811</v>
      </c>
      <c r="S166" s="156">
        <v>0</v>
      </c>
      <c r="T166" s="157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8" t="s">
        <v>119</v>
      </c>
      <c r="AT166" s="158" t="s">
        <v>115</v>
      </c>
      <c r="AU166" s="158" t="s">
        <v>120</v>
      </c>
      <c r="AY166" s="16" t="s">
        <v>113</v>
      </c>
      <c r="BE166" s="159">
        <f>IF(N166="základná",J166,0)</f>
        <v>0</v>
      </c>
      <c r="BF166" s="159">
        <f>IF(N166="znížená",J166,0)</f>
        <v>0</v>
      </c>
      <c r="BG166" s="159">
        <f>IF(N166="zákl. prenesená",J166,0)</f>
        <v>0</v>
      </c>
      <c r="BH166" s="159">
        <f>IF(N166="zníž. prenesená",J166,0)</f>
        <v>0</v>
      </c>
      <c r="BI166" s="159">
        <f>IF(N166="nulová",J166,0)</f>
        <v>0</v>
      </c>
      <c r="BJ166" s="16" t="s">
        <v>120</v>
      </c>
      <c r="BK166" s="159">
        <f>ROUND(I166*H166,2)</f>
        <v>0</v>
      </c>
      <c r="BL166" s="16" t="s">
        <v>119</v>
      </c>
      <c r="BM166" s="158" t="s">
        <v>190</v>
      </c>
    </row>
    <row r="167" spans="1:65" s="13" customFormat="1">
      <c r="B167" s="160"/>
      <c r="D167" s="161" t="s">
        <v>122</v>
      </c>
      <c r="E167" s="162" t="s">
        <v>1</v>
      </c>
      <c r="F167" s="163" t="s">
        <v>144</v>
      </c>
      <c r="H167" s="164">
        <v>48.182000000000002</v>
      </c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122</v>
      </c>
      <c r="AU167" s="162" t="s">
        <v>120</v>
      </c>
      <c r="AV167" s="13" t="s">
        <v>120</v>
      </c>
      <c r="AW167" s="13" t="s">
        <v>27</v>
      </c>
      <c r="AX167" s="13" t="s">
        <v>70</v>
      </c>
      <c r="AY167" s="162" t="s">
        <v>113</v>
      </c>
    </row>
    <row r="168" spans="1:65" s="13" customFormat="1">
      <c r="B168" s="160"/>
      <c r="D168" s="161" t="s">
        <v>122</v>
      </c>
      <c r="E168" s="162" t="s">
        <v>1</v>
      </c>
      <c r="F168" s="163" t="s">
        <v>145</v>
      </c>
      <c r="H168" s="164">
        <v>11.298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122</v>
      </c>
      <c r="AU168" s="162" t="s">
        <v>120</v>
      </c>
      <c r="AV168" s="13" t="s">
        <v>120</v>
      </c>
      <c r="AW168" s="13" t="s">
        <v>27</v>
      </c>
      <c r="AX168" s="13" t="s">
        <v>70</v>
      </c>
      <c r="AY168" s="162" t="s">
        <v>113</v>
      </c>
    </row>
    <row r="169" spans="1:65" s="13" customFormat="1">
      <c r="B169" s="160"/>
      <c r="D169" s="161" t="s">
        <v>122</v>
      </c>
      <c r="E169" s="162" t="s">
        <v>1</v>
      </c>
      <c r="F169" s="163" t="s">
        <v>191</v>
      </c>
      <c r="H169" s="164">
        <v>4.8929999999999998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122</v>
      </c>
      <c r="AU169" s="162" t="s">
        <v>120</v>
      </c>
      <c r="AV169" s="13" t="s">
        <v>120</v>
      </c>
      <c r="AW169" s="13" t="s">
        <v>27</v>
      </c>
      <c r="AX169" s="13" t="s">
        <v>70</v>
      </c>
      <c r="AY169" s="162" t="s">
        <v>113</v>
      </c>
    </row>
    <row r="170" spans="1:65" s="14" customFormat="1">
      <c r="B170" s="168"/>
      <c r="D170" s="161" t="s">
        <v>122</v>
      </c>
      <c r="E170" s="169" t="s">
        <v>1</v>
      </c>
      <c r="F170" s="170" t="s">
        <v>130</v>
      </c>
      <c r="H170" s="171">
        <v>64.373000000000005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122</v>
      </c>
      <c r="AU170" s="169" t="s">
        <v>120</v>
      </c>
      <c r="AV170" s="14" t="s">
        <v>119</v>
      </c>
      <c r="AW170" s="14" t="s">
        <v>27</v>
      </c>
      <c r="AX170" s="14" t="s">
        <v>78</v>
      </c>
      <c r="AY170" s="169" t="s">
        <v>113</v>
      </c>
    </row>
    <row r="171" spans="1:65" s="2" customFormat="1" ht="21.75" customHeight="1">
      <c r="A171" s="28"/>
      <c r="B171" s="146"/>
      <c r="C171" s="147" t="s">
        <v>192</v>
      </c>
      <c r="D171" s="147" t="s">
        <v>115</v>
      </c>
      <c r="E171" s="148" t="s">
        <v>193</v>
      </c>
      <c r="F171" s="149" t="s">
        <v>194</v>
      </c>
      <c r="G171" s="150" t="s">
        <v>118</v>
      </c>
      <c r="H171" s="151">
        <v>12.667999999999999</v>
      </c>
      <c r="I171" s="152"/>
      <c r="J171" s="152">
        <f>ROUND(I171*H171,2)</f>
        <v>0</v>
      </c>
      <c r="K171" s="153"/>
      <c r="L171" s="29"/>
      <c r="M171" s="154" t="s">
        <v>1</v>
      </c>
      <c r="N171" s="155" t="s">
        <v>36</v>
      </c>
      <c r="O171" s="156">
        <v>0.35799999999999998</v>
      </c>
      <c r="P171" s="156">
        <f>O171*H171</f>
        <v>4.5351439999999998</v>
      </c>
      <c r="Q171" s="156">
        <v>6.7000000000000002E-4</v>
      </c>
      <c r="R171" s="156">
        <f>Q171*H171</f>
        <v>8.4875599999999999E-3</v>
      </c>
      <c r="S171" s="156">
        <v>0</v>
      </c>
      <c r="T171" s="157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8" t="s">
        <v>119</v>
      </c>
      <c r="AT171" s="158" t="s">
        <v>115</v>
      </c>
      <c r="AU171" s="158" t="s">
        <v>120</v>
      </c>
      <c r="AY171" s="16" t="s">
        <v>113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6" t="s">
        <v>120</v>
      </c>
      <c r="BK171" s="159">
        <f>ROUND(I171*H171,2)</f>
        <v>0</v>
      </c>
      <c r="BL171" s="16" t="s">
        <v>119</v>
      </c>
      <c r="BM171" s="158" t="s">
        <v>195</v>
      </c>
    </row>
    <row r="172" spans="1:65" s="13" customFormat="1">
      <c r="B172" s="160"/>
      <c r="D172" s="161" t="s">
        <v>122</v>
      </c>
      <c r="E172" s="162" t="s">
        <v>1</v>
      </c>
      <c r="F172" s="163" t="s">
        <v>196</v>
      </c>
      <c r="H172" s="164">
        <v>7.6479999999999997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122</v>
      </c>
      <c r="AU172" s="162" t="s">
        <v>120</v>
      </c>
      <c r="AV172" s="13" t="s">
        <v>120</v>
      </c>
      <c r="AW172" s="13" t="s">
        <v>27</v>
      </c>
      <c r="AX172" s="13" t="s">
        <v>70</v>
      </c>
      <c r="AY172" s="162" t="s">
        <v>113</v>
      </c>
    </row>
    <row r="173" spans="1:65" s="13" customFormat="1">
      <c r="B173" s="160"/>
      <c r="D173" s="161" t="s">
        <v>122</v>
      </c>
      <c r="E173" s="162" t="s">
        <v>1</v>
      </c>
      <c r="F173" s="163" t="s">
        <v>197</v>
      </c>
      <c r="H173" s="164">
        <v>2.69</v>
      </c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122</v>
      </c>
      <c r="AU173" s="162" t="s">
        <v>120</v>
      </c>
      <c r="AV173" s="13" t="s">
        <v>120</v>
      </c>
      <c r="AW173" s="13" t="s">
        <v>27</v>
      </c>
      <c r="AX173" s="13" t="s">
        <v>70</v>
      </c>
      <c r="AY173" s="162" t="s">
        <v>113</v>
      </c>
    </row>
    <row r="174" spans="1:65" s="13" customFormat="1">
      <c r="B174" s="160"/>
      <c r="D174" s="161" t="s">
        <v>122</v>
      </c>
      <c r="E174" s="162" t="s">
        <v>1</v>
      </c>
      <c r="F174" s="163" t="s">
        <v>198</v>
      </c>
      <c r="H174" s="164">
        <v>2.33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122</v>
      </c>
      <c r="AU174" s="162" t="s">
        <v>120</v>
      </c>
      <c r="AV174" s="13" t="s">
        <v>120</v>
      </c>
      <c r="AW174" s="13" t="s">
        <v>27</v>
      </c>
      <c r="AX174" s="13" t="s">
        <v>70</v>
      </c>
      <c r="AY174" s="162" t="s">
        <v>113</v>
      </c>
    </row>
    <row r="175" spans="1:65" s="14" customFormat="1">
      <c r="B175" s="168"/>
      <c r="D175" s="161" t="s">
        <v>122</v>
      </c>
      <c r="E175" s="169" t="s">
        <v>1</v>
      </c>
      <c r="F175" s="170" t="s">
        <v>130</v>
      </c>
      <c r="H175" s="171">
        <v>12.667999999999999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122</v>
      </c>
      <c r="AU175" s="169" t="s">
        <v>120</v>
      </c>
      <c r="AV175" s="14" t="s">
        <v>119</v>
      </c>
      <c r="AW175" s="14" t="s">
        <v>27</v>
      </c>
      <c r="AX175" s="14" t="s">
        <v>78</v>
      </c>
      <c r="AY175" s="169" t="s">
        <v>113</v>
      </c>
    </row>
    <row r="176" spans="1:65" s="2" customFormat="1" ht="21.75" customHeight="1">
      <c r="A176" s="28"/>
      <c r="B176" s="146"/>
      <c r="C176" s="147" t="s">
        <v>199</v>
      </c>
      <c r="D176" s="147" t="s">
        <v>115</v>
      </c>
      <c r="E176" s="148" t="s">
        <v>200</v>
      </c>
      <c r="F176" s="149" t="s">
        <v>201</v>
      </c>
      <c r="G176" s="150" t="s">
        <v>118</v>
      </c>
      <c r="H176" s="151">
        <v>12.667999999999999</v>
      </c>
      <c r="I176" s="152"/>
      <c r="J176" s="152">
        <f>ROUND(I176*H176,2)</f>
        <v>0</v>
      </c>
      <c r="K176" s="153"/>
      <c r="L176" s="29"/>
      <c r="M176" s="154" t="s">
        <v>1</v>
      </c>
      <c r="N176" s="155" t="s">
        <v>36</v>
      </c>
      <c r="O176" s="156">
        <v>0.19900000000000001</v>
      </c>
      <c r="P176" s="156">
        <f>O176*H176</f>
        <v>2.5209320000000002</v>
      </c>
      <c r="Q176" s="156">
        <v>0</v>
      </c>
      <c r="R176" s="156">
        <f>Q176*H176</f>
        <v>0</v>
      </c>
      <c r="S176" s="156">
        <v>0</v>
      </c>
      <c r="T176" s="157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8" t="s">
        <v>119</v>
      </c>
      <c r="AT176" s="158" t="s">
        <v>115</v>
      </c>
      <c r="AU176" s="158" t="s">
        <v>120</v>
      </c>
      <c r="AY176" s="16" t="s">
        <v>113</v>
      </c>
      <c r="BE176" s="159">
        <f>IF(N176="základná",J176,0)</f>
        <v>0</v>
      </c>
      <c r="BF176" s="159">
        <f>IF(N176="znížená",J176,0)</f>
        <v>0</v>
      </c>
      <c r="BG176" s="159">
        <f>IF(N176="zákl. prenesená",J176,0)</f>
        <v>0</v>
      </c>
      <c r="BH176" s="159">
        <f>IF(N176="zníž. prenesená",J176,0)</f>
        <v>0</v>
      </c>
      <c r="BI176" s="159">
        <f>IF(N176="nulová",J176,0)</f>
        <v>0</v>
      </c>
      <c r="BJ176" s="16" t="s">
        <v>120</v>
      </c>
      <c r="BK176" s="159">
        <f>ROUND(I176*H176,2)</f>
        <v>0</v>
      </c>
      <c r="BL176" s="16" t="s">
        <v>119</v>
      </c>
      <c r="BM176" s="158" t="s">
        <v>202</v>
      </c>
    </row>
    <row r="177" spans="1:65" s="2" customFormat="1" ht="16.5" customHeight="1">
      <c r="A177" s="28"/>
      <c r="B177" s="146"/>
      <c r="C177" s="147" t="s">
        <v>203</v>
      </c>
      <c r="D177" s="147" t="s">
        <v>115</v>
      </c>
      <c r="E177" s="148" t="s">
        <v>204</v>
      </c>
      <c r="F177" s="149" t="s">
        <v>205</v>
      </c>
      <c r="G177" s="150" t="s">
        <v>169</v>
      </c>
      <c r="H177" s="151">
        <v>2.2530000000000001</v>
      </c>
      <c r="I177" s="152"/>
      <c r="J177" s="152">
        <f>ROUND(I177*H177,2)</f>
        <v>0</v>
      </c>
      <c r="K177" s="153"/>
      <c r="L177" s="29"/>
      <c r="M177" s="154" t="s">
        <v>1</v>
      </c>
      <c r="N177" s="155" t="s">
        <v>36</v>
      </c>
      <c r="O177" s="156">
        <v>34.322000000000003</v>
      </c>
      <c r="P177" s="156">
        <f>O177*H177</f>
        <v>77.327466000000015</v>
      </c>
      <c r="Q177" s="156">
        <v>1.01895</v>
      </c>
      <c r="R177" s="156">
        <f>Q177*H177</f>
        <v>2.2956943500000002</v>
      </c>
      <c r="S177" s="156">
        <v>0</v>
      </c>
      <c r="T177" s="157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8" t="s">
        <v>119</v>
      </c>
      <c r="AT177" s="158" t="s">
        <v>115</v>
      </c>
      <c r="AU177" s="158" t="s">
        <v>120</v>
      </c>
      <c r="AY177" s="16" t="s">
        <v>113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6" t="s">
        <v>120</v>
      </c>
      <c r="BK177" s="159">
        <f>ROUND(I177*H177,2)</f>
        <v>0</v>
      </c>
      <c r="BL177" s="16" t="s">
        <v>119</v>
      </c>
      <c r="BM177" s="158" t="s">
        <v>206</v>
      </c>
    </row>
    <row r="178" spans="1:65" s="13" customFormat="1">
      <c r="B178" s="160"/>
      <c r="D178" s="161" t="s">
        <v>122</v>
      </c>
      <c r="E178" s="162" t="s">
        <v>1</v>
      </c>
      <c r="F178" s="163" t="s">
        <v>207</v>
      </c>
      <c r="H178" s="164">
        <v>2.2530000000000001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122</v>
      </c>
      <c r="AU178" s="162" t="s">
        <v>120</v>
      </c>
      <c r="AV178" s="13" t="s">
        <v>120</v>
      </c>
      <c r="AW178" s="13" t="s">
        <v>27</v>
      </c>
      <c r="AX178" s="13" t="s">
        <v>78</v>
      </c>
      <c r="AY178" s="162" t="s">
        <v>113</v>
      </c>
    </row>
    <row r="179" spans="1:65" s="2" customFormat="1" ht="24.2" customHeight="1">
      <c r="A179" s="28"/>
      <c r="B179" s="146"/>
      <c r="C179" s="147" t="s">
        <v>208</v>
      </c>
      <c r="D179" s="147" t="s">
        <v>115</v>
      </c>
      <c r="E179" s="148" t="s">
        <v>209</v>
      </c>
      <c r="F179" s="149" t="s">
        <v>210</v>
      </c>
      <c r="G179" s="150" t="s">
        <v>126</v>
      </c>
      <c r="H179" s="151">
        <v>4.7249999999999996</v>
      </c>
      <c r="I179" s="152"/>
      <c r="J179" s="152">
        <f>ROUND(I179*H179,2)</f>
        <v>0</v>
      </c>
      <c r="K179" s="153"/>
      <c r="L179" s="29"/>
      <c r="M179" s="154" t="s">
        <v>1</v>
      </c>
      <c r="N179" s="155" t="s">
        <v>36</v>
      </c>
      <c r="O179" s="156">
        <v>0.60399999999999998</v>
      </c>
      <c r="P179" s="156">
        <f>O179*H179</f>
        <v>2.8538999999999999</v>
      </c>
      <c r="Q179" s="156">
        <v>2.19407</v>
      </c>
      <c r="R179" s="156">
        <f>Q179*H179</f>
        <v>10.36698075</v>
      </c>
      <c r="S179" s="156">
        <v>0</v>
      </c>
      <c r="T179" s="157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8" t="s">
        <v>119</v>
      </c>
      <c r="AT179" s="158" t="s">
        <v>115</v>
      </c>
      <c r="AU179" s="158" t="s">
        <v>120</v>
      </c>
      <c r="AY179" s="16" t="s">
        <v>113</v>
      </c>
      <c r="BE179" s="159">
        <f>IF(N179="základná",J179,0)</f>
        <v>0</v>
      </c>
      <c r="BF179" s="159">
        <f>IF(N179="znížená",J179,0)</f>
        <v>0</v>
      </c>
      <c r="BG179" s="159">
        <f>IF(N179="zákl. prenesená",J179,0)</f>
        <v>0</v>
      </c>
      <c r="BH179" s="159">
        <f>IF(N179="zníž. prenesená",J179,0)</f>
        <v>0</v>
      </c>
      <c r="BI179" s="159">
        <f>IF(N179="nulová",J179,0)</f>
        <v>0</v>
      </c>
      <c r="BJ179" s="16" t="s">
        <v>120</v>
      </c>
      <c r="BK179" s="159">
        <f>ROUND(I179*H179,2)</f>
        <v>0</v>
      </c>
      <c r="BL179" s="16" t="s">
        <v>119</v>
      </c>
      <c r="BM179" s="158" t="s">
        <v>211</v>
      </c>
    </row>
    <row r="180" spans="1:65" s="13" customFormat="1">
      <c r="B180" s="160"/>
      <c r="D180" s="161" t="s">
        <v>122</v>
      </c>
      <c r="E180" s="162" t="s">
        <v>1</v>
      </c>
      <c r="F180" s="163" t="s">
        <v>212</v>
      </c>
      <c r="H180" s="164">
        <v>4.7249999999999996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122</v>
      </c>
      <c r="AU180" s="162" t="s">
        <v>120</v>
      </c>
      <c r="AV180" s="13" t="s">
        <v>120</v>
      </c>
      <c r="AW180" s="13" t="s">
        <v>27</v>
      </c>
      <c r="AX180" s="13" t="s">
        <v>70</v>
      </c>
      <c r="AY180" s="162" t="s">
        <v>113</v>
      </c>
    </row>
    <row r="181" spans="1:65" s="14" customFormat="1">
      <c r="B181" s="168"/>
      <c r="D181" s="161" t="s">
        <v>122</v>
      </c>
      <c r="E181" s="169" t="s">
        <v>1</v>
      </c>
      <c r="F181" s="170" t="s">
        <v>130</v>
      </c>
      <c r="H181" s="171">
        <v>4.7249999999999996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122</v>
      </c>
      <c r="AU181" s="169" t="s">
        <v>120</v>
      </c>
      <c r="AV181" s="14" t="s">
        <v>119</v>
      </c>
      <c r="AW181" s="14" t="s">
        <v>27</v>
      </c>
      <c r="AX181" s="14" t="s">
        <v>78</v>
      </c>
      <c r="AY181" s="169" t="s">
        <v>113</v>
      </c>
    </row>
    <row r="182" spans="1:65" s="2" customFormat="1" ht="21.75" customHeight="1">
      <c r="A182" s="28"/>
      <c r="B182" s="146"/>
      <c r="C182" s="147" t="s">
        <v>213</v>
      </c>
      <c r="D182" s="147" t="s">
        <v>115</v>
      </c>
      <c r="E182" s="148" t="s">
        <v>214</v>
      </c>
      <c r="F182" s="149" t="s">
        <v>215</v>
      </c>
      <c r="G182" s="150" t="s">
        <v>118</v>
      </c>
      <c r="H182" s="151">
        <v>1.8</v>
      </c>
      <c r="I182" s="152"/>
      <c r="J182" s="152">
        <f>ROUND(I182*H182,2)</f>
        <v>0</v>
      </c>
      <c r="K182" s="153"/>
      <c r="L182" s="29"/>
      <c r="M182" s="154" t="s">
        <v>1</v>
      </c>
      <c r="N182" s="155" t="s">
        <v>36</v>
      </c>
      <c r="O182" s="156">
        <v>0.35799999999999998</v>
      </c>
      <c r="P182" s="156">
        <f>O182*H182</f>
        <v>0.64439999999999997</v>
      </c>
      <c r="Q182" s="156">
        <v>6.7000000000000002E-4</v>
      </c>
      <c r="R182" s="156">
        <f>Q182*H182</f>
        <v>1.206E-3</v>
      </c>
      <c r="S182" s="156">
        <v>0</v>
      </c>
      <c r="T182" s="15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8" t="s">
        <v>119</v>
      </c>
      <c r="AT182" s="158" t="s">
        <v>115</v>
      </c>
      <c r="AU182" s="158" t="s">
        <v>120</v>
      </c>
      <c r="AY182" s="16" t="s">
        <v>113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6" t="s">
        <v>120</v>
      </c>
      <c r="BK182" s="159">
        <f>ROUND(I182*H182,2)</f>
        <v>0</v>
      </c>
      <c r="BL182" s="16" t="s">
        <v>119</v>
      </c>
      <c r="BM182" s="158" t="s">
        <v>216</v>
      </c>
    </row>
    <row r="183" spans="1:65" s="13" customFormat="1">
      <c r="B183" s="160"/>
      <c r="D183" s="161" t="s">
        <v>122</v>
      </c>
      <c r="E183" s="162" t="s">
        <v>1</v>
      </c>
      <c r="F183" s="163" t="s">
        <v>217</v>
      </c>
      <c r="H183" s="164">
        <v>1.8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122</v>
      </c>
      <c r="AU183" s="162" t="s">
        <v>120</v>
      </c>
      <c r="AV183" s="13" t="s">
        <v>120</v>
      </c>
      <c r="AW183" s="13" t="s">
        <v>27</v>
      </c>
      <c r="AX183" s="13" t="s">
        <v>78</v>
      </c>
      <c r="AY183" s="162" t="s">
        <v>113</v>
      </c>
    </row>
    <row r="184" spans="1:65" s="2" customFormat="1" ht="21.75" customHeight="1">
      <c r="A184" s="28"/>
      <c r="B184" s="146"/>
      <c r="C184" s="147" t="s">
        <v>218</v>
      </c>
      <c r="D184" s="147" t="s">
        <v>115</v>
      </c>
      <c r="E184" s="148" t="s">
        <v>219</v>
      </c>
      <c r="F184" s="149" t="s">
        <v>220</v>
      </c>
      <c r="G184" s="150" t="s">
        <v>118</v>
      </c>
      <c r="H184" s="151">
        <v>1.8</v>
      </c>
      <c r="I184" s="152"/>
      <c r="J184" s="152">
        <f>ROUND(I184*H184,2)</f>
        <v>0</v>
      </c>
      <c r="K184" s="153"/>
      <c r="L184" s="29"/>
      <c r="M184" s="154" t="s">
        <v>1</v>
      </c>
      <c r="N184" s="155" t="s">
        <v>36</v>
      </c>
      <c r="O184" s="156">
        <v>0.19900000000000001</v>
      </c>
      <c r="P184" s="156">
        <f>O184*H184</f>
        <v>0.35820000000000002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8" t="s">
        <v>119</v>
      </c>
      <c r="AT184" s="158" t="s">
        <v>115</v>
      </c>
      <c r="AU184" s="158" t="s">
        <v>120</v>
      </c>
      <c r="AY184" s="16" t="s">
        <v>113</v>
      </c>
      <c r="BE184" s="159">
        <f>IF(N184="základná",J184,0)</f>
        <v>0</v>
      </c>
      <c r="BF184" s="159">
        <f>IF(N184="znížená",J184,0)</f>
        <v>0</v>
      </c>
      <c r="BG184" s="159">
        <f>IF(N184="zákl. prenesená",J184,0)</f>
        <v>0</v>
      </c>
      <c r="BH184" s="159">
        <f>IF(N184="zníž. prenesená",J184,0)</f>
        <v>0</v>
      </c>
      <c r="BI184" s="159">
        <f>IF(N184="nulová",J184,0)</f>
        <v>0</v>
      </c>
      <c r="BJ184" s="16" t="s">
        <v>120</v>
      </c>
      <c r="BK184" s="159">
        <f>ROUND(I184*H184,2)</f>
        <v>0</v>
      </c>
      <c r="BL184" s="16" t="s">
        <v>119</v>
      </c>
      <c r="BM184" s="158" t="s">
        <v>221</v>
      </c>
    </row>
    <row r="185" spans="1:65" s="2" customFormat="1" ht="16.5" customHeight="1">
      <c r="A185" s="28"/>
      <c r="B185" s="146"/>
      <c r="C185" s="147" t="s">
        <v>7</v>
      </c>
      <c r="D185" s="147" t="s">
        <v>115</v>
      </c>
      <c r="E185" s="148" t="s">
        <v>222</v>
      </c>
      <c r="F185" s="149" t="s">
        <v>223</v>
      </c>
      <c r="G185" s="150" t="s">
        <v>169</v>
      </c>
      <c r="H185" s="151">
        <v>0.16500000000000001</v>
      </c>
      <c r="I185" s="152"/>
      <c r="J185" s="152">
        <f>ROUND(I185*H185,2)</f>
        <v>0</v>
      </c>
      <c r="K185" s="153"/>
      <c r="L185" s="29"/>
      <c r="M185" s="154" t="s">
        <v>1</v>
      </c>
      <c r="N185" s="155" t="s">
        <v>36</v>
      </c>
      <c r="O185" s="156">
        <v>35.362000000000002</v>
      </c>
      <c r="P185" s="156">
        <f>O185*H185</f>
        <v>5.8347300000000004</v>
      </c>
      <c r="Q185" s="156">
        <v>1.01895</v>
      </c>
      <c r="R185" s="156">
        <f>Q185*H185</f>
        <v>0.16812675000000002</v>
      </c>
      <c r="S185" s="156">
        <v>0</v>
      </c>
      <c r="T185" s="157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8" t="s">
        <v>119</v>
      </c>
      <c r="AT185" s="158" t="s">
        <v>115</v>
      </c>
      <c r="AU185" s="158" t="s">
        <v>120</v>
      </c>
      <c r="AY185" s="16" t="s">
        <v>113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6" t="s">
        <v>120</v>
      </c>
      <c r="BK185" s="159">
        <f>ROUND(I185*H185,2)</f>
        <v>0</v>
      </c>
      <c r="BL185" s="16" t="s">
        <v>119</v>
      </c>
      <c r="BM185" s="158" t="s">
        <v>224</v>
      </c>
    </row>
    <row r="186" spans="1:65" s="13" customFormat="1">
      <c r="B186" s="160"/>
      <c r="D186" s="161" t="s">
        <v>122</v>
      </c>
      <c r="E186" s="162" t="s">
        <v>1</v>
      </c>
      <c r="F186" s="163" t="s">
        <v>225</v>
      </c>
      <c r="H186" s="164">
        <v>0.16500000000000001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122</v>
      </c>
      <c r="AU186" s="162" t="s">
        <v>120</v>
      </c>
      <c r="AV186" s="13" t="s">
        <v>120</v>
      </c>
      <c r="AW186" s="13" t="s">
        <v>27</v>
      </c>
      <c r="AX186" s="13" t="s">
        <v>78</v>
      </c>
      <c r="AY186" s="162" t="s">
        <v>113</v>
      </c>
    </row>
    <row r="187" spans="1:65" s="12" customFormat="1" ht="22.9" customHeight="1">
      <c r="B187" s="134"/>
      <c r="D187" s="135" t="s">
        <v>69</v>
      </c>
      <c r="E187" s="144" t="s">
        <v>131</v>
      </c>
      <c r="F187" s="144" t="s">
        <v>226</v>
      </c>
      <c r="J187" s="145">
        <f>BK187</f>
        <v>0</v>
      </c>
      <c r="L187" s="134"/>
      <c r="M187" s="138"/>
      <c r="N187" s="139"/>
      <c r="O187" s="139"/>
      <c r="P187" s="140">
        <f>SUM(P188:P205)</f>
        <v>591.55836199999999</v>
      </c>
      <c r="Q187" s="139"/>
      <c r="R187" s="140">
        <f>SUM(R188:R205)</f>
        <v>175.96422659000001</v>
      </c>
      <c r="S187" s="139"/>
      <c r="T187" s="141">
        <f>SUM(T188:T205)</f>
        <v>0</v>
      </c>
      <c r="AR187" s="135" t="s">
        <v>78</v>
      </c>
      <c r="AT187" s="142" t="s">
        <v>69</v>
      </c>
      <c r="AU187" s="142" t="s">
        <v>78</v>
      </c>
      <c r="AY187" s="135" t="s">
        <v>113</v>
      </c>
      <c r="BK187" s="143">
        <f>SUM(BK188:BK205)</f>
        <v>0</v>
      </c>
    </row>
    <row r="188" spans="1:65" s="2" customFormat="1" ht="21.75" customHeight="1">
      <c r="A188" s="28"/>
      <c r="B188" s="146"/>
      <c r="C188" s="147" t="s">
        <v>227</v>
      </c>
      <c r="D188" s="147" t="s">
        <v>115</v>
      </c>
      <c r="E188" s="148" t="s">
        <v>228</v>
      </c>
      <c r="F188" s="149" t="s">
        <v>229</v>
      </c>
      <c r="G188" s="150" t="s">
        <v>126</v>
      </c>
      <c r="H188" s="151">
        <v>75.683000000000007</v>
      </c>
      <c r="I188" s="152"/>
      <c r="J188" s="152">
        <f>ROUND(I188*H188,2)</f>
        <v>0</v>
      </c>
      <c r="K188" s="153"/>
      <c r="L188" s="29"/>
      <c r="M188" s="154" t="s">
        <v>1</v>
      </c>
      <c r="N188" s="155" t="s">
        <v>36</v>
      </c>
      <c r="O188" s="156">
        <v>1.218</v>
      </c>
      <c r="P188" s="156">
        <f>O188*H188</f>
        <v>92.181894</v>
      </c>
      <c r="Q188" s="156">
        <v>2.2968899999999999</v>
      </c>
      <c r="R188" s="156">
        <f>Q188*H188</f>
        <v>173.83552587</v>
      </c>
      <c r="S188" s="156">
        <v>0</v>
      </c>
      <c r="T188" s="157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8" t="s">
        <v>119</v>
      </c>
      <c r="AT188" s="158" t="s">
        <v>115</v>
      </c>
      <c r="AU188" s="158" t="s">
        <v>120</v>
      </c>
      <c r="AY188" s="16" t="s">
        <v>113</v>
      </c>
      <c r="BE188" s="159">
        <f>IF(N188="základná",J188,0)</f>
        <v>0</v>
      </c>
      <c r="BF188" s="159">
        <f>IF(N188="znížená",J188,0)</f>
        <v>0</v>
      </c>
      <c r="BG188" s="159">
        <f>IF(N188="zákl. prenesená",J188,0)</f>
        <v>0</v>
      </c>
      <c r="BH188" s="159">
        <f>IF(N188="zníž. prenesená",J188,0)</f>
        <v>0</v>
      </c>
      <c r="BI188" s="159">
        <f>IF(N188="nulová",J188,0)</f>
        <v>0</v>
      </c>
      <c r="BJ188" s="16" t="s">
        <v>120</v>
      </c>
      <c r="BK188" s="159">
        <f>ROUND(I188*H188,2)</f>
        <v>0</v>
      </c>
      <c r="BL188" s="16" t="s">
        <v>119</v>
      </c>
      <c r="BM188" s="158" t="s">
        <v>230</v>
      </c>
    </row>
    <row r="189" spans="1:65" s="13" customFormat="1">
      <c r="B189" s="160"/>
      <c r="D189" s="161" t="s">
        <v>122</v>
      </c>
      <c r="E189" s="162" t="s">
        <v>1</v>
      </c>
      <c r="F189" s="163" t="s">
        <v>231</v>
      </c>
      <c r="H189" s="164">
        <v>56.86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122</v>
      </c>
      <c r="AU189" s="162" t="s">
        <v>120</v>
      </c>
      <c r="AV189" s="13" t="s">
        <v>120</v>
      </c>
      <c r="AW189" s="13" t="s">
        <v>27</v>
      </c>
      <c r="AX189" s="13" t="s">
        <v>70</v>
      </c>
      <c r="AY189" s="162" t="s">
        <v>113</v>
      </c>
    </row>
    <row r="190" spans="1:65" s="13" customFormat="1">
      <c r="B190" s="160"/>
      <c r="D190" s="161" t="s">
        <v>122</v>
      </c>
      <c r="E190" s="162" t="s">
        <v>1</v>
      </c>
      <c r="F190" s="163" t="s">
        <v>232</v>
      </c>
      <c r="H190" s="164">
        <v>5.5919999999999996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122</v>
      </c>
      <c r="AU190" s="162" t="s">
        <v>120</v>
      </c>
      <c r="AV190" s="13" t="s">
        <v>120</v>
      </c>
      <c r="AW190" s="13" t="s">
        <v>27</v>
      </c>
      <c r="AX190" s="13" t="s">
        <v>70</v>
      </c>
      <c r="AY190" s="162" t="s">
        <v>113</v>
      </c>
    </row>
    <row r="191" spans="1:65" s="13" customFormat="1">
      <c r="B191" s="160"/>
      <c r="D191" s="161" t="s">
        <v>122</v>
      </c>
      <c r="E191" s="162" t="s">
        <v>1</v>
      </c>
      <c r="F191" s="163" t="s">
        <v>233</v>
      </c>
      <c r="H191" s="164">
        <v>13.231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122</v>
      </c>
      <c r="AU191" s="162" t="s">
        <v>120</v>
      </c>
      <c r="AV191" s="13" t="s">
        <v>120</v>
      </c>
      <c r="AW191" s="13" t="s">
        <v>27</v>
      </c>
      <c r="AX191" s="13" t="s">
        <v>70</v>
      </c>
      <c r="AY191" s="162" t="s">
        <v>113</v>
      </c>
    </row>
    <row r="192" spans="1:65" s="14" customFormat="1">
      <c r="B192" s="168"/>
      <c r="D192" s="161" t="s">
        <v>122</v>
      </c>
      <c r="E192" s="169" t="s">
        <v>1</v>
      </c>
      <c r="F192" s="170" t="s">
        <v>130</v>
      </c>
      <c r="H192" s="171">
        <v>75.682999999999993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122</v>
      </c>
      <c r="AU192" s="169" t="s">
        <v>120</v>
      </c>
      <c r="AV192" s="14" t="s">
        <v>119</v>
      </c>
      <c r="AW192" s="14" t="s">
        <v>27</v>
      </c>
      <c r="AX192" s="14" t="s">
        <v>78</v>
      </c>
      <c r="AY192" s="169" t="s">
        <v>113</v>
      </c>
    </row>
    <row r="193" spans="1:65" s="2" customFormat="1" ht="24.2" customHeight="1">
      <c r="A193" s="28"/>
      <c r="B193" s="146"/>
      <c r="C193" s="147" t="s">
        <v>234</v>
      </c>
      <c r="D193" s="147" t="s">
        <v>115</v>
      </c>
      <c r="E193" s="148" t="s">
        <v>235</v>
      </c>
      <c r="F193" s="149" t="s">
        <v>236</v>
      </c>
      <c r="G193" s="150" t="s">
        <v>118</v>
      </c>
      <c r="H193" s="151">
        <v>643.11199999999997</v>
      </c>
      <c r="I193" s="152"/>
      <c r="J193" s="152">
        <f>ROUND(I193*H193,2)</f>
        <v>0</v>
      </c>
      <c r="K193" s="153"/>
      <c r="L193" s="29"/>
      <c r="M193" s="154" t="s">
        <v>1</v>
      </c>
      <c r="N193" s="155" t="s">
        <v>36</v>
      </c>
      <c r="O193" s="156">
        <v>0.443</v>
      </c>
      <c r="P193" s="156">
        <f>O193*H193</f>
        <v>284.898616</v>
      </c>
      <c r="Q193" s="156">
        <v>1.5499999999999999E-3</v>
      </c>
      <c r="R193" s="156">
        <f>Q193*H193</f>
        <v>0.99682359999999992</v>
      </c>
      <c r="S193" s="156">
        <v>0</v>
      </c>
      <c r="T193" s="157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8" t="s">
        <v>203</v>
      </c>
      <c r="AT193" s="158" t="s">
        <v>115</v>
      </c>
      <c r="AU193" s="158" t="s">
        <v>120</v>
      </c>
      <c r="AY193" s="16" t="s">
        <v>113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6" t="s">
        <v>120</v>
      </c>
      <c r="BK193" s="159">
        <f>ROUND(I193*H193,2)</f>
        <v>0</v>
      </c>
      <c r="BL193" s="16" t="s">
        <v>203</v>
      </c>
      <c r="BM193" s="158" t="s">
        <v>237</v>
      </c>
    </row>
    <row r="194" spans="1:65" s="13" customFormat="1">
      <c r="B194" s="160"/>
      <c r="D194" s="161" t="s">
        <v>122</v>
      </c>
      <c r="E194" s="162" t="s">
        <v>1</v>
      </c>
      <c r="F194" s="163" t="s">
        <v>238</v>
      </c>
      <c r="H194" s="164">
        <v>454.88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122</v>
      </c>
      <c r="AU194" s="162" t="s">
        <v>120</v>
      </c>
      <c r="AV194" s="13" t="s">
        <v>120</v>
      </c>
      <c r="AW194" s="13" t="s">
        <v>27</v>
      </c>
      <c r="AX194" s="13" t="s">
        <v>70</v>
      </c>
      <c r="AY194" s="162" t="s">
        <v>113</v>
      </c>
    </row>
    <row r="195" spans="1:65" s="13" customFormat="1">
      <c r="B195" s="160"/>
      <c r="D195" s="161" t="s">
        <v>122</v>
      </c>
      <c r="E195" s="162" t="s">
        <v>1</v>
      </c>
      <c r="F195" s="163" t="s">
        <v>239</v>
      </c>
      <c r="H195" s="164">
        <v>55.92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122</v>
      </c>
      <c r="AU195" s="162" t="s">
        <v>120</v>
      </c>
      <c r="AV195" s="13" t="s">
        <v>120</v>
      </c>
      <c r="AW195" s="13" t="s">
        <v>27</v>
      </c>
      <c r="AX195" s="13" t="s">
        <v>70</v>
      </c>
      <c r="AY195" s="162" t="s">
        <v>113</v>
      </c>
    </row>
    <row r="196" spans="1:65" s="13" customFormat="1">
      <c r="B196" s="160"/>
      <c r="D196" s="161" t="s">
        <v>122</v>
      </c>
      <c r="E196" s="162" t="s">
        <v>1</v>
      </c>
      <c r="F196" s="163" t="s">
        <v>240</v>
      </c>
      <c r="H196" s="164">
        <v>132.31200000000001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122</v>
      </c>
      <c r="AU196" s="162" t="s">
        <v>120</v>
      </c>
      <c r="AV196" s="13" t="s">
        <v>120</v>
      </c>
      <c r="AW196" s="13" t="s">
        <v>27</v>
      </c>
      <c r="AX196" s="13" t="s">
        <v>70</v>
      </c>
      <c r="AY196" s="162" t="s">
        <v>113</v>
      </c>
    </row>
    <row r="197" spans="1:65" s="14" customFormat="1">
      <c r="B197" s="168"/>
      <c r="D197" s="161" t="s">
        <v>122</v>
      </c>
      <c r="E197" s="169" t="s">
        <v>1</v>
      </c>
      <c r="F197" s="170" t="s">
        <v>130</v>
      </c>
      <c r="H197" s="171">
        <v>643.11200000000008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122</v>
      </c>
      <c r="AU197" s="169" t="s">
        <v>120</v>
      </c>
      <c r="AV197" s="14" t="s">
        <v>119</v>
      </c>
      <c r="AW197" s="14" t="s">
        <v>27</v>
      </c>
      <c r="AX197" s="14" t="s">
        <v>78</v>
      </c>
      <c r="AY197" s="169" t="s">
        <v>113</v>
      </c>
    </row>
    <row r="198" spans="1:65" s="2" customFormat="1" ht="24.2" customHeight="1">
      <c r="A198" s="28"/>
      <c r="B198" s="146"/>
      <c r="C198" s="147" t="s">
        <v>241</v>
      </c>
      <c r="D198" s="147" t="s">
        <v>115</v>
      </c>
      <c r="E198" s="148" t="s">
        <v>242</v>
      </c>
      <c r="F198" s="149" t="s">
        <v>243</v>
      </c>
      <c r="G198" s="150" t="s">
        <v>118</v>
      </c>
      <c r="H198" s="151">
        <v>643.11199999999997</v>
      </c>
      <c r="I198" s="152"/>
      <c r="J198" s="152">
        <f>ROUND(I198*H198,2)</f>
        <v>0</v>
      </c>
      <c r="K198" s="153"/>
      <c r="L198" s="29"/>
      <c r="M198" s="154" t="s">
        <v>1</v>
      </c>
      <c r="N198" s="155" t="s">
        <v>36</v>
      </c>
      <c r="O198" s="156">
        <v>0.314</v>
      </c>
      <c r="P198" s="156">
        <f>O198*H198</f>
        <v>201.93716799999999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8" t="s">
        <v>119</v>
      </c>
      <c r="AT198" s="158" t="s">
        <v>115</v>
      </c>
      <c r="AU198" s="158" t="s">
        <v>120</v>
      </c>
      <c r="AY198" s="16" t="s">
        <v>113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6" t="s">
        <v>120</v>
      </c>
      <c r="BK198" s="159">
        <f>ROUND(I198*H198,2)</f>
        <v>0</v>
      </c>
      <c r="BL198" s="16" t="s">
        <v>119</v>
      </c>
      <c r="BM198" s="158" t="s">
        <v>244</v>
      </c>
    </row>
    <row r="199" spans="1:65" s="2" customFormat="1" ht="37.9" customHeight="1">
      <c r="A199" s="28"/>
      <c r="B199" s="146"/>
      <c r="C199" s="147" t="s">
        <v>245</v>
      </c>
      <c r="D199" s="147" t="s">
        <v>115</v>
      </c>
      <c r="E199" s="148" t="s">
        <v>246</v>
      </c>
      <c r="F199" s="149" t="s">
        <v>247</v>
      </c>
      <c r="G199" s="150" t="s">
        <v>118</v>
      </c>
      <c r="H199" s="151">
        <v>2572.48</v>
      </c>
      <c r="I199" s="152"/>
      <c r="J199" s="152">
        <f>ROUND(I199*H199,2)</f>
        <v>0</v>
      </c>
      <c r="K199" s="153"/>
      <c r="L199" s="29"/>
      <c r="M199" s="154" t="s">
        <v>1</v>
      </c>
      <c r="N199" s="155" t="s">
        <v>36</v>
      </c>
      <c r="O199" s="156">
        <v>0</v>
      </c>
      <c r="P199" s="156">
        <f>O199*H199</f>
        <v>0</v>
      </c>
      <c r="Q199" s="156">
        <v>0</v>
      </c>
      <c r="R199" s="156">
        <f>Q199*H199</f>
        <v>0</v>
      </c>
      <c r="S199" s="156">
        <v>0</v>
      </c>
      <c r="T199" s="157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8" t="s">
        <v>119</v>
      </c>
      <c r="AT199" s="158" t="s">
        <v>115</v>
      </c>
      <c r="AU199" s="158" t="s">
        <v>120</v>
      </c>
      <c r="AY199" s="16" t="s">
        <v>113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6" t="s">
        <v>120</v>
      </c>
      <c r="BK199" s="159">
        <f>ROUND(I199*H199,2)</f>
        <v>0</v>
      </c>
      <c r="BL199" s="16" t="s">
        <v>119</v>
      </c>
      <c r="BM199" s="158" t="s">
        <v>248</v>
      </c>
    </row>
    <row r="200" spans="1:65" s="13" customFormat="1">
      <c r="B200" s="160"/>
      <c r="D200" s="161" t="s">
        <v>122</v>
      </c>
      <c r="E200" s="162" t="s">
        <v>1</v>
      </c>
      <c r="F200" s="163" t="s">
        <v>249</v>
      </c>
      <c r="H200" s="164">
        <v>2572.48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122</v>
      </c>
      <c r="AU200" s="162" t="s">
        <v>120</v>
      </c>
      <c r="AV200" s="13" t="s">
        <v>120</v>
      </c>
      <c r="AW200" s="13" t="s">
        <v>27</v>
      </c>
      <c r="AX200" s="13" t="s">
        <v>78</v>
      </c>
      <c r="AY200" s="162" t="s">
        <v>113</v>
      </c>
    </row>
    <row r="201" spans="1:65" s="2" customFormat="1" ht="44.25" customHeight="1">
      <c r="A201" s="28"/>
      <c r="B201" s="146"/>
      <c r="C201" s="147" t="s">
        <v>250</v>
      </c>
      <c r="D201" s="147" t="s">
        <v>115</v>
      </c>
      <c r="E201" s="148" t="s">
        <v>251</v>
      </c>
      <c r="F201" s="149" t="s">
        <v>252</v>
      </c>
      <c r="G201" s="150" t="s">
        <v>118</v>
      </c>
      <c r="H201" s="151">
        <v>321.55599999999998</v>
      </c>
      <c r="I201" s="152"/>
      <c r="J201" s="152">
        <f>ROUND(I201*H201,2)</f>
        <v>0</v>
      </c>
      <c r="K201" s="153"/>
      <c r="L201" s="29"/>
      <c r="M201" s="154" t="s">
        <v>1</v>
      </c>
      <c r="N201" s="155" t="s">
        <v>36</v>
      </c>
      <c r="O201" s="156">
        <v>3.9E-2</v>
      </c>
      <c r="P201" s="156">
        <f>O201*H201</f>
        <v>12.540683999999999</v>
      </c>
      <c r="Q201" s="156">
        <v>3.5200000000000001E-3</v>
      </c>
      <c r="R201" s="156">
        <f>Q201*H201</f>
        <v>1.13187712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119</v>
      </c>
      <c r="AT201" s="158" t="s">
        <v>115</v>
      </c>
      <c r="AU201" s="158" t="s">
        <v>120</v>
      </c>
      <c r="AY201" s="16" t="s">
        <v>113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120</v>
      </c>
      <c r="BK201" s="159">
        <f>ROUND(I201*H201,2)</f>
        <v>0</v>
      </c>
      <c r="BL201" s="16" t="s">
        <v>119</v>
      </c>
      <c r="BM201" s="158" t="s">
        <v>253</v>
      </c>
    </row>
    <row r="202" spans="1:65" s="13" customFormat="1">
      <c r="B202" s="160"/>
      <c r="D202" s="161" t="s">
        <v>122</v>
      </c>
      <c r="E202" s="162" t="s">
        <v>1</v>
      </c>
      <c r="F202" s="163" t="s">
        <v>254</v>
      </c>
      <c r="H202" s="164">
        <v>227.44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122</v>
      </c>
      <c r="AU202" s="162" t="s">
        <v>120</v>
      </c>
      <c r="AV202" s="13" t="s">
        <v>120</v>
      </c>
      <c r="AW202" s="13" t="s">
        <v>27</v>
      </c>
      <c r="AX202" s="13" t="s">
        <v>70</v>
      </c>
      <c r="AY202" s="162" t="s">
        <v>113</v>
      </c>
    </row>
    <row r="203" spans="1:65" s="13" customFormat="1">
      <c r="B203" s="160"/>
      <c r="D203" s="161" t="s">
        <v>122</v>
      </c>
      <c r="E203" s="162" t="s">
        <v>1</v>
      </c>
      <c r="F203" s="163" t="s">
        <v>255</v>
      </c>
      <c r="H203" s="164">
        <v>27.96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122</v>
      </c>
      <c r="AU203" s="162" t="s">
        <v>120</v>
      </c>
      <c r="AV203" s="13" t="s">
        <v>120</v>
      </c>
      <c r="AW203" s="13" t="s">
        <v>27</v>
      </c>
      <c r="AX203" s="13" t="s">
        <v>70</v>
      </c>
      <c r="AY203" s="162" t="s">
        <v>113</v>
      </c>
    </row>
    <row r="204" spans="1:65" s="13" customFormat="1">
      <c r="B204" s="160"/>
      <c r="D204" s="161" t="s">
        <v>122</v>
      </c>
      <c r="E204" s="162" t="s">
        <v>1</v>
      </c>
      <c r="F204" s="163" t="s">
        <v>256</v>
      </c>
      <c r="H204" s="164">
        <v>66.156000000000006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122</v>
      </c>
      <c r="AU204" s="162" t="s">
        <v>120</v>
      </c>
      <c r="AV204" s="13" t="s">
        <v>120</v>
      </c>
      <c r="AW204" s="13" t="s">
        <v>27</v>
      </c>
      <c r="AX204" s="13" t="s">
        <v>70</v>
      </c>
      <c r="AY204" s="162" t="s">
        <v>113</v>
      </c>
    </row>
    <row r="205" spans="1:65" s="14" customFormat="1">
      <c r="B205" s="168"/>
      <c r="D205" s="161" t="s">
        <v>122</v>
      </c>
      <c r="E205" s="169" t="s">
        <v>1</v>
      </c>
      <c r="F205" s="170" t="s">
        <v>130</v>
      </c>
      <c r="H205" s="171">
        <v>321.55600000000004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122</v>
      </c>
      <c r="AU205" s="169" t="s">
        <v>120</v>
      </c>
      <c r="AV205" s="14" t="s">
        <v>119</v>
      </c>
      <c r="AW205" s="14" t="s">
        <v>27</v>
      </c>
      <c r="AX205" s="14" t="s">
        <v>78</v>
      </c>
      <c r="AY205" s="169" t="s">
        <v>113</v>
      </c>
    </row>
    <row r="206" spans="1:65" s="12" customFormat="1" ht="22.9" customHeight="1">
      <c r="B206" s="134"/>
      <c r="D206" s="135" t="s">
        <v>69</v>
      </c>
      <c r="E206" s="144" t="s">
        <v>147</v>
      </c>
      <c r="F206" s="144" t="s">
        <v>257</v>
      </c>
      <c r="J206" s="145">
        <f>BK206</f>
        <v>0</v>
      </c>
      <c r="L206" s="134"/>
      <c r="M206" s="138"/>
      <c r="N206" s="139"/>
      <c r="O206" s="139"/>
      <c r="P206" s="140">
        <f>SUM(P207:P228)</f>
        <v>498.96783099999993</v>
      </c>
      <c r="Q206" s="139"/>
      <c r="R206" s="140">
        <f>SUM(R207:R228)</f>
        <v>338.66507949999999</v>
      </c>
      <c r="S206" s="139"/>
      <c r="T206" s="141">
        <f>SUM(T207:T228)</f>
        <v>0</v>
      </c>
      <c r="AR206" s="135" t="s">
        <v>78</v>
      </c>
      <c r="AT206" s="142" t="s">
        <v>69</v>
      </c>
      <c r="AU206" s="142" t="s">
        <v>78</v>
      </c>
      <c r="AY206" s="135" t="s">
        <v>113</v>
      </c>
      <c r="BK206" s="143">
        <f>SUM(BK207:BK228)</f>
        <v>0</v>
      </c>
    </row>
    <row r="207" spans="1:65" s="2" customFormat="1" ht="24.2" customHeight="1">
      <c r="A207" s="28"/>
      <c r="B207" s="146"/>
      <c r="C207" s="147" t="s">
        <v>258</v>
      </c>
      <c r="D207" s="147" t="s">
        <v>115</v>
      </c>
      <c r="E207" s="148" t="s">
        <v>259</v>
      </c>
      <c r="F207" s="149" t="s">
        <v>260</v>
      </c>
      <c r="G207" s="150" t="s">
        <v>126</v>
      </c>
      <c r="H207" s="151">
        <v>47.131</v>
      </c>
      <c r="I207" s="152"/>
      <c r="J207" s="152">
        <f>ROUND(I207*H207,2)</f>
        <v>0</v>
      </c>
      <c r="K207" s="153"/>
      <c r="L207" s="29"/>
      <c r="M207" s="154" t="s">
        <v>1</v>
      </c>
      <c r="N207" s="155" t="s">
        <v>36</v>
      </c>
      <c r="O207" s="156">
        <v>3.5409999999999999</v>
      </c>
      <c r="P207" s="156">
        <f>O207*H207</f>
        <v>166.890871</v>
      </c>
      <c r="Q207" s="156">
        <v>2.0952500000000001</v>
      </c>
      <c r="R207" s="156">
        <f>Q207*H207</f>
        <v>98.751227749999998</v>
      </c>
      <c r="S207" s="156">
        <v>0</v>
      </c>
      <c r="T207" s="157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8" t="s">
        <v>119</v>
      </c>
      <c r="AT207" s="158" t="s">
        <v>115</v>
      </c>
      <c r="AU207" s="158" t="s">
        <v>120</v>
      </c>
      <c r="AY207" s="16" t="s">
        <v>113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6" t="s">
        <v>120</v>
      </c>
      <c r="BK207" s="159">
        <f>ROUND(I207*H207,2)</f>
        <v>0</v>
      </c>
      <c r="BL207" s="16" t="s">
        <v>119</v>
      </c>
      <c r="BM207" s="158" t="s">
        <v>261</v>
      </c>
    </row>
    <row r="208" spans="1:65" s="13" customFormat="1">
      <c r="B208" s="160"/>
      <c r="D208" s="161" t="s">
        <v>122</v>
      </c>
      <c r="E208" s="162" t="s">
        <v>1</v>
      </c>
      <c r="F208" s="163" t="s">
        <v>262</v>
      </c>
      <c r="H208" s="164">
        <v>9.3840000000000003</v>
      </c>
      <c r="L208" s="160"/>
      <c r="M208" s="165"/>
      <c r="N208" s="166"/>
      <c r="O208" s="166"/>
      <c r="P208" s="166"/>
      <c r="Q208" s="166"/>
      <c r="R208" s="166"/>
      <c r="S208" s="166"/>
      <c r="T208" s="167"/>
      <c r="AT208" s="162" t="s">
        <v>122</v>
      </c>
      <c r="AU208" s="162" t="s">
        <v>120</v>
      </c>
      <c r="AV208" s="13" t="s">
        <v>120</v>
      </c>
      <c r="AW208" s="13" t="s">
        <v>27</v>
      </c>
      <c r="AX208" s="13" t="s">
        <v>70</v>
      </c>
      <c r="AY208" s="162" t="s">
        <v>113</v>
      </c>
    </row>
    <row r="209" spans="1:65" s="13" customFormat="1">
      <c r="B209" s="160"/>
      <c r="D209" s="161" t="s">
        <v>122</v>
      </c>
      <c r="E209" s="162" t="s">
        <v>1</v>
      </c>
      <c r="F209" s="163" t="s">
        <v>263</v>
      </c>
      <c r="H209" s="164">
        <v>37.747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122</v>
      </c>
      <c r="AU209" s="162" t="s">
        <v>120</v>
      </c>
      <c r="AV209" s="13" t="s">
        <v>120</v>
      </c>
      <c r="AW209" s="13" t="s">
        <v>27</v>
      </c>
      <c r="AX209" s="13" t="s">
        <v>70</v>
      </c>
      <c r="AY209" s="162" t="s">
        <v>113</v>
      </c>
    </row>
    <row r="210" spans="1:65" s="14" customFormat="1">
      <c r="B210" s="168"/>
      <c r="D210" s="161" t="s">
        <v>122</v>
      </c>
      <c r="E210" s="169" t="s">
        <v>1</v>
      </c>
      <c r="F210" s="170" t="s">
        <v>130</v>
      </c>
      <c r="H210" s="171">
        <v>47.131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122</v>
      </c>
      <c r="AU210" s="169" t="s">
        <v>120</v>
      </c>
      <c r="AV210" s="14" t="s">
        <v>119</v>
      </c>
      <c r="AW210" s="14" t="s">
        <v>27</v>
      </c>
      <c r="AX210" s="14" t="s">
        <v>78</v>
      </c>
      <c r="AY210" s="169" t="s">
        <v>113</v>
      </c>
    </row>
    <row r="211" spans="1:65" s="2" customFormat="1" ht="24.2" customHeight="1">
      <c r="A211" s="28"/>
      <c r="B211" s="146"/>
      <c r="C211" s="147" t="s">
        <v>264</v>
      </c>
      <c r="D211" s="147" t="s">
        <v>115</v>
      </c>
      <c r="E211" s="148" t="s">
        <v>265</v>
      </c>
      <c r="F211" s="149" t="s">
        <v>266</v>
      </c>
      <c r="G211" s="150" t="s">
        <v>126</v>
      </c>
      <c r="H211" s="151">
        <v>66.997</v>
      </c>
      <c r="I211" s="152"/>
      <c r="J211" s="152">
        <f>ROUND(I211*H211,2)</f>
        <v>0</v>
      </c>
      <c r="K211" s="153"/>
      <c r="L211" s="29"/>
      <c r="M211" s="154" t="s">
        <v>1</v>
      </c>
      <c r="N211" s="155" t="s">
        <v>36</v>
      </c>
      <c r="O211" s="156">
        <v>2.3199999999999998</v>
      </c>
      <c r="P211" s="156">
        <f>O211*H211</f>
        <v>155.43303999999998</v>
      </c>
      <c r="Q211" s="156">
        <v>2.19407</v>
      </c>
      <c r="R211" s="156">
        <f>Q211*H211</f>
        <v>146.99610779</v>
      </c>
      <c r="S211" s="156">
        <v>0</v>
      </c>
      <c r="T211" s="157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8" t="s">
        <v>119</v>
      </c>
      <c r="AT211" s="158" t="s">
        <v>115</v>
      </c>
      <c r="AU211" s="158" t="s">
        <v>120</v>
      </c>
      <c r="AY211" s="16" t="s">
        <v>113</v>
      </c>
      <c r="BE211" s="159">
        <f>IF(N211="základná",J211,0)</f>
        <v>0</v>
      </c>
      <c r="BF211" s="159">
        <f>IF(N211="znížená",J211,0)</f>
        <v>0</v>
      </c>
      <c r="BG211" s="159">
        <f>IF(N211="zákl. prenesená",J211,0)</f>
        <v>0</v>
      </c>
      <c r="BH211" s="159">
        <f>IF(N211="zníž. prenesená",J211,0)</f>
        <v>0</v>
      </c>
      <c r="BI211" s="159">
        <f>IF(N211="nulová",J211,0)</f>
        <v>0</v>
      </c>
      <c r="BJ211" s="16" t="s">
        <v>120</v>
      </c>
      <c r="BK211" s="159">
        <f>ROUND(I211*H211,2)</f>
        <v>0</v>
      </c>
      <c r="BL211" s="16" t="s">
        <v>119</v>
      </c>
      <c r="BM211" s="158" t="s">
        <v>267</v>
      </c>
    </row>
    <row r="212" spans="1:65" s="13" customFormat="1" ht="22.5">
      <c r="B212" s="160"/>
      <c r="D212" s="161" t="s">
        <v>122</v>
      </c>
      <c r="E212" s="162" t="s">
        <v>1</v>
      </c>
      <c r="F212" s="163" t="s">
        <v>268</v>
      </c>
      <c r="H212" s="164">
        <v>66.997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122</v>
      </c>
      <c r="AU212" s="162" t="s">
        <v>120</v>
      </c>
      <c r="AV212" s="13" t="s">
        <v>120</v>
      </c>
      <c r="AW212" s="13" t="s">
        <v>27</v>
      </c>
      <c r="AX212" s="13" t="s">
        <v>70</v>
      </c>
      <c r="AY212" s="162" t="s">
        <v>113</v>
      </c>
    </row>
    <row r="213" spans="1:65" s="14" customFormat="1">
      <c r="B213" s="168"/>
      <c r="D213" s="161" t="s">
        <v>122</v>
      </c>
      <c r="E213" s="169" t="s">
        <v>1</v>
      </c>
      <c r="F213" s="170" t="s">
        <v>130</v>
      </c>
      <c r="H213" s="171">
        <v>66.997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122</v>
      </c>
      <c r="AU213" s="169" t="s">
        <v>120</v>
      </c>
      <c r="AV213" s="14" t="s">
        <v>119</v>
      </c>
      <c r="AW213" s="14" t="s">
        <v>27</v>
      </c>
      <c r="AX213" s="14" t="s">
        <v>78</v>
      </c>
      <c r="AY213" s="169" t="s">
        <v>113</v>
      </c>
    </row>
    <row r="214" spans="1:65" s="2" customFormat="1" ht="24.2" customHeight="1">
      <c r="A214" s="28"/>
      <c r="B214" s="146"/>
      <c r="C214" s="147" t="s">
        <v>269</v>
      </c>
      <c r="D214" s="147" t="s">
        <v>115</v>
      </c>
      <c r="E214" s="148" t="s">
        <v>270</v>
      </c>
      <c r="F214" s="149" t="s">
        <v>271</v>
      </c>
      <c r="G214" s="150" t="s">
        <v>126</v>
      </c>
      <c r="H214" s="151">
        <v>37.448</v>
      </c>
      <c r="I214" s="152"/>
      <c r="J214" s="152">
        <f>ROUND(I214*H214,2)</f>
        <v>0</v>
      </c>
      <c r="K214" s="153"/>
      <c r="L214" s="29"/>
      <c r="M214" s="154" t="s">
        <v>1</v>
      </c>
      <c r="N214" s="155" t="s">
        <v>36</v>
      </c>
      <c r="O214" s="156">
        <v>2.3330000000000002</v>
      </c>
      <c r="P214" s="156">
        <f>O214*H214</f>
        <v>87.366184000000004</v>
      </c>
      <c r="Q214" s="156">
        <v>2.4157199999999999</v>
      </c>
      <c r="R214" s="156">
        <f>Q214*H214</f>
        <v>90.463882560000002</v>
      </c>
      <c r="S214" s="156">
        <v>0</v>
      </c>
      <c r="T214" s="157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58" t="s">
        <v>119</v>
      </c>
      <c r="AT214" s="158" t="s">
        <v>115</v>
      </c>
      <c r="AU214" s="158" t="s">
        <v>120</v>
      </c>
      <c r="AY214" s="16" t="s">
        <v>113</v>
      </c>
      <c r="BE214" s="159">
        <f>IF(N214="základná",J214,0)</f>
        <v>0</v>
      </c>
      <c r="BF214" s="159">
        <f>IF(N214="znížená",J214,0)</f>
        <v>0</v>
      </c>
      <c r="BG214" s="159">
        <f>IF(N214="zákl. prenesená",J214,0)</f>
        <v>0</v>
      </c>
      <c r="BH214" s="159">
        <f>IF(N214="zníž. prenesená",J214,0)</f>
        <v>0</v>
      </c>
      <c r="BI214" s="159">
        <f>IF(N214="nulová",J214,0)</f>
        <v>0</v>
      </c>
      <c r="BJ214" s="16" t="s">
        <v>120</v>
      </c>
      <c r="BK214" s="159">
        <f>ROUND(I214*H214,2)</f>
        <v>0</v>
      </c>
      <c r="BL214" s="16" t="s">
        <v>119</v>
      </c>
      <c r="BM214" s="158" t="s">
        <v>272</v>
      </c>
    </row>
    <row r="215" spans="1:65" s="13" customFormat="1">
      <c r="B215" s="160"/>
      <c r="D215" s="161" t="s">
        <v>122</v>
      </c>
      <c r="E215" s="162" t="s">
        <v>1</v>
      </c>
      <c r="F215" s="163" t="s">
        <v>273</v>
      </c>
      <c r="H215" s="164">
        <v>37.448</v>
      </c>
      <c r="L215" s="160"/>
      <c r="M215" s="165"/>
      <c r="N215" s="166"/>
      <c r="O215" s="166"/>
      <c r="P215" s="166"/>
      <c r="Q215" s="166"/>
      <c r="R215" s="166"/>
      <c r="S215" s="166"/>
      <c r="T215" s="167"/>
      <c r="AT215" s="162" t="s">
        <v>122</v>
      </c>
      <c r="AU215" s="162" t="s">
        <v>120</v>
      </c>
      <c r="AV215" s="13" t="s">
        <v>120</v>
      </c>
      <c r="AW215" s="13" t="s">
        <v>27</v>
      </c>
      <c r="AX215" s="13" t="s">
        <v>78</v>
      </c>
      <c r="AY215" s="162" t="s">
        <v>113</v>
      </c>
    </row>
    <row r="216" spans="1:65" s="2" customFormat="1" ht="21.75" customHeight="1">
      <c r="A216" s="28"/>
      <c r="B216" s="146"/>
      <c r="C216" s="147" t="s">
        <v>274</v>
      </c>
      <c r="D216" s="147" t="s">
        <v>115</v>
      </c>
      <c r="E216" s="148" t="s">
        <v>275</v>
      </c>
      <c r="F216" s="149" t="s">
        <v>276</v>
      </c>
      <c r="G216" s="150" t="s">
        <v>118</v>
      </c>
      <c r="H216" s="151">
        <v>30.004000000000001</v>
      </c>
      <c r="I216" s="152"/>
      <c r="J216" s="152">
        <f>ROUND(I216*H216,2)</f>
        <v>0</v>
      </c>
      <c r="K216" s="153"/>
      <c r="L216" s="29"/>
      <c r="M216" s="154" t="s">
        <v>1</v>
      </c>
      <c r="N216" s="155" t="s">
        <v>36</v>
      </c>
      <c r="O216" s="156">
        <v>0.40899999999999997</v>
      </c>
      <c r="P216" s="156">
        <f>O216*H216</f>
        <v>12.271635999999999</v>
      </c>
      <c r="Q216" s="156">
        <v>8.6099999999999996E-3</v>
      </c>
      <c r="R216" s="156">
        <f>Q216*H216</f>
        <v>0.25833444</v>
      </c>
      <c r="S216" s="156">
        <v>0</v>
      </c>
      <c r="T216" s="15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8" t="s">
        <v>119</v>
      </c>
      <c r="AT216" s="158" t="s">
        <v>115</v>
      </c>
      <c r="AU216" s="158" t="s">
        <v>120</v>
      </c>
      <c r="AY216" s="16" t="s">
        <v>113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6" t="s">
        <v>120</v>
      </c>
      <c r="BK216" s="159">
        <f>ROUND(I216*H216,2)</f>
        <v>0</v>
      </c>
      <c r="BL216" s="16" t="s">
        <v>119</v>
      </c>
      <c r="BM216" s="158" t="s">
        <v>277</v>
      </c>
    </row>
    <row r="217" spans="1:65" s="13" customFormat="1">
      <c r="B217" s="160"/>
      <c r="D217" s="161" t="s">
        <v>122</v>
      </c>
      <c r="E217" s="162" t="s">
        <v>1</v>
      </c>
      <c r="F217" s="163" t="s">
        <v>278</v>
      </c>
      <c r="H217" s="164">
        <v>11.75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122</v>
      </c>
      <c r="AU217" s="162" t="s">
        <v>120</v>
      </c>
      <c r="AV217" s="13" t="s">
        <v>120</v>
      </c>
      <c r="AW217" s="13" t="s">
        <v>27</v>
      </c>
      <c r="AX217" s="13" t="s">
        <v>70</v>
      </c>
      <c r="AY217" s="162" t="s">
        <v>113</v>
      </c>
    </row>
    <row r="218" spans="1:65" s="13" customFormat="1" ht="22.5">
      <c r="B218" s="160"/>
      <c r="D218" s="161" t="s">
        <v>122</v>
      </c>
      <c r="E218" s="162" t="s">
        <v>1</v>
      </c>
      <c r="F218" s="163" t="s">
        <v>279</v>
      </c>
      <c r="H218" s="164">
        <v>18.254000000000001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122</v>
      </c>
      <c r="AU218" s="162" t="s">
        <v>120</v>
      </c>
      <c r="AV218" s="13" t="s">
        <v>120</v>
      </c>
      <c r="AW218" s="13" t="s">
        <v>27</v>
      </c>
      <c r="AX218" s="13" t="s">
        <v>70</v>
      </c>
      <c r="AY218" s="162" t="s">
        <v>113</v>
      </c>
    </row>
    <row r="219" spans="1:65" s="14" customFormat="1">
      <c r="B219" s="168"/>
      <c r="D219" s="161" t="s">
        <v>122</v>
      </c>
      <c r="E219" s="169" t="s">
        <v>1</v>
      </c>
      <c r="F219" s="170" t="s">
        <v>130</v>
      </c>
      <c r="H219" s="171">
        <v>30.004000000000001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122</v>
      </c>
      <c r="AU219" s="169" t="s">
        <v>120</v>
      </c>
      <c r="AV219" s="14" t="s">
        <v>119</v>
      </c>
      <c r="AW219" s="14" t="s">
        <v>27</v>
      </c>
      <c r="AX219" s="14" t="s">
        <v>78</v>
      </c>
      <c r="AY219" s="169" t="s">
        <v>113</v>
      </c>
    </row>
    <row r="220" spans="1:65" s="2" customFormat="1" ht="21.75" customHeight="1">
      <c r="A220" s="28"/>
      <c r="B220" s="146"/>
      <c r="C220" s="147" t="s">
        <v>280</v>
      </c>
      <c r="D220" s="147" t="s">
        <v>115</v>
      </c>
      <c r="E220" s="148" t="s">
        <v>281</v>
      </c>
      <c r="F220" s="149" t="s">
        <v>282</v>
      </c>
      <c r="G220" s="150" t="s">
        <v>118</v>
      </c>
      <c r="H220" s="151">
        <v>30.004000000000001</v>
      </c>
      <c r="I220" s="152"/>
      <c r="J220" s="152">
        <f>ROUND(I220*H220,2)</f>
        <v>0</v>
      </c>
      <c r="K220" s="153"/>
      <c r="L220" s="29"/>
      <c r="M220" s="154" t="s">
        <v>1</v>
      </c>
      <c r="N220" s="155" t="s">
        <v>36</v>
      </c>
      <c r="O220" s="156">
        <v>0.248</v>
      </c>
      <c r="P220" s="156">
        <f>O220*H220</f>
        <v>7.4409920000000005</v>
      </c>
      <c r="Q220" s="156">
        <v>0</v>
      </c>
      <c r="R220" s="156">
        <f>Q220*H220</f>
        <v>0</v>
      </c>
      <c r="S220" s="156">
        <v>0</v>
      </c>
      <c r="T220" s="157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8" t="s">
        <v>119</v>
      </c>
      <c r="AT220" s="158" t="s">
        <v>115</v>
      </c>
      <c r="AU220" s="158" t="s">
        <v>120</v>
      </c>
      <c r="AY220" s="16" t="s">
        <v>113</v>
      </c>
      <c r="BE220" s="159">
        <f>IF(N220="základná",J220,0)</f>
        <v>0</v>
      </c>
      <c r="BF220" s="159">
        <f>IF(N220="znížená",J220,0)</f>
        <v>0</v>
      </c>
      <c r="BG220" s="159">
        <f>IF(N220="zákl. prenesená",J220,0)</f>
        <v>0</v>
      </c>
      <c r="BH220" s="159">
        <f>IF(N220="zníž. prenesená",J220,0)</f>
        <v>0</v>
      </c>
      <c r="BI220" s="159">
        <f>IF(N220="nulová",J220,0)</f>
        <v>0</v>
      </c>
      <c r="BJ220" s="16" t="s">
        <v>120</v>
      </c>
      <c r="BK220" s="159">
        <f>ROUND(I220*H220,2)</f>
        <v>0</v>
      </c>
      <c r="BL220" s="16" t="s">
        <v>119</v>
      </c>
      <c r="BM220" s="158" t="s">
        <v>283</v>
      </c>
    </row>
    <row r="221" spans="1:65" s="2" customFormat="1" ht="37.9" customHeight="1">
      <c r="A221" s="28"/>
      <c r="B221" s="146"/>
      <c r="C221" s="147" t="s">
        <v>284</v>
      </c>
      <c r="D221" s="147" t="s">
        <v>115</v>
      </c>
      <c r="E221" s="148" t="s">
        <v>285</v>
      </c>
      <c r="F221" s="149" t="s">
        <v>286</v>
      </c>
      <c r="G221" s="150" t="s">
        <v>118</v>
      </c>
      <c r="H221" s="151">
        <v>622.12800000000004</v>
      </c>
      <c r="I221" s="152"/>
      <c r="J221" s="152">
        <f>ROUND(I221*H221,2)</f>
        <v>0</v>
      </c>
      <c r="K221" s="153"/>
      <c r="L221" s="29"/>
      <c r="M221" s="154" t="s">
        <v>1</v>
      </c>
      <c r="N221" s="155" t="s">
        <v>36</v>
      </c>
      <c r="O221" s="156">
        <v>4.1000000000000002E-2</v>
      </c>
      <c r="P221" s="156">
        <f>O221*H221</f>
        <v>25.507248000000004</v>
      </c>
      <c r="Q221" s="156">
        <v>3.5200000000000001E-3</v>
      </c>
      <c r="R221" s="156">
        <f>Q221*H221</f>
        <v>2.1898905600000003</v>
      </c>
      <c r="S221" s="156">
        <v>0</v>
      </c>
      <c r="T221" s="157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8" t="s">
        <v>119</v>
      </c>
      <c r="AT221" s="158" t="s">
        <v>115</v>
      </c>
      <c r="AU221" s="158" t="s">
        <v>120</v>
      </c>
      <c r="AY221" s="16" t="s">
        <v>113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6" t="s">
        <v>120</v>
      </c>
      <c r="BK221" s="159">
        <f>ROUND(I221*H221,2)</f>
        <v>0</v>
      </c>
      <c r="BL221" s="16" t="s">
        <v>119</v>
      </c>
      <c r="BM221" s="158" t="s">
        <v>287</v>
      </c>
    </row>
    <row r="222" spans="1:65" s="13" customFormat="1">
      <c r="B222" s="160"/>
      <c r="D222" s="161" t="s">
        <v>122</v>
      </c>
      <c r="E222" s="162" t="s">
        <v>1</v>
      </c>
      <c r="F222" s="163" t="s">
        <v>288</v>
      </c>
      <c r="H222" s="164">
        <v>249.655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122</v>
      </c>
      <c r="AU222" s="162" t="s">
        <v>120</v>
      </c>
      <c r="AV222" s="13" t="s">
        <v>120</v>
      </c>
      <c r="AW222" s="13" t="s">
        <v>27</v>
      </c>
      <c r="AX222" s="13" t="s">
        <v>70</v>
      </c>
      <c r="AY222" s="162" t="s">
        <v>113</v>
      </c>
    </row>
    <row r="223" spans="1:65" s="13" customFormat="1">
      <c r="B223" s="160"/>
      <c r="D223" s="161" t="s">
        <v>122</v>
      </c>
      <c r="E223" s="162" t="s">
        <v>1</v>
      </c>
      <c r="F223" s="163" t="s">
        <v>289</v>
      </c>
      <c r="H223" s="164">
        <v>372.47300000000001</v>
      </c>
      <c r="L223" s="160"/>
      <c r="M223" s="165"/>
      <c r="N223" s="166"/>
      <c r="O223" s="166"/>
      <c r="P223" s="166"/>
      <c r="Q223" s="166"/>
      <c r="R223" s="166"/>
      <c r="S223" s="166"/>
      <c r="T223" s="167"/>
      <c r="AT223" s="162" t="s">
        <v>122</v>
      </c>
      <c r="AU223" s="162" t="s">
        <v>120</v>
      </c>
      <c r="AV223" s="13" t="s">
        <v>120</v>
      </c>
      <c r="AW223" s="13" t="s">
        <v>27</v>
      </c>
      <c r="AX223" s="13" t="s">
        <v>70</v>
      </c>
      <c r="AY223" s="162" t="s">
        <v>113</v>
      </c>
    </row>
    <row r="224" spans="1:65" s="14" customFormat="1">
      <c r="B224" s="168"/>
      <c r="D224" s="161" t="s">
        <v>122</v>
      </c>
      <c r="E224" s="169" t="s">
        <v>1</v>
      </c>
      <c r="F224" s="170" t="s">
        <v>130</v>
      </c>
      <c r="H224" s="171">
        <v>622.12800000000004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122</v>
      </c>
      <c r="AU224" s="169" t="s">
        <v>120</v>
      </c>
      <c r="AV224" s="14" t="s">
        <v>119</v>
      </c>
      <c r="AW224" s="14" t="s">
        <v>27</v>
      </c>
      <c r="AX224" s="14" t="s">
        <v>78</v>
      </c>
      <c r="AY224" s="169" t="s">
        <v>113</v>
      </c>
    </row>
    <row r="225" spans="1:65" s="2" customFormat="1" ht="37.9" customHeight="1">
      <c r="A225" s="28"/>
      <c r="B225" s="146"/>
      <c r="C225" s="147" t="s">
        <v>290</v>
      </c>
      <c r="D225" s="147" t="s">
        <v>115</v>
      </c>
      <c r="E225" s="148" t="s">
        <v>291</v>
      </c>
      <c r="F225" s="149" t="s">
        <v>292</v>
      </c>
      <c r="G225" s="150" t="s">
        <v>293</v>
      </c>
      <c r="H225" s="151">
        <v>93.94</v>
      </c>
      <c r="I225" s="152"/>
      <c r="J225" s="152">
        <f>ROUND(I225*H225,2)</f>
        <v>0</v>
      </c>
      <c r="K225" s="153"/>
      <c r="L225" s="29"/>
      <c r="M225" s="154" t="s">
        <v>1</v>
      </c>
      <c r="N225" s="155" t="s">
        <v>36</v>
      </c>
      <c r="O225" s="156">
        <v>0.46899999999999997</v>
      </c>
      <c r="P225" s="156">
        <f>O225*H225</f>
        <v>44.057859999999998</v>
      </c>
      <c r="Q225" s="156">
        <v>6.0000000000000002E-5</v>
      </c>
      <c r="R225" s="156">
        <f>Q225*H225</f>
        <v>5.6363999999999997E-3</v>
      </c>
      <c r="S225" s="156">
        <v>0</v>
      </c>
      <c r="T225" s="157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58" t="s">
        <v>119</v>
      </c>
      <c r="AT225" s="158" t="s">
        <v>115</v>
      </c>
      <c r="AU225" s="158" t="s">
        <v>120</v>
      </c>
      <c r="AY225" s="16" t="s">
        <v>113</v>
      </c>
      <c r="BE225" s="159">
        <f>IF(N225="základná",J225,0)</f>
        <v>0</v>
      </c>
      <c r="BF225" s="159">
        <f>IF(N225="znížená",J225,0)</f>
        <v>0</v>
      </c>
      <c r="BG225" s="159">
        <f>IF(N225="zákl. prenesená",J225,0)</f>
        <v>0</v>
      </c>
      <c r="BH225" s="159">
        <f>IF(N225="zníž. prenesená",J225,0)</f>
        <v>0</v>
      </c>
      <c r="BI225" s="159">
        <f>IF(N225="nulová",J225,0)</f>
        <v>0</v>
      </c>
      <c r="BJ225" s="16" t="s">
        <v>120</v>
      </c>
      <c r="BK225" s="159">
        <f>ROUND(I225*H225,2)</f>
        <v>0</v>
      </c>
      <c r="BL225" s="16" t="s">
        <v>119</v>
      </c>
      <c r="BM225" s="158" t="s">
        <v>294</v>
      </c>
    </row>
    <row r="226" spans="1:65" s="13" customFormat="1">
      <c r="B226" s="160"/>
      <c r="D226" s="161" t="s">
        <v>122</v>
      </c>
      <c r="E226" s="162" t="s">
        <v>1</v>
      </c>
      <c r="F226" s="163" t="s">
        <v>295</v>
      </c>
      <c r="H226" s="164">
        <v>21</v>
      </c>
      <c r="L226" s="160"/>
      <c r="M226" s="165"/>
      <c r="N226" s="166"/>
      <c r="O226" s="166"/>
      <c r="P226" s="166"/>
      <c r="Q226" s="166"/>
      <c r="R226" s="166"/>
      <c r="S226" s="166"/>
      <c r="T226" s="167"/>
      <c r="AT226" s="162" t="s">
        <v>122</v>
      </c>
      <c r="AU226" s="162" t="s">
        <v>120</v>
      </c>
      <c r="AV226" s="13" t="s">
        <v>120</v>
      </c>
      <c r="AW226" s="13" t="s">
        <v>27</v>
      </c>
      <c r="AX226" s="13" t="s">
        <v>70</v>
      </c>
      <c r="AY226" s="162" t="s">
        <v>113</v>
      </c>
    </row>
    <row r="227" spans="1:65" s="13" customFormat="1">
      <c r="B227" s="160"/>
      <c r="D227" s="161" t="s">
        <v>122</v>
      </c>
      <c r="E227" s="162" t="s">
        <v>1</v>
      </c>
      <c r="F227" s="163" t="s">
        <v>296</v>
      </c>
      <c r="H227" s="164">
        <v>72.94</v>
      </c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122</v>
      </c>
      <c r="AU227" s="162" t="s">
        <v>120</v>
      </c>
      <c r="AV227" s="13" t="s">
        <v>120</v>
      </c>
      <c r="AW227" s="13" t="s">
        <v>27</v>
      </c>
      <c r="AX227" s="13" t="s">
        <v>70</v>
      </c>
      <c r="AY227" s="162" t="s">
        <v>113</v>
      </c>
    </row>
    <row r="228" spans="1:65" s="14" customFormat="1">
      <c r="B228" s="168"/>
      <c r="D228" s="161" t="s">
        <v>122</v>
      </c>
      <c r="E228" s="169" t="s">
        <v>1</v>
      </c>
      <c r="F228" s="170" t="s">
        <v>130</v>
      </c>
      <c r="H228" s="171">
        <v>93.94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122</v>
      </c>
      <c r="AU228" s="169" t="s">
        <v>120</v>
      </c>
      <c r="AV228" s="14" t="s">
        <v>119</v>
      </c>
      <c r="AW228" s="14" t="s">
        <v>27</v>
      </c>
      <c r="AX228" s="14" t="s">
        <v>78</v>
      </c>
      <c r="AY228" s="169" t="s">
        <v>113</v>
      </c>
    </row>
    <row r="229" spans="1:65" s="12" customFormat="1" ht="22.9" customHeight="1">
      <c r="B229" s="134"/>
      <c r="D229" s="135" t="s">
        <v>69</v>
      </c>
      <c r="E229" s="144" t="s">
        <v>161</v>
      </c>
      <c r="F229" s="144" t="s">
        <v>481</v>
      </c>
      <c r="J229" s="145">
        <f>BK229</f>
        <v>0</v>
      </c>
      <c r="L229" s="134"/>
      <c r="M229" s="138"/>
      <c r="N229" s="139"/>
      <c r="O229" s="139"/>
      <c r="P229" s="140">
        <f>SUM(P230:P231)</f>
        <v>167.83118400000001</v>
      </c>
      <c r="Q229" s="139"/>
      <c r="R229" s="140">
        <f>SUM(R230:R231)</f>
        <v>2.4323359999999999E-2</v>
      </c>
      <c r="S229" s="139"/>
      <c r="T229" s="141">
        <f>SUM(T230:T231)</f>
        <v>0</v>
      </c>
      <c r="AR229" s="135" t="s">
        <v>78</v>
      </c>
      <c r="AT229" s="142" t="s">
        <v>69</v>
      </c>
      <c r="AU229" s="142" t="s">
        <v>78</v>
      </c>
      <c r="AY229" s="135" t="s">
        <v>113</v>
      </c>
      <c r="BK229" s="143">
        <f>SUM(BK230:BK231)</f>
        <v>0</v>
      </c>
    </row>
    <row r="230" spans="1:65" s="2" customFormat="1" ht="24.2" customHeight="1">
      <c r="A230" s="28"/>
      <c r="B230" s="146"/>
      <c r="C230" s="147" t="s">
        <v>297</v>
      </c>
      <c r="D230" s="147" t="s">
        <v>115</v>
      </c>
      <c r="E230" s="148" t="s">
        <v>298</v>
      </c>
      <c r="F230" s="149" t="s">
        <v>299</v>
      </c>
      <c r="G230" s="150" t="s">
        <v>118</v>
      </c>
      <c r="H230" s="151">
        <v>608.08399999999995</v>
      </c>
      <c r="I230" s="152"/>
      <c r="J230" s="152">
        <f>ROUND(I230*H230,2)</f>
        <v>0</v>
      </c>
      <c r="K230" s="153"/>
      <c r="L230" s="29"/>
      <c r="M230" s="154" t="s">
        <v>1</v>
      </c>
      <c r="N230" s="155" t="s">
        <v>36</v>
      </c>
      <c r="O230" s="156">
        <v>0.27600000000000002</v>
      </c>
      <c r="P230" s="156">
        <f>O230*H230</f>
        <v>167.83118400000001</v>
      </c>
      <c r="Q230" s="156">
        <v>4.0000000000000003E-5</v>
      </c>
      <c r="R230" s="156">
        <f>Q230*H230</f>
        <v>2.4323359999999999E-2</v>
      </c>
      <c r="S230" s="156">
        <v>0</v>
      </c>
      <c r="T230" s="157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8" t="s">
        <v>119</v>
      </c>
      <c r="AT230" s="158" t="s">
        <v>115</v>
      </c>
      <c r="AU230" s="158" t="s">
        <v>120</v>
      </c>
      <c r="AY230" s="16" t="s">
        <v>113</v>
      </c>
      <c r="BE230" s="159">
        <f>IF(N230="základná",J230,0)</f>
        <v>0</v>
      </c>
      <c r="BF230" s="159">
        <f>IF(N230="znížená",J230,0)</f>
        <v>0</v>
      </c>
      <c r="BG230" s="159">
        <f>IF(N230="zákl. prenesená",J230,0)</f>
        <v>0</v>
      </c>
      <c r="BH230" s="159">
        <f>IF(N230="zníž. prenesená",J230,0)</f>
        <v>0</v>
      </c>
      <c r="BI230" s="159">
        <f>IF(N230="nulová",J230,0)</f>
        <v>0</v>
      </c>
      <c r="BJ230" s="16" t="s">
        <v>120</v>
      </c>
      <c r="BK230" s="159">
        <f>ROUND(I230*H230,2)</f>
        <v>0</v>
      </c>
      <c r="BL230" s="16" t="s">
        <v>119</v>
      </c>
      <c r="BM230" s="158" t="s">
        <v>300</v>
      </c>
    </row>
    <row r="231" spans="1:65" s="13" customFormat="1">
      <c r="B231" s="160"/>
      <c r="D231" s="161" t="s">
        <v>122</v>
      </c>
      <c r="E231" s="162" t="s">
        <v>1</v>
      </c>
      <c r="F231" s="163" t="s">
        <v>301</v>
      </c>
      <c r="H231" s="164">
        <v>608.08399999999995</v>
      </c>
      <c r="L231" s="160"/>
      <c r="M231" s="165"/>
      <c r="N231" s="166"/>
      <c r="O231" s="166"/>
      <c r="P231" s="166"/>
      <c r="Q231" s="166"/>
      <c r="R231" s="166"/>
      <c r="S231" s="166"/>
      <c r="T231" s="167"/>
      <c r="AT231" s="162" t="s">
        <v>122</v>
      </c>
      <c r="AU231" s="162" t="s">
        <v>120</v>
      </c>
      <c r="AV231" s="13" t="s">
        <v>120</v>
      </c>
      <c r="AW231" s="13" t="s">
        <v>27</v>
      </c>
      <c r="AX231" s="13" t="s">
        <v>78</v>
      </c>
      <c r="AY231" s="162" t="s">
        <v>113</v>
      </c>
    </row>
    <row r="232" spans="1:65" s="12" customFormat="1" ht="22.9" customHeight="1">
      <c r="B232" s="134"/>
      <c r="D232" s="135" t="s">
        <v>69</v>
      </c>
      <c r="E232" s="144" t="s">
        <v>302</v>
      </c>
      <c r="F232" s="144" t="s">
        <v>303</v>
      </c>
      <c r="J232" s="145">
        <f>BK232</f>
        <v>0</v>
      </c>
      <c r="L232" s="134"/>
      <c r="M232" s="138"/>
      <c r="N232" s="139"/>
      <c r="O232" s="139"/>
      <c r="P232" s="140">
        <f>P233</f>
        <v>222.87512800000002</v>
      </c>
      <c r="Q232" s="139"/>
      <c r="R232" s="140">
        <f>R233</f>
        <v>0</v>
      </c>
      <c r="S232" s="139"/>
      <c r="T232" s="141">
        <f>T233</f>
        <v>0</v>
      </c>
      <c r="AR232" s="135" t="s">
        <v>78</v>
      </c>
      <c r="AT232" s="142" t="s">
        <v>69</v>
      </c>
      <c r="AU232" s="142" t="s">
        <v>78</v>
      </c>
      <c r="AY232" s="135" t="s">
        <v>113</v>
      </c>
      <c r="BK232" s="143">
        <f>BK233</f>
        <v>0</v>
      </c>
    </row>
    <row r="233" spans="1:65" s="2" customFormat="1" ht="24.2" customHeight="1">
      <c r="A233" s="28"/>
      <c r="B233" s="146"/>
      <c r="C233" s="147" t="s">
        <v>304</v>
      </c>
      <c r="D233" s="147" t="s">
        <v>115</v>
      </c>
      <c r="E233" s="148" t="s">
        <v>305</v>
      </c>
      <c r="F233" s="149" t="s">
        <v>306</v>
      </c>
      <c r="G233" s="150" t="s">
        <v>169</v>
      </c>
      <c r="H233" s="151">
        <v>677.43200000000002</v>
      </c>
      <c r="I233" s="152"/>
      <c r="J233" s="152">
        <f>ROUND(I233*H233,2)</f>
        <v>0</v>
      </c>
      <c r="K233" s="153"/>
      <c r="L233" s="29"/>
      <c r="M233" s="154" t="s">
        <v>1</v>
      </c>
      <c r="N233" s="155" t="s">
        <v>36</v>
      </c>
      <c r="O233" s="156">
        <v>0.32900000000000001</v>
      </c>
      <c r="P233" s="156">
        <f>O233*H233</f>
        <v>222.87512800000002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8" t="s">
        <v>119</v>
      </c>
      <c r="AT233" s="158" t="s">
        <v>115</v>
      </c>
      <c r="AU233" s="158" t="s">
        <v>120</v>
      </c>
      <c r="AY233" s="16" t="s">
        <v>113</v>
      </c>
      <c r="BE233" s="159">
        <f>IF(N233="základná",J233,0)</f>
        <v>0</v>
      </c>
      <c r="BF233" s="159">
        <f>IF(N233="znížená",J233,0)</f>
        <v>0</v>
      </c>
      <c r="BG233" s="159">
        <f>IF(N233="zákl. prenesená",J233,0)</f>
        <v>0</v>
      </c>
      <c r="BH233" s="159">
        <f>IF(N233="zníž. prenesená",J233,0)</f>
        <v>0</v>
      </c>
      <c r="BI233" s="159">
        <f>IF(N233="nulová",J233,0)</f>
        <v>0</v>
      </c>
      <c r="BJ233" s="16" t="s">
        <v>120</v>
      </c>
      <c r="BK233" s="159">
        <f>ROUND(I233*H233,2)</f>
        <v>0</v>
      </c>
      <c r="BL233" s="16" t="s">
        <v>119</v>
      </c>
      <c r="BM233" s="158" t="s">
        <v>307</v>
      </c>
    </row>
    <row r="234" spans="1:65" s="12" customFormat="1" ht="25.9" customHeight="1">
      <c r="B234" s="134"/>
      <c r="D234" s="135" t="s">
        <v>69</v>
      </c>
      <c r="E234" s="136" t="s">
        <v>308</v>
      </c>
      <c r="F234" s="136" t="s">
        <v>309</v>
      </c>
      <c r="J234" s="137">
        <f>BK234</f>
        <v>0</v>
      </c>
      <c r="L234" s="134"/>
      <c r="M234" s="138"/>
      <c r="N234" s="139"/>
      <c r="O234" s="139"/>
      <c r="P234" s="140">
        <f>P235+P243+P253+P293</f>
        <v>2350.9276232000002</v>
      </c>
      <c r="Q234" s="139"/>
      <c r="R234" s="140">
        <f>R235+R243+R253+R293</f>
        <v>36.52860733</v>
      </c>
      <c r="S234" s="139"/>
      <c r="T234" s="141">
        <f>T235+T243+T253+T293</f>
        <v>0</v>
      </c>
      <c r="AR234" s="135" t="s">
        <v>120</v>
      </c>
      <c r="AT234" s="142" t="s">
        <v>69</v>
      </c>
      <c r="AU234" s="142" t="s">
        <v>70</v>
      </c>
      <c r="AY234" s="135" t="s">
        <v>113</v>
      </c>
      <c r="BK234" s="143">
        <f>BK235+BK243+BK253+BK293</f>
        <v>0</v>
      </c>
    </row>
    <row r="235" spans="1:65" s="12" customFormat="1" ht="22.9" customHeight="1">
      <c r="B235" s="134"/>
      <c r="D235" s="135" t="s">
        <v>69</v>
      </c>
      <c r="E235" s="144" t="s">
        <v>310</v>
      </c>
      <c r="F235" s="144" t="s">
        <v>311</v>
      </c>
      <c r="J235" s="145">
        <f>BK235</f>
        <v>0</v>
      </c>
      <c r="L235" s="134"/>
      <c r="M235" s="138"/>
      <c r="N235" s="139"/>
      <c r="O235" s="139"/>
      <c r="P235" s="140">
        <f>SUM(P236:P242)</f>
        <v>210.48087000000001</v>
      </c>
      <c r="Q235" s="139"/>
      <c r="R235" s="140">
        <f>SUM(R236:R242)</f>
        <v>6.2554544699999992</v>
      </c>
      <c r="S235" s="139"/>
      <c r="T235" s="141">
        <f>SUM(T236:T242)</f>
        <v>0</v>
      </c>
      <c r="AR235" s="135" t="s">
        <v>120</v>
      </c>
      <c r="AT235" s="142" t="s">
        <v>69</v>
      </c>
      <c r="AU235" s="142" t="s">
        <v>78</v>
      </c>
      <c r="AY235" s="135" t="s">
        <v>113</v>
      </c>
      <c r="BK235" s="143">
        <f>SUM(BK236:BK242)</f>
        <v>0</v>
      </c>
    </row>
    <row r="236" spans="1:65" s="2" customFormat="1" ht="24.2" customHeight="1">
      <c r="A236" s="28"/>
      <c r="B236" s="146"/>
      <c r="C236" s="147" t="s">
        <v>312</v>
      </c>
      <c r="D236" s="147" t="s">
        <v>115</v>
      </c>
      <c r="E236" s="148" t="s">
        <v>313</v>
      </c>
      <c r="F236" s="149" t="s">
        <v>314</v>
      </c>
      <c r="G236" s="150" t="s">
        <v>293</v>
      </c>
      <c r="H236" s="151">
        <v>992.34</v>
      </c>
      <c r="I236" s="152"/>
      <c r="J236" s="152">
        <f>ROUND(I236*H236,2)</f>
        <v>0</v>
      </c>
      <c r="K236" s="153"/>
      <c r="L236" s="29"/>
      <c r="M236" s="154" t="s">
        <v>1</v>
      </c>
      <c r="N236" s="155" t="s">
        <v>36</v>
      </c>
      <c r="O236" s="156">
        <v>0.21199999999999999</v>
      </c>
      <c r="P236" s="156">
        <f>O236*H236</f>
        <v>210.37608</v>
      </c>
      <c r="Q236" s="156">
        <v>2.5999999999999998E-4</v>
      </c>
      <c r="R236" s="156">
        <f>Q236*H236</f>
        <v>0.25800839999999997</v>
      </c>
      <c r="S236" s="156">
        <v>0</v>
      </c>
      <c r="T236" s="157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8" t="s">
        <v>203</v>
      </c>
      <c r="AT236" s="158" t="s">
        <v>115</v>
      </c>
      <c r="AU236" s="158" t="s">
        <v>120</v>
      </c>
      <c r="AY236" s="16" t="s">
        <v>113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6" t="s">
        <v>120</v>
      </c>
      <c r="BK236" s="159">
        <f>ROUND(I236*H236,2)</f>
        <v>0</v>
      </c>
      <c r="BL236" s="16" t="s">
        <v>203</v>
      </c>
      <c r="BM236" s="158" t="s">
        <v>315</v>
      </c>
    </row>
    <row r="237" spans="1:65" s="13" customFormat="1">
      <c r="B237" s="160"/>
      <c r="D237" s="161" t="s">
        <v>122</v>
      </c>
      <c r="E237" s="162" t="s">
        <v>1</v>
      </c>
      <c r="F237" s="163" t="s">
        <v>316</v>
      </c>
      <c r="H237" s="164">
        <v>992.34</v>
      </c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122</v>
      </c>
      <c r="AU237" s="162" t="s">
        <v>120</v>
      </c>
      <c r="AV237" s="13" t="s">
        <v>120</v>
      </c>
      <c r="AW237" s="13" t="s">
        <v>27</v>
      </c>
      <c r="AX237" s="13" t="s">
        <v>78</v>
      </c>
      <c r="AY237" s="162" t="s">
        <v>113</v>
      </c>
    </row>
    <row r="238" spans="1:65" s="2" customFormat="1" ht="16.5" customHeight="1">
      <c r="A238" s="28"/>
      <c r="B238" s="146"/>
      <c r="C238" s="175" t="s">
        <v>317</v>
      </c>
      <c r="D238" s="175" t="s">
        <v>318</v>
      </c>
      <c r="E238" s="176" t="s">
        <v>319</v>
      </c>
      <c r="F238" s="177" t="s">
        <v>320</v>
      </c>
      <c r="G238" s="178" t="s">
        <v>126</v>
      </c>
      <c r="H238" s="179">
        <v>10.478999999999999</v>
      </c>
      <c r="I238" s="180"/>
      <c r="J238" s="180">
        <f>ROUND(I238*H238,2)</f>
        <v>0</v>
      </c>
      <c r="K238" s="181"/>
      <c r="L238" s="182"/>
      <c r="M238" s="183" t="s">
        <v>1</v>
      </c>
      <c r="N238" s="184" t="s">
        <v>36</v>
      </c>
      <c r="O238" s="156">
        <v>0</v>
      </c>
      <c r="P238" s="156">
        <f>O238*H238</f>
        <v>0</v>
      </c>
      <c r="Q238" s="156">
        <v>0.55000000000000004</v>
      </c>
      <c r="R238" s="156">
        <f>Q238*H238</f>
        <v>5.7634499999999997</v>
      </c>
      <c r="S238" s="156">
        <v>0</v>
      </c>
      <c r="T238" s="157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8" t="s">
        <v>290</v>
      </c>
      <c r="AT238" s="158" t="s">
        <v>318</v>
      </c>
      <c r="AU238" s="158" t="s">
        <v>120</v>
      </c>
      <c r="AY238" s="16" t="s">
        <v>113</v>
      </c>
      <c r="BE238" s="159">
        <f>IF(N238="základná",J238,0)</f>
        <v>0</v>
      </c>
      <c r="BF238" s="159">
        <f>IF(N238="znížená",J238,0)</f>
        <v>0</v>
      </c>
      <c r="BG238" s="159">
        <f>IF(N238="zákl. prenesená",J238,0)</f>
        <v>0</v>
      </c>
      <c r="BH238" s="159">
        <f>IF(N238="zníž. prenesená",J238,0)</f>
        <v>0</v>
      </c>
      <c r="BI238" s="159">
        <f>IF(N238="nulová",J238,0)</f>
        <v>0</v>
      </c>
      <c r="BJ238" s="16" t="s">
        <v>120</v>
      </c>
      <c r="BK238" s="159">
        <f>ROUND(I238*H238,2)</f>
        <v>0</v>
      </c>
      <c r="BL238" s="16" t="s">
        <v>203</v>
      </c>
      <c r="BM238" s="158" t="s">
        <v>321</v>
      </c>
    </row>
    <row r="239" spans="1:65" s="13" customFormat="1">
      <c r="B239" s="160"/>
      <c r="D239" s="161" t="s">
        <v>122</v>
      </c>
      <c r="E239" s="162" t="s">
        <v>1</v>
      </c>
      <c r="F239" s="163" t="s">
        <v>322</v>
      </c>
      <c r="H239" s="164">
        <v>9.5259999999999998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122</v>
      </c>
      <c r="AU239" s="162" t="s">
        <v>120</v>
      </c>
      <c r="AV239" s="13" t="s">
        <v>120</v>
      </c>
      <c r="AW239" s="13" t="s">
        <v>27</v>
      </c>
      <c r="AX239" s="13" t="s">
        <v>78</v>
      </c>
      <c r="AY239" s="162" t="s">
        <v>113</v>
      </c>
    </row>
    <row r="240" spans="1:65" s="13" customFormat="1">
      <c r="B240" s="160"/>
      <c r="D240" s="161" t="s">
        <v>122</v>
      </c>
      <c r="F240" s="163" t="s">
        <v>323</v>
      </c>
      <c r="H240" s="164">
        <v>10.478999999999999</v>
      </c>
      <c r="L240" s="160"/>
      <c r="M240" s="165"/>
      <c r="N240" s="166"/>
      <c r="O240" s="166"/>
      <c r="P240" s="166"/>
      <c r="Q240" s="166"/>
      <c r="R240" s="166"/>
      <c r="S240" s="166"/>
      <c r="T240" s="167"/>
      <c r="AT240" s="162" t="s">
        <v>122</v>
      </c>
      <c r="AU240" s="162" t="s">
        <v>120</v>
      </c>
      <c r="AV240" s="13" t="s">
        <v>120</v>
      </c>
      <c r="AW240" s="13" t="s">
        <v>3</v>
      </c>
      <c r="AX240" s="13" t="s">
        <v>78</v>
      </c>
      <c r="AY240" s="162" t="s">
        <v>113</v>
      </c>
    </row>
    <row r="241" spans="1:65" s="2" customFormat="1" ht="44.25" customHeight="1">
      <c r="A241" s="28"/>
      <c r="B241" s="146"/>
      <c r="C241" s="147" t="s">
        <v>324</v>
      </c>
      <c r="D241" s="147" t="s">
        <v>115</v>
      </c>
      <c r="E241" s="148" t="s">
        <v>325</v>
      </c>
      <c r="F241" s="149" t="s">
        <v>326</v>
      </c>
      <c r="G241" s="150" t="s">
        <v>126</v>
      </c>
      <c r="H241" s="151">
        <v>10.478999999999999</v>
      </c>
      <c r="I241" s="152"/>
      <c r="J241" s="152">
        <f>ROUND(I241*H241,2)</f>
        <v>0</v>
      </c>
      <c r="K241" s="153"/>
      <c r="L241" s="29"/>
      <c r="M241" s="154" t="s">
        <v>1</v>
      </c>
      <c r="N241" s="155" t="s">
        <v>36</v>
      </c>
      <c r="O241" s="156">
        <v>0.01</v>
      </c>
      <c r="P241" s="156">
        <f>O241*H241</f>
        <v>0.10478999999999999</v>
      </c>
      <c r="Q241" s="156">
        <v>2.2329999999999999E-2</v>
      </c>
      <c r="R241" s="156">
        <f>Q241*H241</f>
        <v>0.23399606999999997</v>
      </c>
      <c r="S241" s="156">
        <v>0</v>
      </c>
      <c r="T241" s="157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8" t="s">
        <v>203</v>
      </c>
      <c r="AT241" s="158" t="s">
        <v>115</v>
      </c>
      <c r="AU241" s="158" t="s">
        <v>120</v>
      </c>
      <c r="AY241" s="16" t="s">
        <v>113</v>
      </c>
      <c r="BE241" s="159">
        <f>IF(N241="základná",J241,0)</f>
        <v>0</v>
      </c>
      <c r="BF241" s="159">
        <f>IF(N241="znížená",J241,0)</f>
        <v>0</v>
      </c>
      <c r="BG241" s="159">
        <f>IF(N241="zákl. prenesená",J241,0)</f>
        <v>0</v>
      </c>
      <c r="BH241" s="159">
        <f>IF(N241="zníž. prenesená",J241,0)</f>
        <v>0</v>
      </c>
      <c r="BI241" s="159">
        <f>IF(N241="nulová",J241,0)</f>
        <v>0</v>
      </c>
      <c r="BJ241" s="16" t="s">
        <v>120</v>
      </c>
      <c r="BK241" s="159">
        <f>ROUND(I241*H241,2)</f>
        <v>0</v>
      </c>
      <c r="BL241" s="16" t="s">
        <v>203</v>
      </c>
      <c r="BM241" s="158" t="s">
        <v>327</v>
      </c>
    </row>
    <row r="242" spans="1:65" s="2" customFormat="1" ht="24.2" customHeight="1">
      <c r="A242" s="28"/>
      <c r="B242" s="146"/>
      <c r="C242" s="147" t="s">
        <v>328</v>
      </c>
      <c r="D242" s="147" t="s">
        <v>115</v>
      </c>
      <c r="E242" s="148" t="s">
        <v>329</v>
      </c>
      <c r="F242" s="149" t="s">
        <v>330</v>
      </c>
      <c r="G242" s="150" t="s">
        <v>331</v>
      </c>
      <c r="H242" s="151">
        <v>110.55200000000001</v>
      </c>
      <c r="I242" s="152"/>
      <c r="J242" s="152">
        <f>ROUND(I242*H242,2)</f>
        <v>0</v>
      </c>
      <c r="K242" s="153"/>
      <c r="L242" s="29"/>
      <c r="M242" s="154" t="s">
        <v>1</v>
      </c>
      <c r="N242" s="155" t="s">
        <v>36</v>
      </c>
      <c r="O242" s="156">
        <v>0</v>
      </c>
      <c r="P242" s="156">
        <f>O242*H242</f>
        <v>0</v>
      </c>
      <c r="Q242" s="156">
        <v>0</v>
      </c>
      <c r="R242" s="156">
        <f>Q242*H242</f>
        <v>0</v>
      </c>
      <c r="S242" s="156">
        <v>0</v>
      </c>
      <c r="T242" s="157">
        <f>S242*H242</f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8" t="s">
        <v>203</v>
      </c>
      <c r="AT242" s="158" t="s">
        <v>115</v>
      </c>
      <c r="AU242" s="158" t="s">
        <v>120</v>
      </c>
      <c r="AY242" s="16" t="s">
        <v>113</v>
      </c>
      <c r="BE242" s="159">
        <f>IF(N242="základná",J242,0)</f>
        <v>0</v>
      </c>
      <c r="BF242" s="159">
        <f>IF(N242="znížená",J242,0)</f>
        <v>0</v>
      </c>
      <c r="BG242" s="159">
        <f>IF(N242="zákl. prenesená",J242,0)</f>
        <v>0</v>
      </c>
      <c r="BH242" s="159">
        <f>IF(N242="zníž. prenesená",J242,0)</f>
        <v>0</v>
      </c>
      <c r="BI242" s="159">
        <f>IF(N242="nulová",J242,0)</f>
        <v>0</v>
      </c>
      <c r="BJ242" s="16" t="s">
        <v>120</v>
      </c>
      <c r="BK242" s="159">
        <f>ROUND(I242*H242,2)</f>
        <v>0</v>
      </c>
      <c r="BL242" s="16" t="s">
        <v>203</v>
      </c>
      <c r="BM242" s="158" t="s">
        <v>332</v>
      </c>
    </row>
    <row r="243" spans="1:65" s="12" customFormat="1" ht="22.9" customHeight="1">
      <c r="B243" s="134"/>
      <c r="D243" s="135" t="s">
        <v>69</v>
      </c>
      <c r="E243" s="144" t="s">
        <v>333</v>
      </c>
      <c r="F243" s="144" t="s">
        <v>334</v>
      </c>
      <c r="J243" s="145">
        <f>BK243</f>
        <v>0</v>
      </c>
      <c r="L243" s="134"/>
      <c r="M243" s="138"/>
      <c r="N243" s="139"/>
      <c r="O243" s="139"/>
      <c r="P243" s="140">
        <f>SUM(P244:P252)</f>
        <v>170.12393999999998</v>
      </c>
      <c r="Q243" s="139"/>
      <c r="R243" s="140">
        <f>SUM(R244:R252)</f>
        <v>0.32846369999999997</v>
      </c>
      <c r="S243" s="139"/>
      <c r="T243" s="141">
        <f>SUM(T244:T252)</f>
        <v>0</v>
      </c>
      <c r="AR243" s="135" t="s">
        <v>120</v>
      </c>
      <c r="AT243" s="142" t="s">
        <v>69</v>
      </c>
      <c r="AU243" s="142" t="s">
        <v>78</v>
      </c>
      <c r="AY243" s="135" t="s">
        <v>113</v>
      </c>
      <c r="BK243" s="143">
        <f>SUM(BK244:BK252)</f>
        <v>0</v>
      </c>
    </row>
    <row r="244" spans="1:65" s="2" customFormat="1" ht="24.2" customHeight="1">
      <c r="A244" s="28"/>
      <c r="B244" s="146"/>
      <c r="C244" s="147" t="s">
        <v>335</v>
      </c>
      <c r="D244" s="147" t="s">
        <v>115</v>
      </c>
      <c r="E244" s="148" t="s">
        <v>336</v>
      </c>
      <c r="F244" s="149" t="s">
        <v>337</v>
      </c>
      <c r="G244" s="150" t="s">
        <v>293</v>
      </c>
      <c r="H244" s="151">
        <v>165.39</v>
      </c>
      <c r="I244" s="152"/>
      <c r="J244" s="152">
        <f>ROUND(I244*H244,2)</f>
        <v>0</v>
      </c>
      <c r="K244" s="153"/>
      <c r="L244" s="29"/>
      <c r="M244" s="154" t="s">
        <v>1</v>
      </c>
      <c r="N244" s="155" t="s">
        <v>36</v>
      </c>
      <c r="O244" s="156">
        <v>0.89400000000000002</v>
      </c>
      <c r="P244" s="156">
        <f>O244*H244</f>
        <v>147.85865999999999</v>
      </c>
      <c r="Q244" s="156">
        <v>1.5499999999999999E-3</v>
      </c>
      <c r="R244" s="156">
        <f>Q244*H244</f>
        <v>0.25635449999999999</v>
      </c>
      <c r="S244" s="156">
        <v>0</v>
      </c>
      <c r="T244" s="157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8" t="s">
        <v>203</v>
      </c>
      <c r="AT244" s="158" t="s">
        <v>115</v>
      </c>
      <c r="AU244" s="158" t="s">
        <v>120</v>
      </c>
      <c r="AY244" s="16" t="s">
        <v>113</v>
      </c>
      <c r="BE244" s="159">
        <f>IF(N244="základná",J244,0)</f>
        <v>0</v>
      </c>
      <c r="BF244" s="159">
        <f>IF(N244="znížená",J244,0)</f>
        <v>0</v>
      </c>
      <c r="BG244" s="159">
        <f>IF(N244="zákl. prenesená",J244,0)</f>
        <v>0</v>
      </c>
      <c r="BH244" s="159">
        <f>IF(N244="zníž. prenesená",J244,0)</f>
        <v>0</v>
      </c>
      <c r="BI244" s="159">
        <f>IF(N244="nulová",J244,0)</f>
        <v>0</v>
      </c>
      <c r="BJ244" s="16" t="s">
        <v>120</v>
      </c>
      <c r="BK244" s="159">
        <f>ROUND(I244*H244,2)</f>
        <v>0</v>
      </c>
      <c r="BL244" s="16" t="s">
        <v>203</v>
      </c>
      <c r="BM244" s="158" t="s">
        <v>338</v>
      </c>
    </row>
    <row r="245" spans="1:65" s="13" customFormat="1">
      <c r="B245" s="160"/>
      <c r="D245" s="161" t="s">
        <v>122</v>
      </c>
      <c r="E245" s="162" t="s">
        <v>1</v>
      </c>
      <c r="F245" s="163" t="s">
        <v>339</v>
      </c>
      <c r="H245" s="164">
        <v>165.39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122</v>
      </c>
      <c r="AU245" s="162" t="s">
        <v>120</v>
      </c>
      <c r="AV245" s="13" t="s">
        <v>120</v>
      </c>
      <c r="AW245" s="13" t="s">
        <v>27</v>
      </c>
      <c r="AX245" s="13" t="s">
        <v>78</v>
      </c>
      <c r="AY245" s="162" t="s">
        <v>113</v>
      </c>
    </row>
    <row r="246" spans="1:65" s="2" customFormat="1" ht="24.2" customHeight="1">
      <c r="A246" s="28"/>
      <c r="B246" s="146"/>
      <c r="C246" s="147" t="s">
        <v>340</v>
      </c>
      <c r="D246" s="147" t="s">
        <v>115</v>
      </c>
      <c r="E246" s="148" t="s">
        <v>341</v>
      </c>
      <c r="F246" s="149" t="s">
        <v>342</v>
      </c>
      <c r="G246" s="150" t="s">
        <v>343</v>
      </c>
      <c r="H246" s="151">
        <v>6</v>
      </c>
      <c r="I246" s="152"/>
      <c r="J246" s="152">
        <f>ROUND(I246*H246,2)</f>
        <v>0</v>
      </c>
      <c r="K246" s="153"/>
      <c r="L246" s="29"/>
      <c r="M246" s="154" t="s">
        <v>1</v>
      </c>
      <c r="N246" s="155" t="s">
        <v>36</v>
      </c>
      <c r="O246" s="156">
        <v>1.2350000000000001</v>
      </c>
      <c r="P246" s="156">
        <f>O246*H246</f>
        <v>7.41</v>
      </c>
      <c r="Q246" s="156">
        <v>1.06E-3</v>
      </c>
      <c r="R246" s="156">
        <f>Q246*H246</f>
        <v>6.3599999999999993E-3</v>
      </c>
      <c r="S246" s="156">
        <v>0</v>
      </c>
      <c r="T246" s="157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8" t="s">
        <v>203</v>
      </c>
      <c r="AT246" s="158" t="s">
        <v>115</v>
      </c>
      <c r="AU246" s="158" t="s">
        <v>120</v>
      </c>
      <c r="AY246" s="16" t="s">
        <v>113</v>
      </c>
      <c r="BE246" s="159">
        <f>IF(N246="základná",J246,0)</f>
        <v>0</v>
      </c>
      <c r="BF246" s="159">
        <f>IF(N246="znížená",J246,0)</f>
        <v>0</v>
      </c>
      <c r="BG246" s="159">
        <f>IF(N246="zákl. prenesená",J246,0)</f>
        <v>0</v>
      </c>
      <c r="BH246" s="159">
        <f>IF(N246="zníž. prenesená",J246,0)</f>
        <v>0</v>
      </c>
      <c r="BI246" s="159">
        <f>IF(N246="nulová",J246,0)</f>
        <v>0</v>
      </c>
      <c r="BJ246" s="16" t="s">
        <v>120</v>
      </c>
      <c r="BK246" s="159">
        <f>ROUND(I246*H246,2)</f>
        <v>0</v>
      </c>
      <c r="BL246" s="16" t="s">
        <v>203</v>
      </c>
      <c r="BM246" s="158" t="s">
        <v>344</v>
      </c>
    </row>
    <row r="247" spans="1:65" s="2" customFormat="1" ht="24.2" customHeight="1">
      <c r="A247" s="28"/>
      <c r="B247" s="146"/>
      <c r="C247" s="147" t="s">
        <v>345</v>
      </c>
      <c r="D247" s="147" t="s">
        <v>115</v>
      </c>
      <c r="E247" s="148" t="s">
        <v>346</v>
      </c>
      <c r="F247" s="149" t="s">
        <v>347</v>
      </c>
      <c r="G247" s="150" t="s">
        <v>293</v>
      </c>
      <c r="H247" s="151">
        <v>22.44</v>
      </c>
      <c r="I247" s="152"/>
      <c r="J247" s="152">
        <f>ROUND(I247*H247,2)</f>
        <v>0</v>
      </c>
      <c r="K247" s="153"/>
      <c r="L247" s="29"/>
      <c r="M247" s="154" t="s">
        <v>1</v>
      </c>
      <c r="N247" s="155" t="s">
        <v>36</v>
      </c>
      <c r="O247" s="156">
        <v>0.66200000000000003</v>
      </c>
      <c r="P247" s="156">
        <f>O247*H247</f>
        <v>14.855280000000002</v>
      </c>
      <c r="Q247" s="156">
        <v>2.9299999999999999E-3</v>
      </c>
      <c r="R247" s="156">
        <f>Q247*H247</f>
        <v>6.5749200000000008E-2</v>
      </c>
      <c r="S247" s="156">
        <v>0</v>
      </c>
      <c r="T247" s="157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8" t="s">
        <v>203</v>
      </c>
      <c r="AT247" s="158" t="s">
        <v>115</v>
      </c>
      <c r="AU247" s="158" t="s">
        <v>120</v>
      </c>
      <c r="AY247" s="16" t="s">
        <v>113</v>
      </c>
      <c r="BE247" s="159">
        <f>IF(N247="základná",J247,0)</f>
        <v>0</v>
      </c>
      <c r="BF247" s="159">
        <f>IF(N247="znížená",J247,0)</f>
        <v>0</v>
      </c>
      <c r="BG247" s="159">
        <f>IF(N247="zákl. prenesená",J247,0)</f>
        <v>0</v>
      </c>
      <c r="BH247" s="159">
        <f>IF(N247="zníž. prenesená",J247,0)</f>
        <v>0</v>
      </c>
      <c r="BI247" s="159">
        <f>IF(N247="nulová",J247,0)</f>
        <v>0</v>
      </c>
      <c r="BJ247" s="16" t="s">
        <v>120</v>
      </c>
      <c r="BK247" s="159">
        <f>ROUND(I247*H247,2)</f>
        <v>0</v>
      </c>
      <c r="BL247" s="16" t="s">
        <v>203</v>
      </c>
      <c r="BM247" s="158" t="s">
        <v>348</v>
      </c>
    </row>
    <row r="248" spans="1:65" s="13" customFormat="1">
      <c r="B248" s="160"/>
      <c r="D248" s="161" t="s">
        <v>122</v>
      </c>
      <c r="E248" s="162" t="s">
        <v>1</v>
      </c>
      <c r="F248" s="163" t="s">
        <v>349</v>
      </c>
      <c r="H248" s="164">
        <v>9.5399999999999991</v>
      </c>
      <c r="L248" s="160"/>
      <c r="M248" s="165"/>
      <c r="N248" s="166"/>
      <c r="O248" s="166"/>
      <c r="P248" s="166"/>
      <c r="Q248" s="166"/>
      <c r="R248" s="166"/>
      <c r="S248" s="166"/>
      <c r="T248" s="167"/>
      <c r="AT248" s="162" t="s">
        <v>122</v>
      </c>
      <c r="AU248" s="162" t="s">
        <v>120</v>
      </c>
      <c r="AV248" s="13" t="s">
        <v>120</v>
      </c>
      <c r="AW248" s="13" t="s">
        <v>27</v>
      </c>
      <c r="AX248" s="13" t="s">
        <v>70</v>
      </c>
      <c r="AY248" s="162" t="s">
        <v>113</v>
      </c>
    </row>
    <row r="249" spans="1:65" s="13" customFormat="1">
      <c r="B249" s="160"/>
      <c r="D249" s="161" t="s">
        <v>122</v>
      </c>
      <c r="E249" s="162" t="s">
        <v>1</v>
      </c>
      <c r="F249" s="163" t="s">
        <v>350</v>
      </c>
      <c r="H249" s="164">
        <v>8</v>
      </c>
      <c r="L249" s="160"/>
      <c r="M249" s="165"/>
      <c r="N249" s="166"/>
      <c r="O249" s="166"/>
      <c r="P249" s="166"/>
      <c r="Q249" s="166"/>
      <c r="R249" s="166"/>
      <c r="S249" s="166"/>
      <c r="T249" s="167"/>
      <c r="AT249" s="162" t="s">
        <v>122</v>
      </c>
      <c r="AU249" s="162" t="s">
        <v>120</v>
      </c>
      <c r="AV249" s="13" t="s">
        <v>120</v>
      </c>
      <c r="AW249" s="13" t="s">
        <v>27</v>
      </c>
      <c r="AX249" s="13" t="s">
        <v>70</v>
      </c>
      <c r="AY249" s="162" t="s">
        <v>113</v>
      </c>
    </row>
    <row r="250" spans="1:65" s="13" customFormat="1">
      <c r="B250" s="160"/>
      <c r="D250" s="161" t="s">
        <v>122</v>
      </c>
      <c r="E250" s="162" t="s">
        <v>1</v>
      </c>
      <c r="F250" s="163" t="s">
        <v>351</v>
      </c>
      <c r="H250" s="164">
        <v>4.9000000000000004</v>
      </c>
      <c r="L250" s="160"/>
      <c r="M250" s="165"/>
      <c r="N250" s="166"/>
      <c r="O250" s="166"/>
      <c r="P250" s="166"/>
      <c r="Q250" s="166"/>
      <c r="R250" s="166"/>
      <c r="S250" s="166"/>
      <c r="T250" s="167"/>
      <c r="AT250" s="162" t="s">
        <v>122</v>
      </c>
      <c r="AU250" s="162" t="s">
        <v>120</v>
      </c>
      <c r="AV250" s="13" t="s">
        <v>120</v>
      </c>
      <c r="AW250" s="13" t="s">
        <v>27</v>
      </c>
      <c r="AX250" s="13" t="s">
        <v>70</v>
      </c>
      <c r="AY250" s="162" t="s">
        <v>113</v>
      </c>
    </row>
    <row r="251" spans="1:65" s="14" customFormat="1">
      <c r="B251" s="168"/>
      <c r="D251" s="161" t="s">
        <v>122</v>
      </c>
      <c r="E251" s="169" t="s">
        <v>1</v>
      </c>
      <c r="F251" s="170" t="s">
        <v>130</v>
      </c>
      <c r="H251" s="171">
        <v>22.439999999999998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122</v>
      </c>
      <c r="AU251" s="169" t="s">
        <v>120</v>
      </c>
      <c r="AV251" s="14" t="s">
        <v>119</v>
      </c>
      <c r="AW251" s="14" t="s">
        <v>27</v>
      </c>
      <c r="AX251" s="14" t="s">
        <v>78</v>
      </c>
      <c r="AY251" s="169" t="s">
        <v>113</v>
      </c>
    </row>
    <row r="252" spans="1:65" s="2" customFormat="1" ht="24.2" customHeight="1">
      <c r="A252" s="28"/>
      <c r="B252" s="146"/>
      <c r="C252" s="147" t="s">
        <v>352</v>
      </c>
      <c r="D252" s="147" t="s">
        <v>115</v>
      </c>
      <c r="E252" s="148" t="s">
        <v>353</v>
      </c>
      <c r="F252" s="149" t="s">
        <v>354</v>
      </c>
      <c r="G252" s="150" t="s">
        <v>331</v>
      </c>
      <c r="H252" s="151">
        <v>47.38</v>
      </c>
      <c r="I252" s="152"/>
      <c r="J252" s="152">
        <f>ROUND(I252*H252,2)</f>
        <v>0</v>
      </c>
      <c r="K252" s="153"/>
      <c r="L252" s="29"/>
      <c r="M252" s="154" t="s">
        <v>1</v>
      </c>
      <c r="N252" s="155" t="s">
        <v>36</v>
      </c>
      <c r="O252" s="156">
        <v>0</v>
      </c>
      <c r="P252" s="156">
        <f>O252*H252</f>
        <v>0</v>
      </c>
      <c r="Q252" s="156">
        <v>0</v>
      </c>
      <c r="R252" s="156">
        <f>Q252*H252</f>
        <v>0</v>
      </c>
      <c r="S252" s="156">
        <v>0</v>
      </c>
      <c r="T252" s="157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8" t="s">
        <v>203</v>
      </c>
      <c r="AT252" s="158" t="s">
        <v>115</v>
      </c>
      <c r="AU252" s="158" t="s">
        <v>120</v>
      </c>
      <c r="AY252" s="16" t="s">
        <v>113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6" t="s">
        <v>120</v>
      </c>
      <c r="BK252" s="159">
        <f>ROUND(I252*H252,2)</f>
        <v>0</v>
      </c>
      <c r="BL252" s="16" t="s">
        <v>203</v>
      </c>
      <c r="BM252" s="158" t="s">
        <v>355</v>
      </c>
    </row>
    <row r="253" spans="1:65" s="12" customFormat="1" ht="22.9" customHeight="1">
      <c r="B253" s="134"/>
      <c r="D253" s="135" t="s">
        <v>69</v>
      </c>
      <c r="E253" s="144" t="s">
        <v>356</v>
      </c>
      <c r="F253" s="144" t="s">
        <v>357</v>
      </c>
      <c r="J253" s="145">
        <f>BK253</f>
        <v>0</v>
      </c>
      <c r="L253" s="134"/>
      <c r="M253" s="138"/>
      <c r="N253" s="139"/>
      <c r="O253" s="139"/>
      <c r="P253" s="140">
        <f>SUM(P254:P292)</f>
        <v>1967.2648730000003</v>
      </c>
      <c r="Q253" s="139"/>
      <c r="R253" s="140">
        <f>SUM(R254:R292)</f>
        <v>29.938058560000002</v>
      </c>
      <c r="S253" s="139"/>
      <c r="T253" s="141">
        <f>SUM(T254:T292)</f>
        <v>0</v>
      </c>
      <c r="AR253" s="135" t="s">
        <v>120</v>
      </c>
      <c r="AT253" s="142" t="s">
        <v>69</v>
      </c>
      <c r="AU253" s="142" t="s">
        <v>78</v>
      </c>
      <c r="AY253" s="135" t="s">
        <v>113</v>
      </c>
      <c r="BK253" s="143">
        <f>SUM(BK254:BK292)</f>
        <v>0</v>
      </c>
    </row>
    <row r="254" spans="1:65" s="2" customFormat="1" ht="24.2" customHeight="1">
      <c r="A254" s="28"/>
      <c r="B254" s="146"/>
      <c r="C254" s="147" t="s">
        <v>358</v>
      </c>
      <c r="D254" s="147" t="s">
        <v>115</v>
      </c>
      <c r="E254" s="148" t="s">
        <v>359</v>
      </c>
      <c r="F254" s="149" t="s">
        <v>360</v>
      </c>
      <c r="G254" s="150" t="s">
        <v>118</v>
      </c>
      <c r="H254" s="151">
        <v>210.25899999999999</v>
      </c>
      <c r="I254" s="152"/>
      <c r="J254" s="152">
        <f>ROUND(I254*H254,2)</f>
        <v>0</v>
      </c>
      <c r="K254" s="153"/>
      <c r="L254" s="29"/>
      <c r="M254" s="154" t="s">
        <v>1</v>
      </c>
      <c r="N254" s="155" t="s">
        <v>36</v>
      </c>
      <c r="O254" s="156">
        <v>1.0669999999999999</v>
      </c>
      <c r="P254" s="156">
        <f>O254*H254</f>
        <v>224.34635299999997</v>
      </c>
      <c r="Q254" s="156">
        <v>1.2999999999999999E-4</v>
      </c>
      <c r="R254" s="156">
        <f>Q254*H254</f>
        <v>2.7333669999999997E-2</v>
      </c>
      <c r="S254" s="156">
        <v>0</v>
      </c>
      <c r="T254" s="157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58" t="s">
        <v>203</v>
      </c>
      <c r="AT254" s="158" t="s">
        <v>115</v>
      </c>
      <c r="AU254" s="158" t="s">
        <v>120</v>
      </c>
      <c r="AY254" s="16" t="s">
        <v>113</v>
      </c>
      <c r="BE254" s="159">
        <f>IF(N254="základná",J254,0)</f>
        <v>0</v>
      </c>
      <c r="BF254" s="159">
        <f>IF(N254="znížená",J254,0)</f>
        <v>0</v>
      </c>
      <c r="BG254" s="159">
        <f>IF(N254="zákl. prenesená",J254,0)</f>
        <v>0</v>
      </c>
      <c r="BH254" s="159">
        <f>IF(N254="zníž. prenesená",J254,0)</f>
        <v>0</v>
      </c>
      <c r="BI254" s="159">
        <f>IF(N254="nulová",J254,0)</f>
        <v>0</v>
      </c>
      <c r="BJ254" s="16" t="s">
        <v>120</v>
      </c>
      <c r="BK254" s="159">
        <f>ROUND(I254*H254,2)</f>
        <v>0</v>
      </c>
      <c r="BL254" s="16" t="s">
        <v>203</v>
      </c>
      <c r="BM254" s="158" t="s">
        <v>361</v>
      </c>
    </row>
    <row r="255" spans="1:65" s="13" customFormat="1">
      <c r="B255" s="160"/>
      <c r="D255" s="161" t="s">
        <v>122</v>
      </c>
      <c r="E255" s="162" t="s">
        <v>1</v>
      </c>
      <c r="F255" s="163" t="s">
        <v>362</v>
      </c>
      <c r="H255" s="164">
        <v>210.25899999999999</v>
      </c>
      <c r="L255" s="160"/>
      <c r="M255" s="165"/>
      <c r="N255" s="166"/>
      <c r="O255" s="166"/>
      <c r="P255" s="166"/>
      <c r="Q255" s="166"/>
      <c r="R255" s="166"/>
      <c r="S255" s="166"/>
      <c r="T255" s="167"/>
      <c r="AT255" s="162" t="s">
        <v>122</v>
      </c>
      <c r="AU255" s="162" t="s">
        <v>120</v>
      </c>
      <c r="AV255" s="13" t="s">
        <v>120</v>
      </c>
      <c r="AW255" s="13" t="s">
        <v>27</v>
      </c>
      <c r="AX255" s="13" t="s">
        <v>78</v>
      </c>
      <c r="AY255" s="162" t="s">
        <v>113</v>
      </c>
    </row>
    <row r="256" spans="1:65" s="2" customFormat="1" ht="16.5" customHeight="1">
      <c r="A256" s="28"/>
      <c r="B256" s="146"/>
      <c r="C256" s="175" t="s">
        <v>363</v>
      </c>
      <c r="D256" s="175" t="s">
        <v>318</v>
      </c>
      <c r="E256" s="176" t="s">
        <v>364</v>
      </c>
      <c r="F256" s="177" t="s">
        <v>365</v>
      </c>
      <c r="G256" s="178" t="s">
        <v>169</v>
      </c>
      <c r="H256" s="179">
        <v>0.61499999999999999</v>
      </c>
      <c r="I256" s="180"/>
      <c r="J256" s="180">
        <f>ROUND(I256*H256,2)</f>
        <v>0</v>
      </c>
      <c r="K256" s="181"/>
      <c r="L256" s="182"/>
      <c r="M256" s="183" t="s">
        <v>1</v>
      </c>
      <c r="N256" s="184" t="s">
        <v>36</v>
      </c>
      <c r="O256" s="156">
        <v>0</v>
      </c>
      <c r="P256" s="156">
        <f>O256*H256</f>
        <v>0</v>
      </c>
      <c r="Q256" s="156">
        <v>1</v>
      </c>
      <c r="R256" s="156">
        <f>Q256*H256</f>
        <v>0.61499999999999999</v>
      </c>
      <c r="S256" s="156">
        <v>0</v>
      </c>
      <c r="T256" s="157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8" t="s">
        <v>290</v>
      </c>
      <c r="AT256" s="158" t="s">
        <v>318</v>
      </c>
      <c r="AU256" s="158" t="s">
        <v>120</v>
      </c>
      <c r="AY256" s="16" t="s">
        <v>113</v>
      </c>
      <c r="BE256" s="159">
        <f>IF(N256="základná",J256,0)</f>
        <v>0</v>
      </c>
      <c r="BF256" s="159">
        <f>IF(N256="znížená",J256,0)</f>
        <v>0</v>
      </c>
      <c r="BG256" s="159">
        <f>IF(N256="zákl. prenesená",J256,0)</f>
        <v>0</v>
      </c>
      <c r="BH256" s="159">
        <f>IF(N256="zníž. prenesená",J256,0)</f>
        <v>0</v>
      </c>
      <c r="BI256" s="159">
        <f>IF(N256="nulová",J256,0)</f>
        <v>0</v>
      </c>
      <c r="BJ256" s="16" t="s">
        <v>120</v>
      </c>
      <c r="BK256" s="159">
        <f>ROUND(I256*H256,2)</f>
        <v>0</v>
      </c>
      <c r="BL256" s="16" t="s">
        <v>203</v>
      </c>
      <c r="BM256" s="158" t="s">
        <v>366</v>
      </c>
    </row>
    <row r="257" spans="1:65" s="13" customFormat="1">
      <c r="B257" s="160"/>
      <c r="D257" s="161" t="s">
        <v>122</v>
      </c>
      <c r="E257" s="162" t="s">
        <v>1</v>
      </c>
      <c r="F257" s="163" t="s">
        <v>367</v>
      </c>
      <c r="H257" s="164">
        <v>0.61499999999999999</v>
      </c>
      <c r="L257" s="160"/>
      <c r="M257" s="165"/>
      <c r="N257" s="166"/>
      <c r="O257" s="166"/>
      <c r="P257" s="166"/>
      <c r="Q257" s="166"/>
      <c r="R257" s="166"/>
      <c r="S257" s="166"/>
      <c r="T257" s="167"/>
      <c r="AT257" s="162" t="s">
        <v>122</v>
      </c>
      <c r="AU257" s="162" t="s">
        <v>120</v>
      </c>
      <c r="AV257" s="13" t="s">
        <v>120</v>
      </c>
      <c r="AW257" s="13" t="s">
        <v>27</v>
      </c>
      <c r="AX257" s="13" t="s">
        <v>78</v>
      </c>
      <c r="AY257" s="162" t="s">
        <v>113</v>
      </c>
    </row>
    <row r="258" spans="1:65" s="2" customFormat="1" ht="16.5" customHeight="1">
      <c r="A258" s="28"/>
      <c r="B258" s="146"/>
      <c r="C258" s="147" t="s">
        <v>368</v>
      </c>
      <c r="D258" s="147" t="s">
        <v>115</v>
      </c>
      <c r="E258" s="148" t="s">
        <v>369</v>
      </c>
      <c r="F258" s="149" t="s">
        <v>370</v>
      </c>
      <c r="G258" s="150" t="s">
        <v>118</v>
      </c>
      <c r="H258" s="151">
        <v>46.860999999999997</v>
      </c>
      <c r="I258" s="152"/>
      <c r="J258" s="152">
        <f>ROUND(I258*H258,2)</f>
        <v>0</v>
      </c>
      <c r="K258" s="153"/>
      <c r="L258" s="29"/>
      <c r="M258" s="154" t="s">
        <v>1</v>
      </c>
      <c r="N258" s="155" t="s">
        <v>36</v>
      </c>
      <c r="O258" s="156">
        <v>0.32800000000000001</v>
      </c>
      <c r="P258" s="156">
        <f>O258*H258</f>
        <v>15.370407999999999</v>
      </c>
      <c r="Q258" s="156">
        <v>1.0000000000000001E-5</v>
      </c>
      <c r="R258" s="156">
        <f>Q258*H258</f>
        <v>4.6861E-4</v>
      </c>
      <c r="S258" s="156">
        <v>0</v>
      </c>
      <c r="T258" s="157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8" t="s">
        <v>203</v>
      </c>
      <c r="AT258" s="158" t="s">
        <v>115</v>
      </c>
      <c r="AU258" s="158" t="s">
        <v>120</v>
      </c>
      <c r="AY258" s="16" t="s">
        <v>113</v>
      </c>
      <c r="BE258" s="159">
        <f>IF(N258="základná",J258,0)</f>
        <v>0</v>
      </c>
      <c r="BF258" s="159">
        <f>IF(N258="znížená",J258,0)</f>
        <v>0</v>
      </c>
      <c r="BG258" s="159">
        <f>IF(N258="zákl. prenesená",J258,0)</f>
        <v>0</v>
      </c>
      <c r="BH258" s="159">
        <f>IF(N258="zníž. prenesená",J258,0)</f>
        <v>0</v>
      </c>
      <c r="BI258" s="159">
        <f>IF(N258="nulová",J258,0)</f>
        <v>0</v>
      </c>
      <c r="BJ258" s="16" t="s">
        <v>120</v>
      </c>
      <c r="BK258" s="159">
        <f>ROUND(I258*H258,2)</f>
        <v>0</v>
      </c>
      <c r="BL258" s="16" t="s">
        <v>203</v>
      </c>
      <c r="BM258" s="158" t="s">
        <v>371</v>
      </c>
    </row>
    <row r="259" spans="1:65" s="13" customFormat="1">
      <c r="B259" s="160"/>
      <c r="D259" s="161" t="s">
        <v>122</v>
      </c>
      <c r="E259" s="162" t="s">
        <v>1</v>
      </c>
      <c r="F259" s="163" t="s">
        <v>372</v>
      </c>
      <c r="H259" s="164">
        <v>46.860999999999997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122</v>
      </c>
      <c r="AU259" s="162" t="s">
        <v>120</v>
      </c>
      <c r="AV259" s="13" t="s">
        <v>120</v>
      </c>
      <c r="AW259" s="13" t="s">
        <v>27</v>
      </c>
      <c r="AX259" s="13" t="s">
        <v>78</v>
      </c>
      <c r="AY259" s="162" t="s">
        <v>113</v>
      </c>
    </row>
    <row r="260" spans="1:65" s="2" customFormat="1" ht="16.5" customHeight="1">
      <c r="A260" s="28"/>
      <c r="B260" s="146"/>
      <c r="C260" s="175" t="s">
        <v>373</v>
      </c>
      <c r="D260" s="175" t="s">
        <v>318</v>
      </c>
      <c r="E260" s="176" t="s">
        <v>374</v>
      </c>
      <c r="F260" s="177" t="s">
        <v>375</v>
      </c>
      <c r="G260" s="178" t="s">
        <v>118</v>
      </c>
      <c r="H260" s="179">
        <v>51.546999999999997</v>
      </c>
      <c r="I260" s="180"/>
      <c r="J260" s="180">
        <f>ROUND(I260*H260,2)</f>
        <v>0</v>
      </c>
      <c r="K260" s="181"/>
      <c r="L260" s="182"/>
      <c r="M260" s="183" t="s">
        <v>1</v>
      </c>
      <c r="N260" s="184" t="s">
        <v>36</v>
      </c>
      <c r="O260" s="156">
        <v>0</v>
      </c>
      <c r="P260" s="156">
        <f>O260*H260</f>
        <v>0</v>
      </c>
      <c r="Q260" s="156">
        <v>8.0000000000000004E-4</v>
      </c>
      <c r="R260" s="156">
        <f>Q260*H260</f>
        <v>4.1237599999999999E-2</v>
      </c>
      <c r="S260" s="156">
        <v>0</v>
      </c>
      <c r="T260" s="157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8" t="s">
        <v>290</v>
      </c>
      <c r="AT260" s="158" t="s">
        <v>318</v>
      </c>
      <c r="AU260" s="158" t="s">
        <v>120</v>
      </c>
      <c r="AY260" s="16" t="s">
        <v>113</v>
      </c>
      <c r="BE260" s="159">
        <f>IF(N260="základná",J260,0)</f>
        <v>0</v>
      </c>
      <c r="BF260" s="159">
        <f>IF(N260="znížená",J260,0)</f>
        <v>0</v>
      </c>
      <c r="BG260" s="159">
        <f>IF(N260="zákl. prenesená",J260,0)</f>
        <v>0</v>
      </c>
      <c r="BH260" s="159">
        <f>IF(N260="zníž. prenesená",J260,0)</f>
        <v>0</v>
      </c>
      <c r="BI260" s="159">
        <f>IF(N260="nulová",J260,0)</f>
        <v>0</v>
      </c>
      <c r="BJ260" s="16" t="s">
        <v>120</v>
      </c>
      <c r="BK260" s="159">
        <f>ROUND(I260*H260,2)</f>
        <v>0</v>
      </c>
      <c r="BL260" s="16" t="s">
        <v>203</v>
      </c>
      <c r="BM260" s="158" t="s">
        <v>376</v>
      </c>
    </row>
    <row r="261" spans="1:65" s="13" customFormat="1">
      <c r="B261" s="160"/>
      <c r="D261" s="161" t="s">
        <v>122</v>
      </c>
      <c r="E261" s="162" t="s">
        <v>1</v>
      </c>
      <c r="F261" s="163" t="s">
        <v>377</v>
      </c>
      <c r="H261" s="164">
        <v>46.860999999999997</v>
      </c>
      <c r="L261" s="160"/>
      <c r="M261" s="165"/>
      <c r="N261" s="166"/>
      <c r="O261" s="166"/>
      <c r="P261" s="166"/>
      <c r="Q261" s="166"/>
      <c r="R261" s="166"/>
      <c r="S261" s="166"/>
      <c r="T261" s="167"/>
      <c r="AT261" s="162" t="s">
        <v>122</v>
      </c>
      <c r="AU261" s="162" t="s">
        <v>120</v>
      </c>
      <c r="AV261" s="13" t="s">
        <v>120</v>
      </c>
      <c r="AW261" s="13" t="s">
        <v>27</v>
      </c>
      <c r="AX261" s="13" t="s">
        <v>78</v>
      </c>
      <c r="AY261" s="162" t="s">
        <v>113</v>
      </c>
    </row>
    <row r="262" spans="1:65" s="13" customFormat="1">
      <c r="B262" s="160"/>
      <c r="D262" s="161" t="s">
        <v>122</v>
      </c>
      <c r="F262" s="163" t="s">
        <v>378</v>
      </c>
      <c r="H262" s="164">
        <v>51.546999999999997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122</v>
      </c>
      <c r="AU262" s="162" t="s">
        <v>120</v>
      </c>
      <c r="AV262" s="13" t="s">
        <v>120</v>
      </c>
      <c r="AW262" s="13" t="s">
        <v>3</v>
      </c>
      <c r="AX262" s="13" t="s">
        <v>78</v>
      </c>
      <c r="AY262" s="162" t="s">
        <v>113</v>
      </c>
    </row>
    <row r="263" spans="1:65" s="2" customFormat="1" ht="16.5" customHeight="1">
      <c r="A263" s="28"/>
      <c r="B263" s="146"/>
      <c r="C263" s="147" t="s">
        <v>379</v>
      </c>
      <c r="D263" s="147" t="s">
        <v>115</v>
      </c>
      <c r="E263" s="148" t="s">
        <v>380</v>
      </c>
      <c r="F263" s="149" t="s">
        <v>381</v>
      </c>
      <c r="G263" s="150" t="s">
        <v>118</v>
      </c>
      <c r="H263" s="151">
        <v>163.398</v>
      </c>
      <c r="I263" s="152"/>
      <c r="J263" s="152">
        <f>ROUND(I263*H263,2)</f>
        <v>0</v>
      </c>
      <c r="K263" s="153"/>
      <c r="L263" s="29"/>
      <c r="M263" s="154" t="s">
        <v>1</v>
      </c>
      <c r="N263" s="155" t="s">
        <v>36</v>
      </c>
      <c r="O263" s="156">
        <v>0.33900000000000002</v>
      </c>
      <c r="P263" s="156">
        <f>O263*H263</f>
        <v>55.391922000000001</v>
      </c>
      <c r="Q263" s="156">
        <v>8.4999999999999995E-4</v>
      </c>
      <c r="R263" s="156">
        <f>Q263*H263</f>
        <v>0.13888829999999999</v>
      </c>
      <c r="S263" s="156">
        <v>0</v>
      </c>
      <c r="T263" s="157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58" t="s">
        <v>203</v>
      </c>
      <c r="AT263" s="158" t="s">
        <v>115</v>
      </c>
      <c r="AU263" s="158" t="s">
        <v>120</v>
      </c>
      <c r="AY263" s="16" t="s">
        <v>113</v>
      </c>
      <c r="BE263" s="159">
        <f>IF(N263="základná",J263,0)</f>
        <v>0</v>
      </c>
      <c r="BF263" s="159">
        <f>IF(N263="znížená",J263,0)</f>
        <v>0</v>
      </c>
      <c r="BG263" s="159">
        <f>IF(N263="zákl. prenesená",J263,0)</f>
        <v>0</v>
      </c>
      <c r="BH263" s="159">
        <f>IF(N263="zníž. prenesená",J263,0)</f>
        <v>0</v>
      </c>
      <c r="BI263" s="159">
        <f>IF(N263="nulová",J263,0)</f>
        <v>0</v>
      </c>
      <c r="BJ263" s="16" t="s">
        <v>120</v>
      </c>
      <c r="BK263" s="159">
        <f>ROUND(I263*H263,2)</f>
        <v>0</v>
      </c>
      <c r="BL263" s="16" t="s">
        <v>203</v>
      </c>
      <c r="BM263" s="158" t="s">
        <v>382</v>
      </c>
    </row>
    <row r="264" spans="1:65" s="13" customFormat="1">
      <c r="B264" s="160"/>
      <c r="D264" s="161" t="s">
        <v>122</v>
      </c>
      <c r="E264" s="162" t="s">
        <v>1</v>
      </c>
      <c r="F264" s="163" t="s">
        <v>383</v>
      </c>
      <c r="H264" s="164">
        <v>19.963999999999999</v>
      </c>
      <c r="L264" s="160"/>
      <c r="M264" s="165"/>
      <c r="N264" s="166"/>
      <c r="O264" s="166"/>
      <c r="P264" s="166"/>
      <c r="Q264" s="166"/>
      <c r="R264" s="166"/>
      <c r="S264" s="166"/>
      <c r="T264" s="167"/>
      <c r="AT264" s="162" t="s">
        <v>122</v>
      </c>
      <c r="AU264" s="162" t="s">
        <v>120</v>
      </c>
      <c r="AV264" s="13" t="s">
        <v>120</v>
      </c>
      <c r="AW264" s="13" t="s">
        <v>27</v>
      </c>
      <c r="AX264" s="13" t="s">
        <v>70</v>
      </c>
      <c r="AY264" s="162" t="s">
        <v>113</v>
      </c>
    </row>
    <row r="265" spans="1:65" s="13" customFormat="1">
      <c r="B265" s="160"/>
      <c r="D265" s="161" t="s">
        <v>122</v>
      </c>
      <c r="E265" s="162" t="s">
        <v>1</v>
      </c>
      <c r="F265" s="163" t="s">
        <v>384</v>
      </c>
      <c r="H265" s="164">
        <v>48.195</v>
      </c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122</v>
      </c>
      <c r="AU265" s="162" t="s">
        <v>120</v>
      </c>
      <c r="AV265" s="13" t="s">
        <v>120</v>
      </c>
      <c r="AW265" s="13" t="s">
        <v>27</v>
      </c>
      <c r="AX265" s="13" t="s">
        <v>70</v>
      </c>
      <c r="AY265" s="162" t="s">
        <v>113</v>
      </c>
    </row>
    <row r="266" spans="1:65" s="13" customFormat="1">
      <c r="B266" s="160"/>
      <c r="D266" s="161" t="s">
        <v>122</v>
      </c>
      <c r="E266" s="162" t="s">
        <v>1</v>
      </c>
      <c r="F266" s="163" t="s">
        <v>385</v>
      </c>
      <c r="H266" s="164">
        <v>95.239000000000004</v>
      </c>
      <c r="L266" s="160"/>
      <c r="M266" s="165"/>
      <c r="N266" s="166"/>
      <c r="O266" s="166"/>
      <c r="P266" s="166"/>
      <c r="Q266" s="166"/>
      <c r="R266" s="166"/>
      <c r="S266" s="166"/>
      <c r="T266" s="167"/>
      <c r="AT266" s="162" t="s">
        <v>122</v>
      </c>
      <c r="AU266" s="162" t="s">
        <v>120</v>
      </c>
      <c r="AV266" s="13" t="s">
        <v>120</v>
      </c>
      <c r="AW266" s="13" t="s">
        <v>27</v>
      </c>
      <c r="AX266" s="13" t="s">
        <v>70</v>
      </c>
      <c r="AY266" s="162" t="s">
        <v>113</v>
      </c>
    </row>
    <row r="267" spans="1:65" s="14" customFormat="1">
      <c r="B267" s="168"/>
      <c r="D267" s="161" t="s">
        <v>122</v>
      </c>
      <c r="E267" s="169" t="s">
        <v>1</v>
      </c>
      <c r="F267" s="170" t="s">
        <v>130</v>
      </c>
      <c r="H267" s="171">
        <v>163.398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122</v>
      </c>
      <c r="AU267" s="169" t="s">
        <v>120</v>
      </c>
      <c r="AV267" s="14" t="s">
        <v>119</v>
      </c>
      <c r="AW267" s="14" t="s">
        <v>27</v>
      </c>
      <c r="AX267" s="14" t="s">
        <v>78</v>
      </c>
      <c r="AY267" s="169" t="s">
        <v>113</v>
      </c>
    </row>
    <row r="268" spans="1:65" s="2" customFormat="1" ht="16.5" customHeight="1">
      <c r="A268" s="28"/>
      <c r="B268" s="146"/>
      <c r="C268" s="175" t="s">
        <v>386</v>
      </c>
      <c r="D268" s="175" t="s">
        <v>318</v>
      </c>
      <c r="E268" s="176" t="s">
        <v>387</v>
      </c>
      <c r="F268" s="177" t="s">
        <v>388</v>
      </c>
      <c r="G268" s="178" t="s">
        <v>118</v>
      </c>
      <c r="H268" s="179">
        <v>171.56800000000001</v>
      </c>
      <c r="I268" s="180"/>
      <c r="J268" s="180">
        <f>ROUND(I268*H268,2)</f>
        <v>0</v>
      </c>
      <c r="K268" s="181"/>
      <c r="L268" s="182"/>
      <c r="M268" s="183" t="s">
        <v>1</v>
      </c>
      <c r="N268" s="184" t="s">
        <v>36</v>
      </c>
      <c r="O268" s="156">
        <v>0</v>
      </c>
      <c r="P268" s="156">
        <f>O268*H268</f>
        <v>0</v>
      </c>
      <c r="Q268" s="156">
        <v>5.7600000000000004E-3</v>
      </c>
      <c r="R268" s="156">
        <f>Q268*H268</f>
        <v>0.98823168000000017</v>
      </c>
      <c r="S268" s="156">
        <v>0</v>
      </c>
      <c r="T268" s="157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8" t="s">
        <v>290</v>
      </c>
      <c r="AT268" s="158" t="s">
        <v>318</v>
      </c>
      <c r="AU268" s="158" t="s">
        <v>120</v>
      </c>
      <c r="AY268" s="16" t="s">
        <v>113</v>
      </c>
      <c r="BE268" s="159">
        <f>IF(N268="základná",J268,0)</f>
        <v>0</v>
      </c>
      <c r="BF268" s="159">
        <f>IF(N268="znížená",J268,0)</f>
        <v>0</v>
      </c>
      <c r="BG268" s="159">
        <f>IF(N268="zákl. prenesená",J268,0)</f>
        <v>0</v>
      </c>
      <c r="BH268" s="159">
        <f>IF(N268="zníž. prenesená",J268,0)</f>
        <v>0</v>
      </c>
      <c r="BI268" s="159">
        <f>IF(N268="nulová",J268,0)</f>
        <v>0</v>
      </c>
      <c r="BJ268" s="16" t="s">
        <v>120</v>
      </c>
      <c r="BK268" s="159">
        <f>ROUND(I268*H268,2)</f>
        <v>0</v>
      </c>
      <c r="BL268" s="16" t="s">
        <v>203</v>
      </c>
      <c r="BM268" s="158" t="s">
        <v>389</v>
      </c>
    </row>
    <row r="269" spans="1:65" s="13" customFormat="1">
      <c r="B269" s="160"/>
      <c r="D269" s="161" t="s">
        <v>122</v>
      </c>
      <c r="F269" s="163" t="s">
        <v>390</v>
      </c>
      <c r="H269" s="164">
        <v>171.56800000000001</v>
      </c>
      <c r="L269" s="160"/>
      <c r="M269" s="165"/>
      <c r="N269" s="166"/>
      <c r="O269" s="166"/>
      <c r="P269" s="166"/>
      <c r="Q269" s="166"/>
      <c r="R269" s="166"/>
      <c r="S269" s="166"/>
      <c r="T269" s="167"/>
      <c r="AT269" s="162" t="s">
        <v>122</v>
      </c>
      <c r="AU269" s="162" t="s">
        <v>120</v>
      </c>
      <c r="AV269" s="13" t="s">
        <v>120</v>
      </c>
      <c r="AW269" s="13" t="s">
        <v>3</v>
      </c>
      <c r="AX269" s="13" t="s">
        <v>78</v>
      </c>
      <c r="AY269" s="162" t="s">
        <v>113</v>
      </c>
    </row>
    <row r="270" spans="1:65" s="2" customFormat="1" ht="33" customHeight="1">
      <c r="A270" s="28"/>
      <c r="B270" s="146"/>
      <c r="C270" s="147" t="s">
        <v>391</v>
      </c>
      <c r="D270" s="147" t="s">
        <v>115</v>
      </c>
      <c r="E270" s="148" t="s">
        <v>392</v>
      </c>
      <c r="F270" s="149" t="s">
        <v>393</v>
      </c>
      <c r="G270" s="150" t="s">
        <v>293</v>
      </c>
      <c r="H270" s="151">
        <v>110.26</v>
      </c>
      <c r="I270" s="152"/>
      <c r="J270" s="152">
        <f>ROUND(I270*H270,2)</f>
        <v>0</v>
      </c>
      <c r="K270" s="153"/>
      <c r="L270" s="29"/>
      <c r="M270" s="154" t="s">
        <v>1</v>
      </c>
      <c r="N270" s="155" t="s">
        <v>36</v>
      </c>
      <c r="O270" s="156">
        <v>0.26300000000000001</v>
      </c>
      <c r="P270" s="156">
        <f>O270*H270</f>
        <v>28.998380000000001</v>
      </c>
      <c r="Q270" s="156">
        <v>5.0000000000000002E-5</v>
      </c>
      <c r="R270" s="156">
        <f>Q270*H270</f>
        <v>5.5130000000000005E-3</v>
      </c>
      <c r="S270" s="156">
        <v>0</v>
      </c>
      <c r="T270" s="157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8" t="s">
        <v>203</v>
      </c>
      <c r="AT270" s="158" t="s">
        <v>115</v>
      </c>
      <c r="AU270" s="158" t="s">
        <v>120</v>
      </c>
      <c r="AY270" s="16" t="s">
        <v>113</v>
      </c>
      <c r="BE270" s="159">
        <f>IF(N270="základná",J270,0)</f>
        <v>0</v>
      </c>
      <c r="BF270" s="159">
        <f>IF(N270="znížená",J270,0)</f>
        <v>0</v>
      </c>
      <c r="BG270" s="159">
        <f>IF(N270="zákl. prenesená",J270,0)</f>
        <v>0</v>
      </c>
      <c r="BH270" s="159">
        <f>IF(N270="zníž. prenesená",J270,0)</f>
        <v>0</v>
      </c>
      <c r="BI270" s="159">
        <f>IF(N270="nulová",J270,0)</f>
        <v>0</v>
      </c>
      <c r="BJ270" s="16" t="s">
        <v>120</v>
      </c>
      <c r="BK270" s="159">
        <f>ROUND(I270*H270,2)</f>
        <v>0</v>
      </c>
      <c r="BL270" s="16" t="s">
        <v>203</v>
      </c>
      <c r="BM270" s="158" t="s">
        <v>394</v>
      </c>
    </row>
    <row r="271" spans="1:65" s="13" customFormat="1">
      <c r="B271" s="160"/>
      <c r="D271" s="161" t="s">
        <v>122</v>
      </c>
      <c r="E271" s="162" t="s">
        <v>1</v>
      </c>
      <c r="F271" s="163" t="s">
        <v>395</v>
      </c>
      <c r="H271" s="164">
        <v>110.26</v>
      </c>
      <c r="L271" s="160"/>
      <c r="M271" s="165"/>
      <c r="N271" s="166"/>
      <c r="O271" s="166"/>
      <c r="P271" s="166"/>
      <c r="Q271" s="166"/>
      <c r="R271" s="166"/>
      <c r="S271" s="166"/>
      <c r="T271" s="167"/>
      <c r="AT271" s="162" t="s">
        <v>122</v>
      </c>
      <c r="AU271" s="162" t="s">
        <v>120</v>
      </c>
      <c r="AV271" s="13" t="s">
        <v>120</v>
      </c>
      <c r="AW271" s="13" t="s">
        <v>27</v>
      </c>
      <c r="AX271" s="13" t="s">
        <v>78</v>
      </c>
      <c r="AY271" s="162" t="s">
        <v>113</v>
      </c>
    </row>
    <row r="272" spans="1:65" s="2" customFormat="1" ht="24.2" customHeight="1">
      <c r="A272" s="28"/>
      <c r="B272" s="146"/>
      <c r="C272" s="175" t="s">
        <v>396</v>
      </c>
      <c r="D272" s="175" t="s">
        <v>318</v>
      </c>
      <c r="E272" s="176" t="s">
        <v>397</v>
      </c>
      <c r="F272" s="177" t="s">
        <v>398</v>
      </c>
      <c r="G272" s="178" t="s">
        <v>293</v>
      </c>
      <c r="H272" s="179">
        <v>110.26</v>
      </c>
      <c r="I272" s="180"/>
      <c r="J272" s="180">
        <f>ROUND(I272*H272,2)</f>
        <v>0</v>
      </c>
      <c r="K272" s="181"/>
      <c r="L272" s="182"/>
      <c r="M272" s="183" t="s">
        <v>1</v>
      </c>
      <c r="N272" s="184" t="s">
        <v>36</v>
      </c>
      <c r="O272" s="156">
        <v>0</v>
      </c>
      <c r="P272" s="156">
        <f>O272*H272</f>
        <v>0</v>
      </c>
      <c r="Q272" s="156">
        <v>5.0000000000000001E-3</v>
      </c>
      <c r="R272" s="156">
        <f>Q272*H272</f>
        <v>0.55130000000000001</v>
      </c>
      <c r="S272" s="156">
        <v>0</v>
      </c>
      <c r="T272" s="157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8" t="s">
        <v>290</v>
      </c>
      <c r="AT272" s="158" t="s">
        <v>318</v>
      </c>
      <c r="AU272" s="158" t="s">
        <v>120</v>
      </c>
      <c r="AY272" s="16" t="s">
        <v>113</v>
      </c>
      <c r="BE272" s="159">
        <f>IF(N272="základná",J272,0)</f>
        <v>0</v>
      </c>
      <c r="BF272" s="159">
        <f>IF(N272="znížená",J272,0)</f>
        <v>0</v>
      </c>
      <c r="BG272" s="159">
        <f>IF(N272="zákl. prenesená",J272,0)</f>
        <v>0</v>
      </c>
      <c r="BH272" s="159">
        <f>IF(N272="zníž. prenesená",J272,0)</f>
        <v>0</v>
      </c>
      <c r="BI272" s="159">
        <f>IF(N272="nulová",J272,0)</f>
        <v>0</v>
      </c>
      <c r="BJ272" s="16" t="s">
        <v>120</v>
      </c>
      <c r="BK272" s="159">
        <f>ROUND(I272*H272,2)</f>
        <v>0</v>
      </c>
      <c r="BL272" s="16" t="s">
        <v>203</v>
      </c>
      <c r="BM272" s="158" t="s">
        <v>399</v>
      </c>
    </row>
    <row r="273" spans="1:65" s="2" customFormat="1" ht="24.2" customHeight="1">
      <c r="A273" s="28"/>
      <c r="B273" s="146"/>
      <c r="C273" s="147" t="s">
        <v>400</v>
      </c>
      <c r="D273" s="147" t="s">
        <v>115</v>
      </c>
      <c r="E273" s="148" t="s">
        <v>401</v>
      </c>
      <c r="F273" s="149" t="s">
        <v>402</v>
      </c>
      <c r="G273" s="150" t="s">
        <v>118</v>
      </c>
      <c r="H273" s="151">
        <v>971.94200000000001</v>
      </c>
      <c r="I273" s="152"/>
      <c r="J273" s="152">
        <f>ROUND(I273*H273,2)</f>
        <v>0</v>
      </c>
      <c r="K273" s="153"/>
      <c r="L273" s="29"/>
      <c r="M273" s="154" t="s">
        <v>1</v>
      </c>
      <c r="N273" s="155" t="s">
        <v>36</v>
      </c>
      <c r="O273" s="156">
        <v>0.34</v>
      </c>
      <c r="P273" s="156">
        <f>O273*H273</f>
        <v>330.46028000000001</v>
      </c>
      <c r="Q273" s="156">
        <v>1.4300000000000001E-3</v>
      </c>
      <c r="R273" s="156">
        <f>Q273*H273</f>
        <v>1.3898770600000001</v>
      </c>
      <c r="S273" s="156">
        <v>0</v>
      </c>
      <c r="T273" s="157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8" t="s">
        <v>203</v>
      </c>
      <c r="AT273" s="158" t="s">
        <v>115</v>
      </c>
      <c r="AU273" s="158" t="s">
        <v>120</v>
      </c>
      <c r="AY273" s="16" t="s">
        <v>113</v>
      </c>
      <c r="BE273" s="159">
        <f>IF(N273="základná",J273,0)</f>
        <v>0</v>
      </c>
      <c r="BF273" s="159">
        <f>IF(N273="znížená",J273,0)</f>
        <v>0</v>
      </c>
      <c r="BG273" s="159">
        <f>IF(N273="zákl. prenesená",J273,0)</f>
        <v>0</v>
      </c>
      <c r="BH273" s="159">
        <f>IF(N273="zníž. prenesená",J273,0)</f>
        <v>0</v>
      </c>
      <c r="BI273" s="159">
        <f>IF(N273="nulová",J273,0)</f>
        <v>0</v>
      </c>
      <c r="BJ273" s="16" t="s">
        <v>120</v>
      </c>
      <c r="BK273" s="159">
        <f>ROUND(I273*H273,2)</f>
        <v>0</v>
      </c>
      <c r="BL273" s="16" t="s">
        <v>203</v>
      </c>
      <c r="BM273" s="158" t="s">
        <v>403</v>
      </c>
    </row>
    <row r="274" spans="1:65" s="13" customFormat="1">
      <c r="B274" s="160"/>
      <c r="D274" s="161" t="s">
        <v>122</v>
      </c>
      <c r="E274" s="162" t="s">
        <v>1</v>
      </c>
      <c r="F274" s="163" t="s">
        <v>404</v>
      </c>
      <c r="H274" s="164">
        <v>971.94200000000001</v>
      </c>
      <c r="L274" s="160"/>
      <c r="M274" s="165"/>
      <c r="N274" s="166"/>
      <c r="O274" s="166"/>
      <c r="P274" s="166"/>
      <c r="Q274" s="166"/>
      <c r="R274" s="166"/>
      <c r="S274" s="166"/>
      <c r="T274" s="167"/>
      <c r="AT274" s="162" t="s">
        <v>122</v>
      </c>
      <c r="AU274" s="162" t="s">
        <v>120</v>
      </c>
      <c r="AV274" s="13" t="s">
        <v>120</v>
      </c>
      <c r="AW274" s="13" t="s">
        <v>27</v>
      </c>
      <c r="AX274" s="13" t="s">
        <v>78</v>
      </c>
      <c r="AY274" s="162" t="s">
        <v>113</v>
      </c>
    </row>
    <row r="275" spans="1:65" s="2" customFormat="1" ht="16.5" customHeight="1">
      <c r="A275" s="28"/>
      <c r="B275" s="146"/>
      <c r="C275" s="175" t="s">
        <v>405</v>
      </c>
      <c r="D275" s="175" t="s">
        <v>318</v>
      </c>
      <c r="E275" s="176" t="s">
        <v>387</v>
      </c>
      <c r="F275" s="177" t="s">
        <v>388</v>
      </c>
      <c r="G275" s="178" t="s">
        <v>118</v>
      </c>
      <c r="H275" s="179">
        <v>1020.539</v>
      </c>
      <c r="I275" s="180"/>
      <c r="J275" s="180">
        <f>ROUND(I275*H275,2)</f>
        <v>0</v>
      </c>
      <c r="K275" s="181"/>
      <c r="L275" s="182"/>
      <c r="M275" s="183" t="s">
        <v>1</v>
      </c>
      <c r="N275" s="184" t="s">
        <v>36</v>
      </c>
      <c r="O275" s="156">
        <v>0</v>
      </c>
      <c r="P275" s="156">
        <f>O275*H275</f>
        <v>0</v>
      </c>
      <c r="Q275" s="156">
        <v>5.7600000000000004E-3</v>
      </c>
      <c r="R275" s="156">
        <f>Q275*H275</f>
        <v>5.8783046400000005</v>
      </c>
      <c r="S275" s="156">
        <v>0</v>
      </c>
      <c r="T275" s="157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8" t="s">
        <v>290</v>
      </c>
      <c r="AT275" s="158" t="s">
        <v>318</v>
      </c>
      <c r="AU275" s="158" t="s">
        <v>120</v>
      </c>
      <c r="AY275" s="16" t="s">
        <v>113</v>
      </c>
      <c r="BE275" s="159">
        <f>IF(N275="základná",J275,0)</f>
        <v>0</v>
      </c>
      <c r="BF275" s="159">
        <f>IF(N275="znížená",J275,0)</f>
        <v>0</v>
      </c>
      <c r="BG275" s="159">
        <f>IF(N275="zákl. prenesená",J275,0)</f>
        <v>0</v>
      </c>
      <c r="BH275" s="159">
        <f>IF(N275="zníž. prenesená",J275,0)</f>
        <v>0</v>
      </c>
      <c r="BI275" s="159">
        <f>IF(N275="nulová",J275,0)</f>
        <v>0</v>
      </c>
      <c r="BJ275" s="16" t="s">
        <v>120</v>
      </c>
      <c r="BK275" s="159">
        <f>ROUND(I275*H275,2)</f>
        <v>0</v>
      </c>
      <c r="BL275" s="16" t="s">
        <v>203</v>
      </c>
      <c r="BM275" s="158" t="s">
        <v>406</v>
      </c>
    </row>
    <row r="276" spans="1:65" s="13" customFormat="1">
      <c r="B276" s="160"/>
      <c r="D276" s="161" t="s">
        <v>122</v>
      </c>
      <c r="E276" s="162" t="s">
        <v>1</v>
      </c>
      <c r="F276" s="163" t="s">
        <v>407</v>
      </c>
      <c r="H276" s="164">
        <v>971.94200000000001</v>
      </c>
      <c r="L276" s="160"/>
      <c r="M276" s="165"/>
      <c r="N276" s="166"/>
      <c r="O276" s="166"/>
      <c r="P276" s="166"/>
      <c r="Q276" s="166"/>
      <c r="R276" s="166"/>
      <c r="S276" s="166"/>
      <c r="T276" s="167"/>
      <c r="AT276" s="162" t="s">
        <v>122</v>
      </c>
      <c r="AU276" s="162" t="s">
        <v>120</v>
      </c>
      <c r="AV276" s="13" t="s">
        <v>120</v>
      </c>
      <c r="AW276" s="13" t="s">
        <v>27</v>
      </c>
      <c r="AX276" s="13" t="s">
        <v>78</v>
      </c>
      <c r="AY276" s="162" t="s">
        <v>113</v>
      </c>
    </row>
    <row r="277" spans="1:65" s="13" customFormat="1">
      <c r="B277" s="160"/>
      <c r="D277" s="161" t="s">
        <v>122</v>
      </c>
      <c r="F277" s="163" t="s">
        <v>408</v>
      </c>
      <c r="H277" s="164">
        <v>1020.539</v>
      </c>
      <c r="L277" s="160"/>
      <c r="M277" s="165"/>
      <c r="N277" s="166"/>
      <c r="O277" s="166"/>
      <c r="P277" s="166"/>
      <c r="Q277" s="166"/>
      <c r="R277" s="166"/>
      <c r="S277" s="166"/>
      <c r="T277" s="167"/>
      <c r="AT277" s="162" t="s">
        <v>122</v>
      </c>
      <c r="AU277" s="162" t="s">
        <v>120</v>
      </c>
      <c r="AV277" s="13" t="s">
        <v>120</v>
      </c>
      <c r="AW277" s="13" t="s">
        <v>3</v>
      </c>
      <c r="AX277" s="13" t="s">
        <v>78</v>
      </c>
      <c r="AY277" s="162" t="s">
        <v>113</v>
      </c>
    </row>
    <row r="278" spans="1:65" s="2" customFormat="1" ht="24.2" customHeight="1">
      <c r="A278" s="28"/>
      <c r="B278" s="146"/>
      <c r="C278" s="147" t="s">
        <v>409</v>
      </c>
      <c r="D278" s="147" t="s">
        <v>115</v>
      </c>
      <c r="E278" s="148" t="s">
        <v>410</v>
      </c>
      <c r="F278" s="149" t="s">
        <v>411</v>
      </c>
      <c r="G278" s="150" t="s">
        <v>343</v>
      </c>
      <c r="H278" s="151">
        <v>4</v>
      </c>
      <c r="I278" s="152"/>
      <c r="J278" s="152">
        <f t="shared" ref="J278:J290" si="0">ROUND(I278*H278,2)</f>
        <v>0</v>
      </c>
      <c r="K278" s="153"/>
      <c r="L278" s="29"/>
      <c r="M278" s="154" t="s">
        <v>1</v>
      </c>
      <c r="N278" s="155" t="s">
        <v>36</v>
      </c>
      <c r="O278" s="156">
        <v>0.97572999999999999</v>
      </c>
      <c r="P278" s="156">
        <f t="shared" ref="P278:P290" si="1">O278*H278</f>
        <v>3.9029199999999999</v>
      </c>
      <c r="Q278" s="156">
        <v>0</v>
      </c>
      <c r="R278" s="156">
        <f t="shared" ref="R278:R290" si="2">Q278*H278</f>
        <v>0</v>
      </c>
      <c r="S278" s="156">
        <v>0</v>
      </c>
      <c r="T278" s="157">
        <f t="shared" ref="T278:T290" si="3"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8" t="s">
        <v>203</v>
      </c>
      <c r="AT278" s="158" t="s">
        <v>115</v>
      </c>
      <c r="AU278" s="158" t="s">
        <v>120</v>
      </c>
      <c r="AY278" s="16" t="s">
        <v>113</v>
      </c>
      <c r="BE278" s="159">
        <f t="shared" ref="BE278:BE290" si="4">IF(N278="základná",J278,0)</f>
        <v>0</v>
      </c>
      <c r="BF278" s="159">
        <f t="shared" ref="BF278:BF290" si="5">IF(N278="znížená",J278,0)</f>
        <v>0</v>
      </c>
      <c r="BG278" s="159">
        <f t="shared" ref="BG278:BG290" si="6">IF(N278="zákl. prenesená",J278,0)</f>
        <v>0</v>
      </c>
      <c r="BH278" s="159">
        <f t="shared" ref="BH278:BH290" si="7">IF(N278="zníž. prenesená",J278,0)</f>
        <v>0</v>
      </c>
      <c r="BI278" s="159">
        <f t="shared" ref="BI278:BI290" si="8">IF(N278="nulová",J278,0)</f>
        <v>0</v>
      </c>
      <c r="BJ278" s="16" t="s">
        <v>120</v>
      </c>
      <c r="BK278" s="159">
        <f t="shared" ref="BK278:BK290" si="9">ROUND(I278*H278,2)</f>
        <v>0</v>
      </c>
      <c r="BL278" s="16" t="s">
        <v>203</v>
      </c>
      <c r="BM278" s="158" t="s">
        <v>412</v>
      </c>
    </row>
    <row r="279" spans="1:65" s="2" customFormat="1" ht="16.5" customHeight="1">
      <c r="A279" s="28"/>
      <c r="B279" s="146"/>
      <c r="C279" s="175" t="s">
        <v>413</v>
      </c>
      <c r="D279" s="175" t="s">
        <v>318</v>
      </c>
      <c r="E279" s="176" t="s">
        <v>414</v>
      </c>
      <c r="F279" s="177" t="s">
        <v>415</v>
      </c>
      <c r="G279" s="178" t="s">
        <v>343</v>
      </c>
      <c r="H279" s="179">
        <v>4</v>
      </c>
      <c r="I279" s="180"/>
      <c r="J279" s="180">
        <f t="shared" si="0"/>
        <v>0</v>
      </c>
      <c r="K279" s="181"/>
      <c r="L279" s="182"/>
      <c r="M279" s="183" t="s">
        <v>1</v>
      </c>
      <c r="N279" s="184" t="s">
        <v>36</v>
      </c>
      <c r="O279" s="156">
        <v>0</v>
      </c>
      <c r="P279" s="156">
        <f t="shared" si="1"/>
        <v>0</v>
      </c>
      <c r="Q279" s="156">
        <v>4.1790000000000001E-2</v>
      </c>
      <c r="R279" s="156">
        <f t="shared" si="2"/>
        <v>0.16716</v>
      </c>
      <c r="S279" s="156">
        <v>0</v>
      </c>
      <c r="T279" s="157">
        <f t="shared" si="3"/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8" t="s">
        <v>290</v>
      </c>
      <c r="AT279" s="158" t="s">
        <v>318</v>
      </c>
      <c r="AU279" s="158" t="s">
        <v>120</v>
      </c>
      <c r="AY279" s="16" t="s">
        <v>113</v>
      </c>
      <c r="BE279" s="159">
        <f t="shared" si="4"/>
        <v>0</v>
      </c>
      <c r="BF279" s="159">
        <f t="shared" si="5"/>
        <v>0</v>
      </c>
      <c r="BG279" s="159">
        <f t="shared" si="6"/>
        <v>0</v>
      </c>
      <c r="BH279" s="159">
        <f t="shared" si="7"/>
        <v>0</v>
      </c>
      <c r="BI279" s="159">
        <f t="shared" si="8"/>
        <v>0</v>
      </c>
      <c r="BJ279" s="16" t="s">
        <v>120</v>
      </c>
      <c r="BK279" s="159">
        <f t="shared" si="9"/>
        <v>0</v>
      </c>
      <c r="BL279" s="16" t="s">
        <v>203</v>
      </c>
      <c r="BM279" s="158" t="s">
        <v>416</v>
      </c>
    </row>
    <row r="280" spans="1:65" s="2" customFormat="1" ht="24.2" customHeight="1">
      <c r="A280" s="28"/>
      <c r="B280" s="146"/>
      <c r="C280" s="147" t="s">
        <v>417</v>
      </c>
      <c r="D280" s="147" t="s">
        <v>115</v>
      </c>
      <c r="E280" s="148" t="s">
        <v>418</v>
      </c>
      <c r="F280" s="149" t="s">
        <v>419</v>
      </c>
      <c r="G280" s="150" t="s">
        <v>343</v>
      </c>
      <c r="H280" s="151">
        <v>7</v>
      </c>
      <c r="I280" s="152"/>
      <c r="J280" s="152">
        <f t="shared" si="0"/>
        <v>0</v>
      </c>
      <c r="K280" s="153"/>
      <c r="L280" s="29"/>
      <c r="M280" s="154" t="s">
        <v>1</v>
      </c>
      <c r="N280" s="155" t="s">
        <v>36</v>
      </c>
      <c r="O280" s="156">
        <v>1.2047300000000001</v>
      </c>
      <c r="P280" s="156">
        <f t="shared" si="1"/>
        <v>8.433110000000001</v>
      </c>
      <c r="Q280" s="156">
        <v>0</v>
      </c>
      <c r="R280" s="156">
        <f t="shared" si="2"/>
        <v>0</v>
      </c>
      <c r="S280" s="156">
        <v>0</v>
      </c>
      <c r="T280" s="157">
        <f t="shared" si="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8" t="s">
        <v>203</v>
      </c>
      <c r="AT280" s="158" t="s">
        <v>115</v>
      </c>
      <c r="AU280" s="158" t="s">
        <v>120</v>
      </c>
      <c r="AY280" s="16" t="s">
        <v>113</v>
      </c>
      <c r="BE280" s="159">
        <f t="shared" si="4"/>
        <v>0</v>
      </c>
      <c r="BF280" s="159">
        <f t="shared" si="5"/>
        <v>0</v>
      </c>
      <c r="BG280" s="159">
        <f t="shared" si="6"/>
        <v>0</v>
      </c>
      <c r="BH280" s="159">
        <f t="shared" si="7"/>
        <v>0</v>
      </c>
      <c r="BI280" s="159">
        <f t="shared" si="8"/>
        <v>0</v>
      </c>
      <c r="BJ280" s="16" t="s">
        <v>120</v>
      </c>
      <c r="BK280" s="159">
        <f t="shared" si="9"/>
        <v>0</v>
      </c>
      <c r="BL280" s="16" t="s">
        <v>203</v>
      </c>
      <c r="BM280" s="158" t="s">
        <v>420</v>
      </c>
    </row>
    <row r="281" spans="1:65" s="2" customFormat="1" ht="16.5" customHeight="1">
      <c r="A281" s="28"/>
      <c r="B281" s="146"/>
      <c r="C281" s="175" t="s">
        <v>421</v>
      </c>
      <c r="D281" s="175" t="s">
        <v>318</v>
      </c>
      <c r="E281" s="176" t="s">
        <v>422</v>
      </c>
      <c r="F281" s="177" t="s">
        <v>423</v>
      </c>
      <c r="G281" s="178" t="s">
        <v>343</v>
      </c>
      <c r="H281" s="179">
        <v>3</v>
      </c>
      <c r="I281" s="180"/>
      <c r="J281" s="180">
        <f t="shared" si="0"/>
        <v>0</v>
      </c>
      <c r="K281" s="181"/>
      <c r="L281" s="182"/>
      <c r="M281" s="183" t="s">
        <v>1</v>
      </c>
      <c r="N281" s="184" t="s">
        <v>36</v>
      </c>
      <c r="O281" s="156">
        <v>0</v>
      </c>
      <c r="P281" s="156">
        <f t="shared" si="1"/>
        <v>0</v>
      </c>
      <c r="Q281" s="156">
        <v>3.6459999999999999E-2</v>
      </c>
      <c r="R281" s="156">
        <f t="shared" si="2"/>
        <v>0.10938000000000001</v>
      </c>
      <c r="S281" s="156">
        <v>0</v>
      </c>
      <c r="T281" s="157">
        <f t="shared" si="3"/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8" t="s">
        <v>290</v>
      </c>
      <c r="AT281" s="158" t="s">
        <v>318</v>
      </c>
      <c r="AU281" s="158" t="s">
        <v>120</v>
      </c>
      <c r="AY281" s="16" t="s">
        <v>113</v>
      </c>
      <c r="BE281" s="159">
        <f t="shared" si="4"/>
        <v>0</v>
      </c>
      <c r="BF281" s="159">
        <f t="shared" si="5"/>
        <v>0</v>
      </c>
      <c r="BG281" s="159">
        <f t="shared" si="6"/>
        <v>0</v>
      </c>
      <c r="BH281" s="159">
        <f t="shared" si="7"/>
        <v>0</v>
      </c>
      <c r="BI281" s="159">
        <f t="shared" si="8"/>
        <v>0</v>
      </c>
      <c r="BJ281" s="16" t="s">
        <v>120</v>
      </c>
      <c r="BK281" s="159">
        <f t="shared" si="9"/>
        <v>0</v>
      </c>
      <c r="BL281" s="16" t="s">
        <v>203</v>
      </c>
      <c r="BM281" s="158" t="s">
        <v>424</v>
      </c>
    </row>
    <row r="282" spans="1:65" s="2" customFormat="1" ht="16.5" customHeight="1">
      <c r="A282" s="28"/>
      <c r="B282" s="146"/>
      <c r="C282" s="175" t="s">
        <v>425</v>
      </c>
      <c r="D282" s="175" t="s">
        <v>318</v>
      </c>
      <c r="E282" s="176" t="s">
        <v>426</v>
      </c>
      <c r="F282" s="177" t="s">
        <v>427</v>
      </c>
      <c r="G282" s="178" t="s">
        <v>343</v>
      </c>
      <c r="H282" s="179">
        <v>4</v>
      </c>
      <c r="I282" s="180"/>
      <c r="J282" s="180">
        <f t="shared" si="0"/>
        <v>0</v>
      </c>
      <c r="K282" s="181"/>
      <c r="L282" s="182"/>
      <c r="M282" s="183" t="s">
        <v>1</v>
      </c>
      <c r="N282" s="184" t="s">
        <v>36</v>
      </c>
      <c r="O282" s="156">
        <v>0</v>
      </c>
      <c r="P282" s="156">
        <f t="shared" si="1"/>
        <v>0</v>
      </c>
      <c r="Q282" s="156">
        <v>3.8469999999999997E-2</v>
      </c>
      <c r="R282" s="156">
        <f t="shared" si="2"/>
        <v>0.15387999999999999</v>
      </c>
      <c r="S282" s="156">
        <v>0</v>
      </c>
      <c r="T282" s="157">
        <f t="shared" si="3"/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8" t="s">
        <v>290</v>
      </c>
      <c r="AT282" s="158" t="s">
        <v>318</v>
      </c>
      <c r="AU282" s="158" t="s">
        <v>120</v>
      </c>
      <c r="AY282" s="16" t="s">
        <v>113</v>
      </c>
      <c r="BE282" s="159">
        <f t="shared" si="4"/>
        <v>0</v>
      </c>
      <c r="BF282" s="159">
        <f t="shared" si="5"/>
        <v>0</v>
      </c>
      <c r="BG282" s="159">
        <f t="shared" si="6"/>
        <v>0</v>
      </c>
      <c r="BH282" s="159">
        <f t="shared" si="7"/>
        <v>0</v>
      </c>
      <c r="BI282" s="159">
        <f t="shared" si="8"/>
        <v>0</v>
      </c>
      <c r="BJ282" s="16" t="s">
        <v>120</v>
      </c>
      <c r="BK282" s="159">
        <f t="shared" si="9"/>
        <v>0</v>
      </c>
      <c r="BL282" s="16" t="s">
        <v>203</v>
      </c>
      <c r="BM282" s="158" t="s">
        <v>428</v>
      </c>
    </row>
    <row r="283" spans="1:65" s="2" customFormat="1" ht="24.2" customHeight="1">
      <c r="A283" s="28"/>
      <c r="B283" s="146"/>
      <c r="C283" s="147" t="s">
        <v>429</v>
      </c>
      <c r="D283" s="147" t="s">
        <v>115</v>
      </c>
      <c r="E283" s="148" t="s">
        <v>430</v>
      </c>
      <c r="F283" s="149" t="s">
        <v>431</v>
      </c>
      <c r="G283" s="150" t="s">
        <v>343</v>
      </c>
      <c r="H283" s="151">
        <v>4</v>
      </c>
      <c r="I283" s="152"/>
      <c r="J283" s="152">
        <f t="shared" si="0"/>
        <v>0</v>
      </c>
      <c r="K283" s="153"/>
      <c r="L283" s="29"/>
      <c r="M283" s="154" t="s">
        <v>1</v>
      </c>
      <c r="N283" s="155" t="s">
        <v>36</v>
      </c>
      <c r="O283" s="156">
        <v>1.9787300000000001</v>
      </c>
      <c r="P283" s="156">
        <f t="shared" si="1"/>
        <v>7.9149200000000004</v>
      </c>
      <c r="Q283" s="156">
        <v>0</v>
      </c>
      <c r="R283" s="156">
        <f t="shared" si="2"/>
        <v>0</v>
      </c>
      <c r="S283" s="156">
        <v>0</v>
      </c>
      <c r="T283" s="157">
        <f t="shared" si="3"/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8" t="s">
        <v>203</v>
      </c>
      <c r="AT283" s="158" t="s">
        <v>115</v>
      </c>
      <c r="AU283" s="158" t="s">
        <v>120</v>
      </c>
      <c r="AY283" s="16" t="s">
        <v>113</v>
      </c>
      <c r="BE283" s="159">
        <f t="shared" si="4"/>
        <v>0</v>
      </c>
      <c r="BF283" s="159">
        <f t="shared" si="5"/>
        <v>0</v>
      </c>
      <c r="BG283" s="159">
        <f t="shared" si="6"/>
        <v>0</v>
      </c>
      <c r="BH283" s="159">
        <f t="shared" si="7"/>
        <v>0</v>
      </c>
      <c r="BI283" s="159">
        <f t="shared" si="8"/>
        <v>0</v>
      </c>
      <c r="BJ283" s="16" t="s">
        <v>120</v>
      </c>
      <c r="BK283" s="159">
        <f t="shared" si="9"/>
        <v>0</v>
      </c>
      <c r="BL283" s="16" t="s">
        <v>203</v>
      </c>
      <c r="BM283" s="158" t="s">
        <v>432</v>
      </c>
    </row>
    <row r="284" spans="1:65" s="2" customFormat="1" ht="16.5" customHeight="1">
      <c r="A284" s="28"/>
      <c r="B284" s="146"/>
      <c r="C284" s="175" t="s">
        <v>433</v>
      </c>
      <c r="D284" s="175" t="s">
        <v>318</v>
      </c>
      <c r="E284" s="176" t="s">
        <v>434</v>
      </c>
      <c r="F284" s="177" t="s">
        <v>435</v>
      </c>
      <c r="G284" s="178" t="s">
        <v>343</v>
      </c>
      <c r="H284" s="179">
        <v>4</v>
      </c>
      <c r="I284" s="180"/>
      <c r="J284" s="180">
        <f t="shared" si="0"/>
        <v>0</v>
      </c>
      <c r="K284" s="181"/>
      <c r="L284" s="182"/>
      <c r="M284" s="183" t="s">
        <v>1</v>
      </c>
      <c r="N284" s="184" t="s">
        <v>36</v>
      </c>
      <c r="O284" s="156">
        <v>0</v>
      </c>
      <c r="P284" s="156">
        <f t="shared" si="1"/>
        <v>0</v>
      </c>
      <c r="Q284" s="156">
        <v>0.37780000000000002</v>
      </c>
      <c r="R284" s="156">
        <f t="shared" si="2"/>
        <v>1.5112000000000001</v>
      </c>
      <c r="S284" s="156">
        <v>0</v>
      </c>
      <c r="T284" s="157">
        <f t="shared" si="3"/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58" t="s">
        <v>290</v>
      </c>
      <c r="AT284" s="158" t="s">
        <v>318</v>
      </c>
      <c r="AU284" s="158" t="s">
        <v>120</v>
      </c>
      <c r="AY284" s="16" t="s">
        <v>113</v>
      </c>
      <c r="BE284" s="159">
        <f t="shared" si="4"/>
        <v>0</v>
      </c>
      <c r="BF284" s="159">
        <f t="shared" si="5"/>
        <v>0</v>
      </c>
      <c r="BG284" s="159">
        <f t="shared" si="6"/>
        <v>0</v>
      </c>
      <c r="BH284" s="159">
        <f t="shared" si="7"/>
        <v>0</v>
      </c>
      <c r="BI284" s="159">
        <f t="shared" si="8"/>
        <v>0</v>
      </c>
      <c r="BJ284" s="16" t="s">
        <v>120</v>
      </c>
      <c r="BK284" s="159">
        <f t="shared" si="9"/>
        <v>0</v>
      </c>
      <c r="BL284" s="16" t="s">
        <v>203</v>
      </c>
      <c r="BM284" s="158" t="s">
        <v>436</v>
      </c>
    </row>
    <row r="285" spans="1:65" s="2" customFormat="1" ht="24.2" customHeight="1">
      <c r="A285" s="28"/>
      <c r="B285" s="146"/>
      <c r="C285" s="147" t="s">
        <v>437</v>
      </c>
      <c r="D285" s="147" t="s">
        <v>115</v>
      </c>
      <c r="E285" s="148" t="s">
        <v>438</v>
      </c>
      <c r="F285" s="149" t="s">
        <v>439</v>
      </c>
      <c r="G285" s="150" t="s">
        <v>343</v>
      </c>
      <c r="H285" s="151">
        <v>2</v>
      </c>
      <c r="I285" s="152"/>
      <c r="J285" s="152">
        <f t="shared" si="0"/>
        <v>0</v>
      </c>
      <c r="K285" s="153"/>
      <c r="L285" s="29"/>
      <c r="M285" s="154" t="s">
        <v>1</v>
      </c>
      <c r="N285" s="155" t="s">
        <v>36</v>
      </c>
      <c r="O285" s="156">
        <v>2.8137300000000001</v>
      </c>
      <c r="P285" s="156">
        <f t="shared" si="1"/>
        <v>5.6274600000000001</v>
      </c>
      <c r="Q285" s="156">
        <v>0</v>
      </c>
      <c r="R285" s="156">
        <f t="shared" si="2"/>
        <v>0</v>
      </c>
      <c r="S285" s="156">
        <v>0</v>
      </c>
      <c r="T285" s="157">
        <f t="shared" si="3"/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8" t="s">
        <v>203</v>
      </c>
      <c r="AT285" s="158" t="s">
        <v>115</v>
      </c>
      <c r="AU285" s="158" t="s">
        <v>120</v>
      </c>
      <c r="AY285" s="16" t="s">
        <v>113</v>
      </c>
      <c r="BE285" s="159">
        <f t="shared" si="4"/>
        <v>0</v>
      </c>
      <c r="BF285" s="159">
        <f t="shared" si="5"/>
        <v>0</v>
      </c>
      <c r="BG285" s="159">
        <f t="shared" si="6"/>
        <v>0</v>
      </c>
      <c r="BH285" s="159">
        <f t="shared" si="7"/>
        <v>0</v>
      </c>
      <c r="BI285" s="159">
        <f t="shared" si="8"/>
        <v>0</v>
      </c>
      <c r="BJ285" s="16" t="s">
        <v>120</v>
      </c>
      <c r="BK285" s="159">
        <f t="shared" si="9"/>
        <v>0</v>
      </c>
      <c r="BL285" s="16" t="s">
        <v>203</v>
      </c>
      <c r="BM285" s="158" t="s">
        <v>440</v>
      </c>
    </row>
    <row r="286" spans="1:65" s="2" customFormat="1" ht="24.2" customHeight="1">
      <c r="A286" s="28"/>
      <c r="B286" s="146"/>
      <c r="C286" s="175" t="s">
        <v>441</v>
      </c>
      <c r="D286" s="175" t="s">
        <v>318</v>
      </c>
      <c r="E286" s="176" t="s">
        <v>442</v>
      </c>
      <c r="F286" s="177" t="s">
        <v>443</v>
      </c>
      <c r="G286" s="178" t="s">
        <v>343</v>
      </c>
      <c r="H286" s="179">
        <v>2</v>
      </c>
      <c r="I286" s="180"/>
      <c r="J286" s="180">
        <f t="shared" si="0"/>
        <v>0</v>
      </c>
      <c r="K286" s="181"/>
      <c r="L286" s="182"/>
      <c r="M286" s="183" t="s">
        <v>1</v>
      </c>
      <c r="N286" s="184" t="s">
        <v>36</v>
      </c>
      <c r="O286" s="156">
        <v>0</v>
      </c>
      <c r="P286" s="156">
        <f t="shared" si="1"/>
        <v>0</v>
      </c>
      <c r="Q286" s="156">
        <v>0.47899999999999998</v>
      </c>
      <c r="R286" s="156">
        <f t="shared" si="2"/>
        <v>0.95799999999999996</v>
      </c>
      <c r="S286" s="156">
        <v>0</v>
      </c>
      <c r="T286" s="157">
        <f t="shared" si="3"/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8" t="s">
        <v>290</v>
      </c>
      <c r="AT286" s="158" t="s">
        <v>318</v>
      </c>
      <c r="AU286" s="158" t="s">
        <v>120</v>
      </c>
      <c r="AY286" s="16" t="s">
        <v>113</v>
      </c>
      <c r="BE286" s="159">
        <f t="shared" si="4"/>
        <v>0</v>
      </c>
      <c r="BF286" s="159">
        <f t="shared" si="5"/>
        <v>0</v>
      </c>
      <c r="BG286" s="159">
        <f t="shared" si="6"/>
        <v>0</v>
      </c>
      <c r="BH286" s="159">
        <f t="shared" si="7"/>
        <v>0</v>
      </c>
      <c r="BI286" s="159">
        <f t="shared" si="8"/>
        <v>0</v>
      </c>
      <c r="BJ286" s="16" t="s">
        <v>120</v>
      </c>
      <c r="BK286" s="159">
        <f t="shared" si="9"/>
        <v>0</v>
      </c>
      <c r="BL286" s="16" t="s">
        <v>203</v>
      </c>
      <c r="BM286" s="158" t="s">
        <v>444</v>
      </c>
    </row>
    <row r="287" spans="1:65" s="2" customFormat="1" ht="24.2" customHeight="1">
      <c r="A287" s="28"/>
      <c r="B287" s="146"/>
      <c r="C287" s="147" t="s">
        <v>445</v>
      </c>
      <c r="D287" s="147" t="s">
        <v>115</v>
      </c>
      <c r="E287" s="148" t="s">
        <v>446</v>
      </c>
      <c r="F287" s="149" t="s">
        <v>447</v>
      </c>
      <c r="G287" s="150" t="s">
        <v>343</v>
      </c>
      <c r="H287" s="151">
        <v>2</v>
      </c>
      <c r="I287" s="152"/>
      <c r="J287" s="152">
        <f t="shared" si="0"/>
        <v>0</v>
      </c>
      <c r="K287" s="153"/>
      <c r="L287" s="29"/>
      <c r="M287" s="154" t="s">
        <v>1</v>
      </c>
      <c r="N287" s="155" t="s">
        <v>36</v>
      </c>
      <c r="O287" s="156">
        <v>8.1310000000000002</v>
      </c>
      <c r="P287" s="156">
        <f t="shared" si="1"/>
        <v>16.262</v>
      </c>
      <c r="Q287" s="156">
        <v>0</v>
      </c>
      <c r="R287" s="156">
        <f t="shared" si="2"/>
        <v>0</v>
      </c>
      <c r="S287" s="156">
        <v>0</v>
      </c>
      <c r="T287" s="157">
        <f t="shared" si="3"/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58" t="s">
        <v>203</v>
      </c>
      <c r="AT287" s="158" t="s">
        <v>115</v>
      </c>
      <c r="AU287" s="158" t="s">
        <v>120</v>
      </c>
      <c r="AY287" s="16" t="s">
        <v>113</v>
      </c>
      <c r="BE287" s="159">
        <f t="shared" si="4"/>
        <v>0</v>
      </c>
      <c r="BF287" s="159">
        <f t="shared" si="5"/>
        <v>0</v>
      </c>
      <c r="BG287" s="159">
        <f t="shared" si="6"/>
        <v>0</v>
      </c>
      <c r="BH287" s="159">
        <f t="shared" si="7"/>
        <v>0</v>
      </c>
      <c r="BI287" s="159">
        <f t="shared" si="8"/>
        <v>0</v>
      </c>
      <c r="BJ287" s="16" t="s">
        <v>120</v>
      </c>
      <c r="BK287" s="159">
        <f t="shared" si="9"/>
        <v>0</v>
      </c>
      <c r="BL287" s="16" t="s">
        <v>203</v>
      </c>
      <c r="BM287" s="158" t="s">
        <v>448</v>
      </c>
    </row>
    <row r="288" spans="1:65" s="2" customFormat="1" ht="16.5" customHeight="1">
      <c r="A288" s="28"/>
      <c r="B288" s="146"/>
      <c r="C288" s="175" t="s">
        <v>449</v>
      </c>
      <c r="D288" s="175" t="s">
        <v>318</v>
      </c>
      <c r="E288" s="176" t="s">
        <v>450</v>
      </c>
      <c r="F288" s="177" t="s">
        <v>451</v>
      </c>
      <c r="G288" s="178" t="s">
        <v>343</v>
      </c>
      <c r="H288" s="179">
        <v>2</v>
      </c>
      <c r="I288" s="180"/>
      <c r="J288" s="180">
        <f t="shared" si="0"/>
        <v>0</v>
      </c>
      <c r="K288" s="181"/>
      <c r="L288" s="182"/>
      <c r="M288" s="183" t="s">
        <v>1</v>
      </c>
      <c r="N288" s="184" t="s">
        <v>36</v>
      </c>
      <c r="O288" s="156">
        <v>0</v>
      </c>
      <c r="P288" s="156">
        <f t="shared" si="1"/>
        <v>0</v>
      </c>
      <c r="Q288" s="156">
        <v>0.76</v>
      </c>
      <c r="R288" s="156">
        <f t="shared" si="2"/>
        <v>1.52</v>
      </c>
      <c r="S288" s="156">
        <v>0</v>
      </c>
      <c r="T288" s="157">
        <f t="shared" si="3"/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8" t="s">
        <v>290</v>
      </c>
      <c r="AT288" s="158" t="s">
        <v>318</v>
      </c>
      <c r="AU288" s="158" t="s">
        <v>120</v>
      </c>
      <c r="AY288" s="16" t="s">
        <v>113</v>
      </c>
      <c r="BE288" s="159">
        <f t="shared" si="4"/>
        <v>0</v>
      </c>
      <c r="BF288" s="159">
        <f t="shared" si="5"/>
        <v>0</v>
      </c>
      <c r="BG288" s="159">
        <f t="shared" si="6"/>
        <v>0</v>
      </c>
      <c r="BH288" s="159">
        <f t="shared" si="7"/>
        <v>0</v>
      </c>
      <c r="BI288" s="159">
        <f t="shared" si="8"/>
        <v>0</v>
      </c>
      <c r="BJ288" s="16" t="s">
        <v>120</v>
      </c>
      <c r="BK288" s="159">
        <f t="shared" si="9"/>
        <v>0</v>
      </c>
      <c r="BL288" s="16" t="s">
        <v>203</v>
      </c>
      <c r="BM288" s="158" t="s">
        <v>452</v>
      </c>
    </row>
    <row r="289" spans="1:65" s="2" customFormat="1" ht="24.2" customHeight="1">
      <c r="A289" s="28"/>
      <c r="B289" s="146"/>
      <c r="C289" s="147" t="s">
        <v>453</v>
      </c>
      <c r="D289" s="147" t="s">
        <v>115</v>
      </c>
      <c r="E289" s="148" t="s">
        <v>454</v>
      </c>
      <c r="F289" s="149" t="s">
        <v>455</v>
      </c>
      <c r="G289" s="150" t="s">
        <v>456</v>
      </c>
      <c r="H289" s="151">
        <v>15125.68</v>
      </c>
      <c r="I289" s="152"/>
      <c r="J289" s="152">
        <f t="shared" si="0"/>
        <v>0</v>
      </c>
      <c r="K289" s="153"/>
      <c r="L289" s="29"/>
      <c r="M289" s="154" t="s">
        <v>1</v>
      </c>
      <c r="N289" s="155" t="s">
        <v>36</v>
      </c>
      <c r="O289" s="156">
        <v>8.4000000000000005E-2</v>
      </c>
      <c r="P289" s="156">
        <f t="shared" si="1"/>
        <v>1270.5571200000002</v>
      </c>
      <c r="Q289" s="156">
        <v>5.0000000000000002E-5</v>
      </c>
      <c r="R289" s="156">
        <f t="shared" si="2"/>
        <v>0.75628400000000007</v>
      </c>
      <c r="S289" s="156">
        <v>0</v>
      </c>
      <c r="T289" s="157">
        <f t="shared" si="3"/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58" t="s">
        <v>203</v>
      </c>
      <c r="AT289" s="158" t="s">
        <v>115</v>
      </c>
      <c r="AU289" s="158" t="s">
        <v>120</v>
      </c>
      <c r="AY289" s="16" t="s">
        <v>113</v>
      </c>
      <c r="BE289" s="159">
        <f t="shared" si="4"/>
        <v>0</v>
      </c>
      <c r="BF289" s="159">
        <f t="shared" si="5"/>
        <v>0</v>
      </c>
      <c r="BG289" s="159">
        <f t="shared" si="6"/>
        <v>0</v>
      </c>
      <c r="BH289" s="159">
        <f t="shared" si="7"/>
        <v>0</v>
      </c>
      <c r="BI289" s="159">
        <f t="shared" si="8"/>
        <v>0</v>
      </c>
      <c r="BJ289" s="16" t="s">
        <v>120</v>
      </c>
      <c r="BK289" s="159">
        <f t="shared" si="9"/>
        <v>0</v>
      </c>
      <c r="BL289" s="16" t="s">
        <v>203</v>
      </c>
      <c r="BM289" s="158" t="s">
        <v>457</v>
      </c>
    </row>
    <row r="290" spans="1:65" s="2" customFormat="1" ht="24.2" customHeight="1">
      <c r="A290" s="28"/>
      <c r="B290" s="146"/>
      <c r="C290" s="175" t="s">
        <v>458</v>
      </c>
      <c r="D290" s="175" t="s">
        <v>318</v>
      </c>
      <c r="E290" s="176" t="s">
        <v>459</v>
      </c>
      <c r="F290" s="177" t="s">
        <v>460</v>
      </c>
      <c r="G290" s="178" t="s">
        <v>169</v>
      </c>
      <c r="H290" s="179">
        <v>15.125999999999999</v>
      </c>
      <c r="I290" s="180"/>
      <c r="J290" s="180">
        <f t="shared" si="0"/>
        <v>0</v>
      </c>
      <c r="K290" s="181"/>
      <c r="L290" s="182"/>
      <c r="M290" s="183" t="s">
        <v>1</v>
      </c>
      <c r="N290" s="184" t="s">
        <v>36</v>
      </c>
      <c r="O290" s="156">
        <v>0</v>
      </c>
      <c r="P290" s="156">
        <f t="shared" si="1"/>
        <v>0</v>
      </c>
      <c r="Q290" s="156">
        <v>1</v>
      </c>
      <c r="R290" s="156">
        <f t="shared" si="2"/>
        <v>15.125999999999999</v>
      </c>
      <c r="S290" s="156">
        <v>0</v>
      </c>
      <c r="T290" s="157">
        <f t="shared" si="3"/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58" t="s">
        <v>290</v>
      </c>
      <c r="AT290" s="158" t="s">
        <v>318</v>
      </c>
      <c r="AU290" s="158" t="s">
        <v>120</v>
      </c>
      <c r="AY290" s="16" t="s">
        <v>113</v>
      </c>
      <c r="BE290" s="159">
        <f t="shared" si="4"/>
        <v>0</v>
      </c>
      <c r="BF290" s="159">
        <f t="shared" si="5"/>
        <v>0</v>
      </c>
      <c r="BG290" s="159">
        <f t="shared" si="6"/>
        <v>0</v>
      </c>
      <c r="BH290" s="159">
        <f t="shared" si="7"/>
        <v>0</v>
      </c>
      <c r="BI290" s="159">
        <f t="shared" si="8"/>
        <v>0</v>
      </c>
      <c r="BJ290" s="16" t="s">
        <v>120</v>
      </c>
      <c r="BK290" s="159">
        <f t="shared" si="9"/>
        <v>0</v>
      </c>
      <c r="BL290" s="16" t="s">
        <v>203</v>
      </c>
      <c r="BM290" s="158" t="s">
        <v>461</v>
      </c>
    </row>
    <row r="291" spans="1:65" s="13" customFormat="1">
      <c r="B291" s="160"/>
      <c r="D291" s="161" t="s">
        <v>122</v>
      </c>
      <c r="F291" s="163" t="s">
        <v>462</v>
      </c>
      <c r="H291" s="164">
        <v>15.125999999999999</v>
      </c>
      <c r="L291" s="160"/>
      <c r="M291" s="165"/>
      <c r="N291" s="166"/>
      <c r="O291" s="166"/>
      <c r="P291" s="166"/>
      <c r="Q291" s="166"/>
      <c r="R291" s="166"/>
      <c r="S291" s="166"/>
      <c r="T291" s="167"/>
      <c r="AT291" s="162" t="s">
        <v>122</v>
      </c>
      <c r="AU291" s="162" t="s">
        <v>120</v>
      </c>
      <c r="AV291" s="13" t="s">
        <v>120</v>
      </c>
      <c r="AW291" s="13" t="s">
        <v>3</v>
      </c>
      <c r="AX291" s="13" t="s">
        <v>78</v>
      </c>
      <c r="AY291" s="162" t="s">
        <v>113</v>
      </c>
    </row>
    <row r="292" spans="1:65" s="2" customFormat="1" ht="24.2" customHeight="1">
      <c r="A292" s="28"/>
      <c r="B292" s="146"/>
      <c r="C292" s="147" t="s">
        <v>463</v>
      </c>
      <c r="D292" s="147" t="s">
        <v>115</v>
      </c>
      <c r="E292" s="148" t="s">
        <v>464</v>
      </c>
      <c r="F292" s="149" t="s">
        <v>465</v>
      </c>
      <c r="G292" s="150" t="s">
        <v>331</v>
      </c>
      <c r="H292" s="151">
        <v>1050.0899999999999</v>
      </c>
      <c r="I292" s="152"/>
      <c r="J292" s="152">
        <f>ROUND(I292*H292,2)</f>
        <v>0</v>
      </c>
      <c r="K292" s="153"/>
      <c r="L292" s="29"/>
      <c r="M292" s="154" t="s">
        <v>1</v>
      </c>
      <c r="N292" s="155" t="s">
        <v>36</v>
      </c>
      <c r="O292" s="156">
        <v>0</v>
      </c>
      <c r="P292" s="156">
        <f>O292*H292</f>
        <v>0</v>
      </c>
      <c r="Q292" s="156">
        <v>0</v>
      </c>
      <c r="R292" s="156">
        <f>Q292*H292</f>
        <v>0</v>
      </c>
      <c r="S292" s="156">
        <v>0</v>
      </c>
      <c r="T292" s="157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58" t="s">
        <v>203</v>
      </c>
      <c r="AT292" s="158" t="s">
        <v>115</v>
      </c>
      <c r="AU292" s="158" t="s">
        <v>120</v>
      </c>
      <c r="AY292" s="16" t="s">
        <v>113</v>
      </c>
      <c r="BE292" s="159">
        <f>IF(N292="základná",J292,0)</f>
        <v>0</v>
      </c>
      <c r="BF292" s="159">
        <f>IF(N292="znížená",J292,0)</f>
        <v>0</v>
      </c>
      <c r="BG292" s="159">
        <f>IF(N292="zákl. prenesená",J292,0)</f>
        <v>0</v>
      </c>
      <c r="BH292" s="159">
        <f>IF(N292="zníž. prenesená",J292,0)</f>
        <v>0</v>
      </c>
      <c r="BI292" s="159">
        <f>IF(N292="nulová",J292,0)</f>
        <v>0</v>
      </c>
      <c r="BJ292" s="16" t="s">
        <v>120</v>
      </c>
      <c r="BK292" s="159">
        <f>ROUND(I292*H292,2)</f>
        <v>0</v>
      </c>
      <c r="BL292" s="16" t="s">
        <v>203</v>
      </c>
      <c r="BM292" s="158" t="s">
        <v>466</v>
      </c>
    </row>
    <row r="293" spans="1:65" s="12" customFormat="1" ht="22.9" customHeight="1">
      <c r="B293" s="134"/>
      <c r="D293" s="135" t="s">
        <v>69</v>
      </c>
      <c r="E293" s="144" t="s">
        <v>467</v>
      </c>
      <c r="F293" s="144" t="s">
        <v>468</v>
      </c>
      <c r="J293" s="145">
        <f>BK293</f>
        <v>0</v>
      </c>
      <c r="L293" s="134"/>
      <c r="M293" s="138"/>
      <c r="N293" s="139"/>
      <c r="O293" s="139"/>
      <c r="P293" s="140">
        <f>SUM(P294:P295)</f>
        <v>3.0579401999999996</v>
      </c>
      <c r="Q293" s="139"/>
      <c r="R293" s="140">
        <f>SUM(R294:R295)</f>
        <v>6.6305999999999995E-3</v>
      </c>
      <c r="S293" s="139"/>
      <c r="T293" s="141">
        <f>SUM(T294:T295)</f>
        <v>0</v>
      </c>
      <c r="AR293" s="135" t="s">
        <v>120</v>
      </c>
      <c r="AT293" s="142" t="s">
        <v>69</v>
      </c>
      <c r="AU293" s="142" t="s">
        <v>78</v>
      </c>
      <c r="AY293" s="135" t="s">
        <v>113</v>
      </c>
      <c r="BK293" s="143">
        <f>SUM(BK294:BK295)</f>
        <v>0</v>
      </c>
    </row>
    <row r="294" spans="1:65" s="2" customFormat="1" ht="24.2" customHeight="1">
      <c r="A294" s="28"/>
      <c r="B294" s="146"/>
      <c r="C294" s="147" t="s">
        <v>469</v>
      </c>
      <c r="D294" s="147" t="s">
        <v>115</v>
      </c>
      <c r="E294" s="148" t="s">
        <v>470</v>
      </c>
      <c r="F294" s="149" t="s">
        <v>471</v>
      </c>
      <c r="G294" s="150" t="s">
        <v>118</v>
      </c>
      <c r="H294" s="151">
        <v>15.42</v>
      </c>
      <c r="I294" s="152"/>
      <c r="J294" s="152">
        <f>ROUND(I294*H294,2)</f>
        <v>0</v>
      </c>
      <c r="K294" s="153"/>
      <c r="L294" s="29"/>
      <c r="M294" s="154" t="s">
        <v>1</v>
      </c>
      <c r="N294" s="155" t="s">
        <v>36</v>
      </c>
      <c r="O294" s="156">
        <v>0.15</v>
      </c>
      <c r="P294" s="156">
        <f>O294*H294</f>
        <v>2.3129999999999997</v>
      </c>
      <c r="Q294" s="156">
        <v>2.5999999999999998E-4</v>
      </c>
      <c r="R294" s="156">
        <f>Q294*H294</f>
        <v>4.0091999999999992E-3</v>
      </c>
      <c r="S294" s="156">
        <v>0</v>
      </c>
      <c r="T294" s="157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58" t="s">
        <v>203</v>
      </c>
      <c r="AT294" s="158" t="s">
        <v>115</v>
      </c>
      <c r="AU294" s="158" t="s">
        <v>120</v>
      </c>
      <c r="AY294" s="16" t="s">
        <v>113</v>
      </c>
      <c r="BE294" s="159">
        <f>IF(N294="základná",J294,0)</f>
        <v>0</v>
      </c>
      <c r="BF294" s="159">
        <f>IF(N294="znížená",J294,0)</f>
        <v>0</v>
      </c>
      <c r="BG294" s="159">
        <f>IF(N294="zákl. prenesená",J294,0)</f>
        <v>0</v>
      </c>
      <c r="BH294" s="159">
        <f>IF(N294="zníž. prenesená",J294,0)</f>
        <v>0</v>
      </c>
      <c r="BI294" s="159">
        <f>IF(N294="nulová",J294,0)</f>
        <v>0</v>
      </c>
      <c r="BJ294" s="16" t="s">
        <v>120</v>
      </c>
      <c r="BK294" s="159">
        <f>ROUND(I294*H294,2)</f>
        <v>0</v>
      </c>
      <c r="BL294" s="16" t="s">
        <v>203</v>
      </c>
      <c r="BM294" s="158" t="s">
        <v>472</v>
      </c>
    </row>
    <row r="295" spans="1:65" s="2" customFormat="1" ht="24.2" customHeight="1">
      <c r="A295" s="28"/>
      <c r="B295" s="146"/>
      <c r="C295" s="147" t="s">
        <v>473</v>
      </c>
      <c r="D295" s="147" t="s">
        <v>115</v>
      </c>
      <c r="E295" s="148" t="s">
        <v>474</v>
      </c>
      <c r="F295" s="149" t="s">
        <v>475</v>
      </c>
      <c r="G295" s="150" t="s">
        <v>118</v>
      </c>
      <c r="H295" s="151">
        <v>15.42</v>
      </c>
      <c r="I295" s="152"/>
      <c r="J295" s="152">
        <f>ROUND(I295*H295,2)</f>
        <v>0</v>
      </c>
      <c r="K295" s="153"/>
      <c r="L295" s="29"/>
      <c r="M295" s="185" t="s">
        <v>1</v>
      </c>
      <c r="N295" s="186" t="s">
        <v>36</v>
      </c>
      <c r="O295" s="187">
        <v>4.8309999999999999E-2</v>
      </c>
      <c r="P295" s="187">
        <f>O295*H295</f>
        <v>0.74494019999999994</v>
      </c>
      <c r="Q295" s="187">
        <v>1.7000000000000001E-4</v>
      </c>
      <c r="R295" s="187">
        <f>Q295*H295</f>
        <v>2.6214000000000003E-3</v>
      </c>
      <c r="S295" s="187">
        <v>0</v>
      </c>
      <c r="T295" s="188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8" t="s">
        <v>203</v>
      </c>
      <c r="AT295" s="158" t="s">
        <v>115</v>
      </c>
      <c r="AU295" s="158" t="s">
        <v>120</v>
      </c>
      <c r="AY295" s="16" t="s">
        <v>113</v>
      </c>
      <c r="BE295" s="159">
        <f>IF(N295="základná",J295,0)</f>
        <v>0</v>
      </c>
      <c r="BF295" s="159">
        <f>IF(N295="znížená",J295,0)</f>
        <v>0</v>
      </c>
      <c r="BG295" s="159">
        <f>IF(N295="zákl. prenesená",J295,0)</f>
        <v>0</v>
      </c>
      <c r="BH295" s="159">
        <f>IF(N295="zníž. prenesená",J295,0)</f>
        <v>0</v>
      </c>
      <c r="BI295" s="159">
        <f>IF(N295="nulová",J295,0)</f>
        <v>0</v>
      </c>
      <c r="BJ295" s="16" t="s">
        <v>120</v>
      </c>
      <c r="BK295" s="159">
        <f>ROUND(I295*H295,2)</f>
        <v>0</v>
      </c>
      <c r="BL295" s="16" t="s">
        <v>203</v>
      </c>
      <c r="BM295" s="158" t="s">
        <v>476</v>
      </c>
    </row>
    <row r="296" spans="1:65" s="2" customFormat="1" ht="6.95" customHeight="1">
      <c r="A296" s="28"/>
      <c r="B296" s="46"/>
      <c r="C296" s="47"/>
      <c r="D296" s="47"/>
      <c r="E296" s="47"/>
      <c r="F296" s="47"/>
      <c r="G296" s="47"/>
      <c r="H296" s="47"/>
      <c r="I296" s="47"/>
      <c r="J296" s="47"/>
      <c r="K296" s="47"/>
      <c r="L296" s="29"/>
      <c r="M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</sheetData>
  <autoFilter ref="C127:K29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SO - 01 Vlastná stavba</vt:lpstr>
      <vt:lpstr>'01 - SO - 01 Vlastná stavba'!Názvy_tlače</vt:lpstr>
      <vt:lpstr>'Rekapitulácia stavby'!Názvy_tlače</vt:lpstr>
      <vt:lpstr>'01 - SO - 01 Vlastná stavba'!Oblasť_tlače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Admin</cp:lastModifiedBy>
  <dcterms:created xsi:type="dcterms:W3CDTF">2022-06-16T14:41:02Z</dcterms:created>
  <dcterms:modified xsi:type="dcterms:W3CDTF">2022-06-22T07:52:35Z</dcterms:modified>
</cp:coreProperties>
</file>