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Zbojné  maštaľ č. 373-8\"/>
    </mc:Choice>
  </mc:AlternateContent>
  <xr:revisionPtr revIDLastSave="0" documentId="13_ncr:1_{896C9870-3797-4732-A531-09080FF8004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.1 - ASR" sheetId="2" r:id="rId2"/>
    <sheet name="01.2 - Búracie práce" sheetId="3" r:id="rId3"/>
  </sheets>
  <definedNames>
    <definedName name="_xlnm._FilterDatabase" localSheetId="1" hidden="1">'01.1 - ASR'!$C$135:$K$349</definedName>
    <definedName name="_xlnm._FilterDatabase" localSheetId="2" hidden="1">'01.2 - Búracie práce'!$C$121:$K$140</definedName>
    <definedName name="_xlnm.Print_Titles" localSheetId="1">'01.1 - ASR'!$135:$135</definedName>
    <definedName name="_xlnm.Print_Titles" localSheetId="2">'01.2 - Búracie práce'!$121:$121</definedName>
    <definedName name="_xlnm.Print_Titles" localSheetId="0">'Rekapitulácia stavby'!$92:$92</definedName>
    <definedName name="_xlnm.Print_Area" localSheetId="1">'01.1 - ASR'!$C$4:$J$76,'01.1 - ASR'!$C$82:$J$115,'01.1 - ASR'!$C$121:$J$349</definedName>
    <definedName name="_xlnm.Print_Area" localSheetId="2">'01.2 - Búracie práce'!$C$4:$J$76,'01.2 - Búracie práce'!$C$82:$J$101,'01.2 - Búracie práce'!$C$107:$J$140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3" l="1"/>
  <c r="J38" i="3"/>
  <c r="AY97" i="1"/>
  <c r="J37" i="3"/>
  <c r="AX97" i="1" s="1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8" i="3"/>
  <c r="BH128" i="3"/>
  <c r="BG128" i="3"/>
  <c r="BE128" i="3"/>
  <c r="T128" i="3"/>
  <c r="R128" i="3"/>
  <c r="P128" i="3"/>
  <c r="BI125" i="3"/>
  <c r="BH125" i="3"/>
  <c r="BG125" i="3"/>
  <c r="BE125" i="3"/>
  <c r="T125" i="3"/>
  <c r="R125" i="3"/>
  <c r="P125" i="3"/>
  <c r="F116" i="3"/>
  <c r="E114" i="3"/>
  <c r="F91" i="3"/>
  <c r="E89" i="3"/>
  <c r="J26" i="3"/>
  <c r="E26" i="3"/>
  <c r="J94" i="3"/>
  <c r="J25" i="3"/>
  <c r="J23" i="3"/>
  <c r="E23" i="3"/>
  <c r="J93" i="3"/>
  <c r="J22" i="3"/>
  <c r="J20" i="3"/>
  <c r="E20" i="3"/>
  <c r="F119" i="3"/>
  <c r="J19" i="3"/>
  <c r="J17" i="3"/>
  <c r="E17" i="3"/>
  <c r="F118" i="3"/>
  <c r="J16" i="3"/>
  <c r="J116" i="3"/>
  <c r="E7" i="3"/>
  <c r="E85" i="3" s="1"/>
  <c r="J39" i="2"/>
  <c r="J38" i="2"/>
  <c r="AY96" i="1"/>
  <c r="J37" i="2"/>
  <c r="AX96" i="1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0" i="2"/>
  <c r="BH320" i="2"/>
  <c r="BG320" i="2"/>
  <c r="BE320" i="2"/>
  <c r="T320" i="2"/>
  <c r="R320" i="2"/>
  <c r="P320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0" i="2"/>
  <c r="BH290" i="2"/>
  <c r="BG290" i="2"/>
  <c r="BE290" i="2"/>
  <c r="T290" i="2"/>
  <c r="R290" i="2"/>
  <c r="P290" i="2"/>
  <c r="BI287" i="2"/>
  <c r="BH287" i="2"/>
  <c r="BG287" i="2"/>
  <c r="BE287" i="2"/>
  <c r="T287" i="2"/>
  <c r="R287" i="2"/>
  <c r="P287" i="2"/>
  <c r="BI284" i="2"/>
  <c r="BH284" i="2"/>
  <c r="BG284" i="2"/>
  <c r="BE284" i="2"/>
  <c r="T284" i="2"/>
  <c r="R284" i="2"/>
  <c r="P284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T253" i="2" s="1"/>
  <c r="R254" i="2"/>
  <c r="R253" i="2" s="1"/>
  <c r="P254" i="2"/>
  <c r="P253" i="2" s="1"/>
  <c r="BI252" i="2"/>
  <c r="BH252" i="2"/>
  <c r="BG252" i="2"/>
  <c r="BE252" i="2"/>
  <c r="T252" i="2"/>
  <c r="R252" i="2"/>
  <c r="P252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R235" i="2"/>
  <c r="P235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2" i="2"/>
  <c r="BH222" i="2"/>
  <c r="BG222" i="2"/>
  <c r="BE222" i="2"/>
  <c r="T222" i="2"/>
  <c r="R222" i="2"/>
  <c r="P222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5" i="2"/>
  <c r="BH205" i="2"/>
  <c r="BG205" i="2"/>
  <c r="BE205" i="2"/>
  <c r="T205" i="2"/>
  <c r="R205" i="2"/>
  <c r="P205" i="2"/>
  <c r="BI201" i="2"/>
  <c r="BH201" i="2"/>
  <c r="BG201" i="2"/>
  <c r="BE201" i="2"/>
  <c r="T201" i="2"/>
  <c r="R201" i="2"/>
  <c r="P201" i="2"/>
  <c r="BI194" i="2"/>
  <c r="BH194" i="2"/>
  <c r="BG194" i="2"/>
  <c r="BE194" i="2"/>
  <c r="T194" i="2"/>
  <c r="R194" i="2"/>
  <c r="P194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1" i="2"/>
  <c r="BH181" i="2"/>
  <c r="BG181" i="2"/>
  <c r="BE181" i="2"/>
  <c r="T181" i="2"/>
  <c r="R181" i="2"/>
  <c r="P181" i="2"/>
  <c r="BI177" i="2"/>
  <c r="BH177" i="2"/>
  <c r="BG177" i="2"/>
  <c r="BE177" i="2"/>
  <c r="T177" i="2"/>
  <c r="R177" i="2"/>
  <c r="P177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39" i="2"/>
  <c r="BH139" i="2"/>
  <c r="BG139" i="2"/>
  <c r="BE139" i="2"/>
  <c r="T139" i="2"/>
  <c r="R139" i="2"/>
  <c r="P139" i="2"/>
  <c r="F130" i="2"/>
  <c r="E128" i="2"/>
  <c r="F91" i="2"/>
  <c r="E89" i="2"/>
  <c r="J26" i="2"/>
  <c r="E26" i="2"/>
  <c r="J133" i="2" s="1"/>
  <c r="J25" i="2"/>
  <c r="J23" i="2"/>
  <c r="E23" i="2"/>
  <c r="J132" i="2" s="1"/>
  <c r="J22" i="2"/>
  <c r="J20" i="2"/>
  <c r="E20" i="2"/>
  <c r="F94" i="2" s="1"/>
  <c r="J19" i="2"/>
  <c r="J17" i="2"/>
  <c r="E17" i="2"/>
  <c r="F132" i="2" s="1"/>
  <c r="J16" i="2"/>
  <c r="J91" i="2"/>
  <c r="E7" i="2"/>
  <c r="E124" i="2" s="1"/>
  <c r="L90" i="1"/>
  <c r="AM90" i="1"/>
  <c r="AM89" i="1"/>
  <c r="L89" i="1"/>
  <c r="AM87" i="1"/>
  <c r="L87" i="1"/>
  <c r="L85" i="1"/>
  <c r="L84" i="1"/>
  <c r="J346" i="2"/>
  <c r="BK344" i="2"/>
  <c r="BK340" i="2"/>
  <c r="BK328" i="2"/>
  <c r="BK307" i="2"/>
  <c r="BK284" i="2"/>
  <c r="BK262" i="2"/>
  <c r="J254" i="2"/>
  <c r="BK244" i="2"/>
  <c r="J226" i="2"/>
  <c r="BK205" i="2"/>
  <c r="J157" i="2"/>
  <c r="J148" i="2"/>
  <c r="BK347" i="2"/>
  <c r="J343" i="2"/>
  <c r="BK339" i="2"/>
  <c r="BK333" i="2"/>
  <c r="BK325" i="2"/>
  <c r="J308" i="2"/>
  <c r="J284" i="2"/>
  <c r="BK257" i="2"/>
  <c r="J222" i="2"/>
  <c r="J209" i="2"/>
  <c r="BK188" i="2"/>
  <c r="J172" i="2"/>
  <c r="BK155" i="2"/>
  <c r="BK145" i="2"/>
  <c r="J334" i="2"/>
  <c r="J309" i="2"/>
  <c r="J295" i="2"/>
  <c r="J275" i="2"/>
  <c r="J260" i="2"/>
  <c r="BK245" i="2"/>
  <c r="BK215" i="2"/>
  <c r="J194" i="2"/>
  <c r="J162" i="2"/>
  <c r="BK139" i="2"/>
  <c r="J335" i="2"/>
  <c r="BK332" i="2"/>
  <c r="BK326" i="2"/>
  <c r="BK309" i="2"/>
  <c r="BK287" i="2"/>
  <c r="BK272" i="2"/>
  <c r="BK265" i="2"/>
  <c r="BK254" i="2"/>
  <c r="J240" i="2"/>
  <c r="BK219" i="2"/>
  <c r="J140" i="3"/>
  <c r="BK125" i="3"/>
  <c r="BK131" i="3"/>
  <c r="J137" i="3"/>
  <c r="J348" i="2"/>
  <c r="BK343" i="2"/>
  <c r="J339" i="2"/>
  <c r="BK327" i="2"/>
  <c r="J293" i="2"/>
  <c r="BK280" i="2"/>
  <c r="J261" i="2"/>
  <c r="BK246" i="2"/>
  <c r="J238" i="2"/>
  <c r="BK222" i="2"/>
  <c r="BK177" i="2"/>
  <c r="J155" i="2"/>
  <c r="BK143" i="2"/>
  <c r="BK348" i="2"/>
  <c r="J344" i="2"/>
  <c r="J340" i="2"/>
  <c r="BK337" i="2"/>
  <c r="BK329" i="2"/>
  <c r="J320" i="2"/>
  <c r="J307" i="2"/>
  <c r="BK275" i="2"/>
  <c r="J249" i="2"/>
  <c r="J225" i="2"/>
  <c r="BK212" i="2"/>
  <c r="BK194" i="2"/>
  <c r="J167" i="2"/>
  <c r="BK149" i="2"/>
  <c r="J139" i="2"/>
  <c r="J333" i="2"/>
  <c r="BK308" i="2"/>
  <c r="BK293" i="2"/>
  <c r="BK269" i="2"/>
  <c r="J246" i="2"/>
  <c r="BK238" i="2"/>
  <c r="BK201" i="2"/>
  <c r="J181" i="2"/>
  <c r="BK157" i="2"/>
  <c r="J337" i="2"/>
  <c r="BK334" i="2"/>
  <c r="J331" i="2"/>
  <c r="J328" i="2"/>
  <c r="BK320" i="2"/>
  <c r="J306" i="2"/>
  <c r="J281" i="2"/>
  <c r="J269" i="2"/>
  <c r="BK261" i="2"/>
  <c r="BK241" i="2"/>
  <c r="BK226" i="2"/>
  <c r="J128" i="3"/>
  <c r="BK135" i="3"/>
  <c r="BK136" i="3"/>
  <c r="J347" i="2"/>
  <c r="BK341" i="2"/>
  <c r="BK331" i="2"/>
  <c r="BK313" i="2"/>
  <c r="BK290" i="2"/>
  <c r="BK276" i="2"/>
  <c r="BK252" i="2"/>
  <c r="BK240" i="2"/>
  <c r="BK225" i="2"/>
  <c r="J188" i="2"/>
  <c r="J171" i="2"/>
  <c r="J149" i="2"/>
  <c r="J349" i="2"/>
  <c r="J345" i="2"/>
  <c r="BK342" i="2"/>
  <c r="J338" i="2"/>
  <c r="J332" i="2"/>
  <c r="J316" i="2"/>
  <c r="BK299" i="2"/>
  <c r="J272" i="2"/>
  <c r="J235" i="2"/>
  <c r="J218" i="2"/>
  <c r="J201" i="2"/>
  <c r="BK181" i="2"/>
  <c r="BK162" i="2"/>
  <c r="BK148" i="2"/>
  <c r="BK335" i="2"/>
  <c r="J326" i="2"/>
  <c r="BK300" i="2"/>
  <c r="J276" i="2"/>
  <c r="J263" i="2"/>
  <c r="J244" i="2"/>
  <c r="J212" i="2"/>
  <c r="BK187" i="2"/>
  <c r="BK167" i="2"/>
  <c r="J145" i="2"/>
  <c r="J336" i="2"/>
  <c r="J330" i="2"/>
  <c r="J325" i="2"/>
  <c r="J314" i="2"/>
  <c r="BK295" i="2"/>
  <c r="J280" i="2"/>
  <c r="BK263" i="2"/>
  <c r="J252" i="2"/>
  <c r="BK235" i="2"/>
  <c r="J135" i="3"/>
  <c r="J125" i="3"/>
  <c r="J131" i="3"/>
  <c r="BK137" i="3"/>
  <c r="BK140" i="3"/>
  <c r="BK345" i="2"/>
  <c r="J342" i="2"/>
  <c r="BK338" i="2"/>
  <c r="BK314" i="2"/>
  <c r="J299" i="2"/>
  <c r="BK281" i="2"/>
  <c r="BK260" i="2"/>
  <c r="J245" i="2"/>
  <c r="J228" i="2"/>
  <c r="J219" i="2"/>
  <c r="BK172" i="2"/>
  <c r="J154" i="2"/>
  <c r="BK349" i="2"/>
  <c r="BK346" i="2"/>
  <c r="J341" i="2"/>
  <c r="BK336" i="2"/>
  <c r="J327" i="2"/>
  <c r="J313" i="2"/>
  <c r="J290" i="2"/>
  <c r="J270" i="2"/>
  <c r="J241" i="2"/>
  <c r="J215" i="2"/>
  <c r="J205" i="2"/>
  <c r="J187" i="2"/>
  <c r="BK171" i="2"/>
  <c r="BK154" i="2"/>
  <c r="J143" i="2"/>
  <c r="BK330" i="2"/>
  <c r="BK306" i="2"/>
  <c r="J287" i="2"/>
  <c r="J265" i="2"/>
  <c r="J257" i="2"/>
  <c r="BK218" i="2"/>
  <c r="BK209" i="2"/>
  <c r="J177" i="2"/>
  <c r="AS95" i="1"/>
  <c r="J329" i="2"/>
  <c r="BK316" i="2"/>
  <c r="J300" i="2"/>
  <c r="BK270" i="2"/>
  <c r="J262" i="2"/>
  <c r="BK249" i="2"/>
  <c r="BK228" i="2"/>
  <c r="BK132" i="3"/>
  <c r="J136" i="3"/>
  <c r="BK128" i="3"/>
  <c r="J132" i="3"/>
  <c r="BK138" i="2" l="1"/>
  <c r="J138" i="2" s="1"/>
  <c r="J100" i="2" s="1"/>
  <c r="BK156" i="2"/>
  <c r="J156" i="2" s="1"/>
  <c r="J101" i="2" s="1"/>
  <c r="BK180" i="2"/>
  <c r="J180" i="2"/>
  <c r="J102" i="2" s="1"/>
  <c r="R200" i="2"/>
  <c r="T211" i="2"/>
  <c r="R227" i="2"/>
  <c r="P256" i="2"/>
  <c r="P264" i="2"/>
  <c r="P271" i="2"/>
  <c r="R294" i="2"/>
  <c r="P315" i="2"/>
  <c r="P324" i="2"/>
  <c r="P323" i="2"/>
  <c r="BK124" i="3"/>
  <c r="BK123" i="3" s="1"/>
  <c r="BK122" i="3" s="1"/>
  <c r="J122" i="3" s="1"/>
  <c r="J98" i="3" s="1"/>
  <c r="T138" i="2"/>
  <c r="P156" i="2"/>
  <c r="R180" i="2"/>
  <c r="BK200" i="2"/>
  <c r="J200" i="2" s="1"/>
  <c r="J103" i="2" s="1"/>
  <c r="BK211" i="2"/>
  <c r="J211" i="2"/>
  <c r="J104" i="2" s="1"/>
  <c r="BK227" i="2"/>
  <c r="J227" i="2" s="1"/>
  <c r="J105" i="2" s="1"/>
  <c r="BK256" i="2"/>
  <c r="J256" i="2"/>
  <c r="J108" i="2" s="1"/>
  <c r="BK264" i="2"/>
  <c r="J264" i="2" s="1"/>
  <c r="J109" i="2" s="1"/>
  <c r="BK271" i="2"/>
  <c r="J271" i="2" s="1"/>
  <c r="J110" i="2" s="1"/>
  <c r="BK294" i="2"/>
  <c r="J294" i="2" s="1"/>
  <c r="J111" i="2" s="1"/>
  <c r="BK315" i="2"/>
  <c r="J315" i="2" s="1"/>
  <c r="J112" i="2" s="1"/>
  <c r="R324" i="2"/>
  <c r="R323" i="2" s="1"/>
  <c r="P124" i="3"/>
  <c r="P123" i="3"/>
  <c r="P122" i="3"/>
  <c r="AU97" i="1" s="1"/>
  <c r="R138" i="2"/>
  <c r="R156" i="2"/>
  <c r="P180" i="2"/>
  <c r="T200" i="2"/>
  <c r="P211" i="2"/>
  <c r="T227" i="2"/>
  <c r="R256" i="2"/>
  <c r="R264" i="2"/>
  <c r="R271" i="2"/>
  <c r="T294" i="2"/>
  <c r="R315" i="2"/>
  <c r="T324" i="2"/>
  <c r="T323" i="2"/>
  <c r="R124" i="3"/>
  <c r="R123" i="3"/>
  <c r="R122" i="3" s="1"/>
  <c r="P138" i="2"/>
  <c r="T156" i="2"/>
  <c r="T180" i="2"/>
  <c r="P200" i="2"/>
  <c r="R211" i="2"/>
  <c r="P227" i="2"/>
  <c r="T256" i="2"/>
  <c r="T264" i="2"/>
  <c r="T271" i="2"/>
  <c r="P294" i="2"/>
  <c r="T315" i="2"/>
  <c r="BK324" i="2"/>
  <c r="J324" i="2" s="1"/>
  <c r="J114" i="2" s="1"/>
  <c r="T124" i="3"/>
  <c r="T123" i="3" s="1"/>
  <c r="T122" i="3" s="1"/>
  <c r="BK253" i="2"/>
  <c r="J253" i="2" s="1"/>
  <c r="J106" i="2" s="1"/>
  <c r="E110" i="3"/>
  <c r="J118" i="3"/>
  <c r="BF131" i="3"/>
  <c r="J91" i="3"/>
  <c r="J119" i="3"/>
  <c r="BF136" i="3"/>
  <c r="F93" i="3"/>
  <c r="F94" i="3"/>
  <c r="BF125" i="3"/>
  <c r="BF135" i="3"/>
  <c r="BF140" i="3"/>
  <c r="BF128" i="3"/>
  <c r="BF132" i="3"/>
  <c r="BF137" i="3"/>
  <c r="BF241" i="2"/>
  <c r="BF249" i="2"/>
  <c r="BF252" i="2"/>
  <c r="BF261" i="2"/>
  <c r="BF262" i="2"/>
  <c r="BF265" i="2"/>
  <c r="BF280" i="2"/>
  <c r="BF290" i="2"/>
  <c r="BF293" i="2"/>
  <c r="BF299" i="2"/>
  <c r="BF300" i="2"/>
  <c r="BF316" i="2"/>
  <c r="BF325" i="2"/>
  <c r="BF326" i="2"/>
  <c r="BF328" i="2"/>
  <c r="BF329" i="2"/>
  <c r="BF335" i="2"/>
  <c r="E85" i="2"/>
  <c r="J93" i="2"/>
  <c r="J94" i="2"/>
  <c r="J130" i="2"/>
  <c r="F133" i="2"/>
  <c r="BF139" i="2"/>
  <c r="BF148" i="2"/>
  <c r="BF149" i="2"/>
  <c r="BF154" i="2"/>
  <c r="BF187" i="2"/>
  <c r="BF188" i="2"/>
  <c r="BF205" i="2"/>
  <c r="BF218" i="2"/>
  <c r="BF225" i="2"/>
  <c r="BF245" i="2"/>
  <c r="BF254" i="2"/>
  <c r="BF257" i="2"/>
  <c r="BF263" i="2"/>
  <c r="BF284" i="2"/>
  <c r="BF287" i="2"/>
  <c r="BF306" i="2"/>
  <c r="BF308" i="2"/>
  <c r="BF320" i="2"/>
  <c r="BF332" i="2"/>
  <c r="BF333" i="2"/>
  <c r="BF336" i="2"/>
  <c r="BF337" i="2"/>
  <c r="F93" i="2"/>
  <c r="BF145" i="2"/>
  <c r="BF155" i="2"/>
  <c r="BF171" i="2"/>
  <c r="BF172" i="2"/>
  <c r="BF209" i="2"/>
  <c r="BF212" i="2"/>
  <c r="BF215" i="2"/>
  <c r="BF219" i="2"/>
  <c r="BF222" i="2"/>
  <c r="BF228" i="2"/>
  <c r="BF240" i="2"/>
  <c r="BF246" i="2"/>
  <c r="BF269" i="2"/>
  <c r="BF270" i="2"/>
  <c r="BF272" i="2"/>
  <c r="BF281" i="2"/>
  <c r="BF313" i="2"/>
  <c r="BF314" i="2"/>
  <c r="BF331" i="2"/>
  <c r="BF334" i="2"/>
  <c r="BF339" i="2"/>
  <c r="BF340" i="2"/>
  <c r="BF341" i="2"/>
  <c r="BF342" i="2"/>
  <c r="BF343" i="2"/>
  <c r="BF344" i="2"/>
  <c r="BF345" i="2"/>
  <c r="BF346" i="2"/>
  <c r="BF348" i="2"/>
  <c r="BF349" i="2"/>
  <c r="BF143" i="2"/>
  <c r="BF157" i="2"/>
  <c r="BF162" i="2"/>
  <c r="BF167" i="2"/>
  <c r="BF177" i="2"/>
  <c r="BF181" i="2"/>
  <c r="BF194" i="2"/>
  <c r="BF201" i="2"/>
  <c r="BF226" i="2"/>
  <c r="BF235" i="2"/>
  <c r="BF238" i="2"/>
  <c r="BF244" i="2"/>
  <c r="BF260" i="2"/>
  <c r="BF275" i="2"/>
  <c r="BF276" i="2"/>
  <c r="BF295" i="2"/>
  <c r="BF307" i="2"/>
  <c r="BF309" i="2"/>
  <c r="BF327" i="2"/>
  <c r="BF330" i="2"/>
  <c r="BF338" i="2"/>
  <c r="BF347" i="2"/>
  <c r="AS94" i="1"/>
  <c r="F38" i="2"/>
  <c r="BC96" i="1" s="1"/>
  <c r="J35" i="3"/>
  <c r="AV97" i="1" s="1"/>
  <c r="J35" i="2"/>
  <c r="AV96" i="1" s="1"/>
  <c r="F39" i="2"/>
  <c r="BD96" i="1" s="1"/>
  <c r="F37" i="2"/>
  <c r="BB96" i="1" s="1"/>
  <c r="F39" i="3"/>
  <c r="BD97" i="1" s="1"/>
  <c r="F38" i="3"/>
  <c r="BC97" i="1" s="1"/>
  <c r="F35" i="2"/>
  <c r="AZ96" i="1" s="1"/>
  <c r="F35" i="3"/>
  <c r="AZ97" i="1"/>
  <c r="F37" i="3"/>
  <c r="BB97" i="1" s="1"/>
  <c r="R255" i="2" l="1"/>
  <c r="T255" i="2"/>
  <c r="R137" i="2"/>
  <c r="R136" i="2" s="1"/>
  <c r="P137" i="2"/>
  <c r="T137" i="2"/>
  <c r="T136" i="2" s="1"/>
  <c r="P255" i="2"/>
  <c r="BK137" i="2"/>
  <c r="J137" i="2" s="1"/>
  <c r="J99" i="2" s="1"/>
  <c r="J124" i="3"/>
  <c r="J100" i="3" s="1"/>
  <c r="BK255" i="2"/>
  <c r="J255" i="2" s="1"/>
  <c r="J107" i="2" s="1"/>
  <c r="BK323" i="2"/>
  <c r="J323" i="2" s="1"/>
  <c r="J113" i="2" s="1"/>
  <c r="J123" i="3"/>
  <c r="J99" i="3" s="1"/>
  <c r="J32" i="3"/>
  <c r="AG97" i="1" s="1"/>
  <c r="BC95" i="1"/>
  <c r="BC94" i="1" s="1"/>
  <c r="W32" i="1" s="1"/>
  <c r="BB95" i="1"/>
  <c r="AX95" i="1" s="1"/>
  <c r="AZ95" i="1"/>
  <c r="AZ94" i="1" s="1"/>
  <c r="W29" i="1" s="1"/>
  <c r="J36" i="3"/>
  <c r="AW97" i="1" s="1"/>
  <c r="AT97" i="1" s="1"/>
  <c r="J36" i="2"/>
  <c r="AW96" i="1" s="1"/>
  <c r="AT96" i="1" s="1"/>
  <c r="BD95" i="1"/>
  <c r="BD94" i="1" s="1"/>
  <c r="W33" i="1" s="1"/>
  <c r="F36" i="3"/>
  <c r="BA97" i="1" s="1"/>
  <c r="F36" i="2"/>
  <c r="BA96" i="1" s="1"/>
  <c r="AN97" i="1" l="1"/>
  <c r="P136" i="2"/>
  <c r="AU96" i="1" s="1"/>
  <c r="AU95" i="1" s="1"/>
  <c r="AU94" i="1" s="1"/>
  <c r="BK136" i="2"/>
  <c r="J136" i="2" s="1"/>
  <c r="J32" i="2" s="1"/>
  <c r="AG96" i="1" s="1"/>
  <c r="AG95" i="1" s="1"/>
  <c r="AG94" i="1" s="1"/>
  <c r="AK26" i="1" s="1"/>
  <c r="J41" i="3"/>
  <c r="AY95" i="1"/>
  <c r="AV95" i="1"/>
  <c r="AY94" i="1"/>
  <c r="AV94" i="1"/>
  <c r="AK29" i="1" s="1"/>
  <c r="BA95" i="1"/>
  <c r="AW95" i="1" s="1"/>
  <c r="BB94" i="1"/>
  <c r="AX94" i="1" s="1"/>
  <c r="J41" i="2" l="1"/>
  <c r="J98" i="2"/>
  <c r="AN96" i="1"/>
  <c r="BA94" i="1"/>
  <c r="AW94" i="1" s="1"/>
  <c r="AK30" i="1" s="1"/>
  <c r="AK35" i="1" s="1"/>
  <c r="W31" i="1"/>
  <c r="AT95" i="1"/>
  <c r="AN95" i="1" s="1"/>
  <c r="W30" i="1" l="1"/>
  <c r="AT94" i="1"/>
  <c r="AN94" i="1" l="1"/>
</calcChain>
</file>

<file path=xl/sharedStrings.xml><?xml version="1.0" encoding="utf-8"?>
<sst xmlns="http://schemas.openxmlformats.org/spreadsheetml/2006/main" count="2926" uniqueCount="567">
  <si>
    <t>Export Komplet</t>
  </si>
  <si>
    <t/>
  </si>
  <si>
    <t>2.0</t>
  </si>
  <si>
    <t>False</t>
  </si>
  <si>
    <t>{62870094-5326-4ea8-8dfa-b97c48e253b4}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</si>
  <si>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</si>
  <si>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</si>
  <si>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</si>
  <si>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</si>
  <si>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</si>
  <si>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</si>
  <si>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</si>
  <si>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006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</si>
  <si>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</si>
  <si>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</si>
  <si>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</si>
  <si>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</si>
  <si>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</si>
  <si>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</si>
  <si>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</si>
  <si>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</si>
  <si>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</si>
  <si>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</si>
  <si>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</si>
  <si>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</si>
  <si>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</si>
  <si>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</si>
  <si>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</si>
  <si>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</si>
  <si>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</si>
  <si>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</si>
  <si>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</si>
  <si>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</si>
  <si>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</si>
  <si>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</si>
  <si>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</si>
  <si>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</si>
  <si>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</si>
  <si>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</si>
  <si>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</si>
  <si>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</si>
  <si>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</si>
  <si>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</si>
  <si>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</si>
  <si>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</si>
  <si>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</si>
  <si>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</si>
  <si>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</si>
  <si>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</si>
  <si>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</si>
  <si>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</si>
  <si>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</si>
  <si>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</si>
  <si>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</si>
  <si>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</si>
  <si>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</si>
  <si>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</si>
  <si>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</si>
  <si>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</si>
  <si>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</si>
  <si>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</si>
  <si>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</si>
  <si>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</si>
  <si>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</si>
  <si>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</si>
  <si>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</si>
  <si>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</si>
  <si>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</si>
  <si>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</si>
  <si>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</si>
  <si>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</si>
  <si>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Stavebné úpravy maštaľ č.373/8, Zbojné, k.u. Humenský Rokytov</t>
  </si>
  <si>
    <t>STA</t>
  </si>
  <si>
    <t>1</t>
  </si>
  <si>
    <t>{1aac8985-9af4-4cae-8876-14ab1688eaf3}</t>
  </si>
  <si>
    <t>/</t>
  </si>
  <si>
    <t>01.1</t>
  </si>
  <si>
    <t>ASR</t>
  </si>
  <si>
    <t>Časť</t>
  </si>
  <si>
    <t>2</t>
  </si>
  <si>
    <t>{742e2a78-1b33-4ada-9049-bcdf140fd3e4}</t>
  </si>
  <si>
    <t>01.2</t>
  </si>
  <si>
    <t>Búracie práce</t>
  </si>
  <si>
    <t>{a1130e5b-edb3-4b49-ab48-07bef24039fc}</t>
  </si>
  <si>
    <t>KRYCÍ LIST ROZPOČTU</t>
  </si>
  <si>
    <t>Objekt:</t>
  </si>
  <si>
    <t>006 - Stavebné úpravy maštaľ č.373/8, Zbojné, k.u. Humenský Rokytov</t>
  </si>
  <si>
    <t>Časť:</t>
  </si>
  <si>
    <t>01.1 - ASR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</si>
  <si>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</si>
  <si>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</si>
  <si>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</si>
  <si>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</si>
  <si>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</si>
  <si>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</si>
  <si>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</si>
  <si>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</si>
  <si>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</si>
  <si>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</si>
  <si>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</si>
  <si>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</si>
  <si>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</si>
  <si>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</si>
  <si>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</si>
  <si>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</si>
  <si>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</si>
  <si>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</si>
  <si>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</si>
  <si>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</si>
  <si>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</si>
  <si>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</si>
  <si>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</si>
  <si>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</si>
  <si>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</si>
  <si>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</si>
  <si>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</si>
  <si>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</si>
  <si>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</si>
  <si>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</si>
  <si>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</si>
  <si>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</si>
  <si>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</si>
  <si>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</si>
  <si>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</si>
  <si>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</si>
  <si>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</si>
  <si>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</si>
  <si>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</si>
  <si>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</si>
  <si>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</si>
  <si>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</si>
  <si>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VV</t>
  </si>
  <si>
    <t>10,6*24,4*0,2*0,1</t>
  </si>
  <si>
    <t>63,15*(3,9+0,3+1,2+3,5)*0,1</t>
  </si>
  <si>
    <t>Súčet</t>
  </si>
  <si>
    <t>122201109.S</t>
  </si>
  <si>
    <t>Odkopávky a prekopávky nezapažené. Príplatok k cenám za lepivosť horniny 3</t>
  </si>
  <si>
    <t>61,377*0,5</t>
  </si>
  <si>
    <t>3</t>
  </si>
  <si>
    <t>131201101.S</t>
  </si>
  <si>
    <t>Výkop nezapaženej jamy v hornine 3, do 100 m3</t>
  </si>
  <si>
    <t>6</t>
  </si>
  <si>
    <t>0,5*0,5*0,8*14</t>
  </si>
  <si>
    <t>131201109.S</t>
  </si>
  <si>
    <t>Hĺbenie nezapažených jám a zárezov. Príplatok za lepivosť horniny 3</t>
  </si>
  <si>
    <t>8</t>
  </si>
  <si>
    <t>5</t>
  </si>
  <si>
    <t>132201101.S</t>
  </si>
  <si>
    <t>Výkop ryhy do šírky 600 mm v horn.3 do 100 m3</t>
  </si>
  <si>
    <t>10</t>
  </si>
  <si>
    <t>63,15*0,6*0,6</t>
  </si>
  <si>
    <t>10*2*0,6*0,6</t>
  </si>
  <si>
    <t>4,1*0,6*0,6*2</t>
  </si>
  <si>
    <t>132201109.S</t>
  </si>
  <si>
    <t>Príplatok k cene za lepivosť pri hĺbení rýh šírky do 600 mm zapažených i nezapažených s urovnaním dna v hornine 3</t>
  </si>
  <si>
    <t>12</t>
  </si>
  <si>
    <t>7</t>
  </si>
  <si>
    <t>171101101.S</t>
  </si>
  <si>
    <t>Uloženie sypaniny do násypu súdržnej horniny s mierou zhutnenia podľa Proctor-Standard na 95 %</t>
  </si>
  <si>
    <t>14</t>
  </si>
  <si>
    <t>Zakladanie</t>
  </si>
  <si>
    <t>215901101.S</t>
  </si>
  <si>
    <t>Zhutnenie podložia z rastlej horniny 1 až 4 pod násypy, z hornina súdržných do 92 % PS a nesúdržných</t>
  </si>
  <si>
    <t>m2</t>
  </si>
  <si>
    <t>18</t>
  </si>
  <si>
    <t>10,6*24,4*2</t>
  </si>
  <si>
    <t>63,15*15</t>
  </si>
  <si>
    <t>63,15*8,4</t>
  </si>
  <si>
    <t>9</t>
  </si>
  <si>
    <t>271571111.S</t>
  </si>
  <si>
    <t>Vankúše zhutnené pod základy zo štrkopiesku</t>
  </si>
  <si>
    <t>10*2*0,6*0,1</t>
  </si>
  <si>
    <t>63,15*2*0,6*0,1</t>
  </si>
  <si>
    <t>0,5*0,5*0,1*14</t>
  </si>
  <si>
    <t>273351217.S</t>
  </si>
  <si>
    <t>Debnenie stien základových dosiek, zhotovenie</t>
  </si>
  <si>
    <t>22</t>
  </si>
  <si>
    <t>(10,6+24,4)*2*0,2*2</t>
  </si>
  <si>
    <t>(63,15+8,6)*2*2*0,2</t>
  </si>
  <si>
    <t>11</t>
  </si>
  <si>
    <t>273351218.S</t>
  </si>
  <si>
    <t>Debnenie stien základových dosiek, odstránenie</t>
  </si>
  <si>
    <t>24</t>
  </si>
  <si>
    <t>274313611.S</t>
  </si>
  <si>
    <t>Betón základových pásov, prostý tr. C 16/20</t>
  </si>
  <si>
    <t>26</t>
  </si>
  <si>
    <t>13</t>
  </si>
  <si>
    <t>275313611.S</t>
  </si>
  <si>
    <t>Betón základových pätiek, prostý tr. C 16/20</t>
  </si>
  <si>
    <t>28</t>
  </si>
  <si>
    <t>0,5*0,5*0,7*14</t>
  </si>
  <si>
    <t>Zvislé a kompletné konštrukcie</t>
  </si>
  <si>
    <t>341351105.S</t>
  </si>
  <si>
    <t>Debnenie stien a priečok obojstranné zhotovenie-dielce</t>
  </si>
  <si>
    <t>30</t>
  </si>
  <si>
    <t>63,15*2,2*2*2</t>
  </si>
  <si>
    <t>15*2,2*2*2</t>
  </si>
  <si>
    <t>-1*2,2*4*2*2</t>
  </si>
  <si>
    <t>-2,2*4*2*2</t>
  </si>
  <si>
    <t>15</t>
  </si>
  <si>
    <t>341351106.S</t>
  </si>
  <si>
    <t>Debnenie stien a priečok obojstranné odstránenie-dielce</t>
  </si>
  <si>
    <t>32</t>
  </si>
  <si>
    <t>16</t>
  </si>
  <si>
    <t>341321315.S</t>
  </si>
  <si>
    <t>Betón stien a priečok, železový (bez výstuže) tr. C 20/25</t>
  </si>
  <si>
    <t>36</t>
  </si>
  <si>
    <t>63,15*2,2*0,25*2</t>
  </si>
  <si>
    <t>15*2,2*0,25*2</t>
  </si>
  <si>
    <t>-1*2,2*4*0,25*2</t>
  </si>
  <si>
    <t>-2,2*4*2*0,25</t>
  </si>
  <si>
    <t>17</t>
  </si>
  <si>
    <t>341362422.S</t>
  </si>
  <si>
    <t>Výstuž  stien a priečok rovných alebo oblých zo zváraných sietí KARI, priemer drôtu 6/6 mm, veľkosť oka 150x150 mm</t>
  </si>
  <si>
    <t>38</t>
  </si>
  <si>
    <t>63,15*2,2*2</t>
  </si>
  <si>
    <t>15*2,2*2</t>
  </si>
  <si>
    <t>-1*2,2*4*2</t>
  </si>
  <si>
    <t>-2,2*4*2</t>
  </si>
  <si>
    <t>Komunikácie</t>
  </si>
  <si>
    <t>273362422.S</t>
  </si>
  <si>
    <t>Výstuž základových dosiek zo zvár. sietí KARI, priemer drôtu 6/6 mm, veľkosť oka 150x150 mm</t>
  </si>
  <si>
    <t>40</t>
  </si>
  <si>
    <t>63,15*7,6</t>
  </si>
  <si>
    <t>19</t>
  </si>
  <si>
    <t>564760111.S</t>
  </si>
  <si>
    <t>Podklad alebo kryt z kameniva hrubého drveného  s rozprestretím a zhutnením hr. 200 mm</t>
  </si>
  <si>
    <t>42</t>
  </si>
  <si>
    <t>567124215.S</t>
  </si>
  <si>
    <t>Podklad z betónu PB II tr. C 16/20 hr. 150 mm</t>
  </si>
  <si>
    <t>1203190742</t>
  </si>
  <si>
    <t>997,22</t>
  </si>
  <si>
    <t>Úpravy povrchov, podlahy, osadenie</t>
  </si>
  <si>
    <t>21</t>
  </si>
  <si>
    <t>631315611.S</t>
  </si>
  <si>
    <t>Mazanina z betónu prostého (m3) tr. C 16/20 hr.nad 120 do 240 mm</t>
  </si>
  <si>
    <t>577279185</t>
  </si>
  <si>
    <t>63,15*15*0,15</t>
  </si>
  <si>
    <t>631351101.S</t>
  </si>
  <si>
    <t>Debnenie stien, rýh a otvorov v podlahách zhotovenie</t>
  </si>
  <si>
    <t>48</t>
  </si>
  <si>
    <t>(63,15+14,74)*2*0,2</t>
  </si>
  <si>
    <t>23</t>
  </si>
  <si>
    <t>631351102.S</t>
  </si>
  <si>
    <t>Debnenie stien, rýh a otvorov v podlahách odstránenie</t>
  </si>
  <si>
    <t>50</t>
  </si>
  <si>
    <t>631362422.S</t>
  </si>
  <si>
    <t>Výstuž mazanín z betónov (z kameniva) a z ľahkých betónov zo sietí KARI, priemer drôtu 6/6 mm, veľkosť oka 150x150 mm</t>
  </si>
  <si>
    <t>52</t>
  </si>
  <si>
    <t>69,53*15</t>
  </si>
  <si>
    <t>25</t>
  </si>
  <si>
    <t>631571003.S</t>
  </si>
  <si>
    <t>Násyp zo štrkopiesku 0-32 (pre spevnenie podkladu)</t>
  </si>
  <si>
    <t>-1737455087</t>
  </si>
  <si>
    <t>63,15*15*0,2</t>
  </si>
  <si>
    <t>642945112.S</t>
  </si>
  <si>
    <t>Osadenie oceľ. zárubní</t>
  </si>
  <si>
    <t>ks</t>
  </si>
  <si>
    <t>56</t>
  </si>
  <si>
    <t>27</t>
  </si>
  <si>
    <t>M</t>
  </si>
  <si>
    <t>553310002400.S</t>
  </si>
  <si>
    <t>Zárubňa kovová</t>
  </si>
  <si>
    <t>58</t>
  </si>
  <si>
    <t>Ostatné konštrukcie a práce-búranie</t>
  </si>
  <si>
    <t>919726113.S</t>
  </si>
  <si>
    <t>Rezanie priečnych alebo pozdĺžnych dilatačných škár betónových plôch šírky 4 mm hĺbky do 60 mm</t>
  </si>
  <si>
    <t>m</t>
  </si>
  <si>
    <t>60</t>
  </si>
  <si>
    <t>12*14,74</t>
  </si>
  <si>
    <t>12*1,2</t>
  </si>
  <si>
    <t>12*8,6</t>
  </si>
  <si>
    <t>2*23,59</t>
  </si>
  <si>
    <t>8*10,6</t>
  </si>
  <si>
    <t>29</t>
  </si>
  <si>
    <t>943943222.S</t>
  </si>
  <si>
    <t>Montáž lešenia priestorového ľahkého bez podláh pri zaťaženie do 2 kPa, výšky nad 10 do 22 m</t>
  </si>
  <si>
    <t>62</t>
  </si>
  <si>
    <t>69,53*14,74*6,15*0,25</t>
  </si>
  <si>
    <t>943943292.S</t>
  </si>
  <si>
    <t>Príplatok za prvý a každý ďalší i začatý mesiac používania lešenia priestorového ľahkého bez podláh výšky do 10 m a nad 10 do 22 m</t>
  </si>
  <si>
    <t>64</t>
  </si>
  <si>
    <t>1575,741</t>
  </si>
  <si>
    <t>31</t>
  </si>
  <si>
    <t>943943822.S</t>
  </si>
  <si>
    <t>Demontáž lešenia priestorového ľahkého bez podláh pri zaťažení do 2 kPa, výšky nad 10 do 22 m</t>
  </si>
  <si>
    <t>66</t>
  </si>
  <si>
    <t>943955022.S</t>
  </si>
  <si>
    <t>Montáž lešeňovej podlahy s priečnikmi alebo pozdľžnikmi výšky nad 10 do 20 m</t>
  </si>
  <si>
    <t>68</t>
  </si>
  <si>
    <t>69,53*14,74*3*0,25</t>
  </si>
  <si>
    <t>33</t>
  </si>
  <si>
    <t>943955191.S</t>
  </si>
  <si>
    <t>Príplatok za prvý a každý i začatý mesiac použitia lešeňovej podlahy pre všetky výšky do 40 m</t>
  </si>
  <si>
    <t>70</t>
  </si>
  <si>
    <t>34</t>
  </si>
  <si>
    <t>943955822.S</t>
  </si>
  <si>
    <t>Demontáž lešeňovej podlahy s priečnikmi alebo pozdľžnikmi výšky nad 10 do 20 m</t>
  </si>
  <si>
    <t>72</t>
  </si>
  <si>
    <t>35</t>
  </si>
  <si>
    <t>952901311.S</t>
  </si>
  <si>
    <t>Vyčistenie budov poľnohospodárskych objektov akejkoľvek výšky</t>
  </si>
  <si>
    <t>74</t>
  </si>
  <si>
    <t>63,15*15*0,3</t>
  </si>
  <si>
    <t>957381114.S</t>
  </si>
  <si>
    <t>Žľaby pre dobytok železobetón. vytvarované š.800 mm</t>
  </si>
  <si>
    <t>76</t>
  </si>
  <si>
    <t>63,15</t>
  </si>
  <si>
    <t>37</t>
  </si>
  <si>
    <t>957381119.S</t>
  </si>
  <si>
    <t>Príplatok za rozširenú časť žľabu</t>
  </si>
  <si>
    <t>78</t>
  </si>
  <si>
    <t>99</t>
  </si>
  <si>
    <t>Presun hmôt HSV</t>
  </si>
  <si>
    <t>998022021.S</t>
  </si>
  <si>
    <t>Presun hmôt pre haly 802, 811 zvislá konštr.monolitická výšky do 20 m</t>
  </si>
  <si>
    <t>t</t>
  </si>
  <si>
    <t>80</t>
  </si>
  <si>
    <t>PSV</t>
  </si>
  <si>
    <t>Práce a dodávky PSV</t>
  </si>
  <si>
    <t>722</t>
  </si>
  <si>
    <t>Zdravotechnika - vnútorný vodovod</t>
  </si>
  <si>
    <t>39</t>
  </si>
  <si>
    <t>722172126.S</t>
  </si>
  <si>
    <t>Potrubie z plastických rúr pre vodu do napájačky</t>
  </si>
  <si>
    <t>82</t>
  </si>
  <si>
    <t>63,15+4*1,5</t>
  </si>
  <si>
    <t>722270179.S</t>
  </si>
  <si>
    <t>Montáž loptovej napájačky</t>
  </si>
  <si>
    <t>84</t>
  </si>
  <si>
    <t>41</t>
  </si>
  <si>
    <t>426810041299.S</t>
  </si>
  <si>
    <t>Loptová napájačka</t>
  </si>
  <si>
    <t>86</t>
  </si>
  <si>
    <t>722290215.S</t>
  </si>
  <si>
    <t>Tlaková skúška vodovodného potrubia hrdlového alebo prírubového do DN 100</t>
  </si>
  <si>
    <t>88</t>
  </si>
  <si>
    <t>43</t>
  </si>
  <si>
    <t>998722201.S</t>
  </si>
  <si>
    <t>Presun hmôt pre vnútorný vodovod v objektoch výšky do 6 m</t>
  </si>
  <si>
    <t>%</t>
  </si>
  <si>
    <t>90</t>
  </si>
  <si>
    <t>762</t>
  </si>
  <si>
    <t>Konštrukcie tesárske</t>
  </si>
  <si>
    <t>44</t>
  </si>
  <si>
    <t>762332120.S</t>
  </si>
  <si>
    <t>Montáž viazaných konštrukcií krovov striech z reziva priemernej plochy 120 - 224 cm2</t>
  </si>
  <si>
    <t>92</t>
  </si>
  <si>
    <t>63,15*8*2*0,3</t>
  </si>
  <si>
    <t>63,15*7*0,3</t>
  </si>
  <si>
    <t>45</t>
  </si>
  <si>
    <t>605420000300.S</t>
  </si>
  <si>
    <t>Rezivo stavebné zo smreku - hranoly</t>
  </si>
  <si>
    <t>94</t>
  </si>
  <si>
    <t>46</t>
  </si>
  <si>
    <t>998762202.S</t>
  </si>
  <si>
    <t>Presun hmôt pre konštrukcie tesárske v objektoch výšky do 12 m</t>
  </si>
  <si>
    <t>1360245929</t>
  </si>
  <si>
    <t>764</t>
  </si>
  <si>
    <t>Konštrukcie klampiarske</t>
  </si>
  <si>
    <t>47</t>
  </si>
  <si>
    <t>764171799.S</t>
  </si>
  <si>
    <t>Presvetľovací profil k trapézovému oplášteniu</t>
  </si>
  <si>
    <t>98</t>
  </si>
  <si>
    <t>63,15*1,2</t>
  </si>
  <si>
    <t>764171874.S</t>
  </si>
  <si>
    <t>Hrebenáč rovný</t>
  </si>
  <si>
    <t>100</t>
  </si>
  <si>
    <t>49</t>
  </si>
  <si>
    <t>764313204.S</t>
  </si>
  <si>
    <t>Montáž krytiny hladkej z pozinkovaného farbeného PZf plechu, z tabúľ 2000x1000 mm, sklon do 30°</t>
  </si>
  <si>
    <t>-1333762471</t>
  </si>
  <si>
    <t>63,15*8,2*2</t>
  </si>
  <si>
    <t>63,15*6,09</t>
  </si>
  <si>
    <t>138210001200.S</t>
  </si>
  <si>
    <t>Plech hladký pozinkovaný farbený v RAL, hr. 0,60 mm</t>
  </si>
  <si>
    <t>-664192556</t>
  </si>
  <si>
    <t>51</t>
  </si>
  <si>
    <t>764333430.S</t>
  </si>
  <si>
    <t>Lemovanie z pozinkovaného farbeného PZf plechu, múrov na plochých strechách</t>
  </si>
  <si>
    <t>104</t>
  </si>
  <si>
    <t>8,2*4</t>
  </si>
  <si>
    <t>764454255.S</t>
  </si>
  <si>
    <t>Zvodové rúry z pozinkovaného PZ plechu, kruhové priemer</t>
  </si>
  <si>
    <t>106</t>
  </si>
  <si>
    <t>6,15*4*2</t>
  </si>
  <si>
    <t>53</t>
  </si>
  <si>
    <t>764721116.S</t>
  </si>
  <si>
    <t>Oplechovanie z pozinkovaného farbeného PZf plechu, odkvapov na strechách</t>
  </si>
  <si>
    <t>108</t>
  </si>
  <si>
    <t>63,15*4</t>
  </si>
  <si>
    <t>54</t>
  </si>
  <si>
    <t>764761122.S</t>
  </si>
  <si>
    <t>Žľab pododkvapový polkruhový pozink farebný vrátane čela, hákov, rohov, kútov</t>
  </si>
  <si>
    <t>110</t>
  </si>
  <si>
    <t>55</t>
  </si>
  <si>
    <t>998764201.S</t>
  </si>
  <si>
    <t>Presun hmôt pre konštrukcie klampiarske v objektoch výšky do 6 m</t>
  </si>
  <si>
    <t>-700972332</t>
  </si>
  <si>
    <t>767</t>
  </si>
  <si>
    <t>Konštrukcie doplnkové kovové</t>
  </si>
  <si>
    <t>767161230.S</t>
  </si>
  <si>
    <t>Montáž zábradlia -deliaceho na oceľovú konštrukciu, s hmotnosťou 1 m zábradlia do 45 kg</t>
  </si>
  <si>
    <t>114</t>
  </si>
  <si>
    <t>2*14,75</t>
  </si>
  <si>
    <t>2*4,1</t>
  </si>
  <si>
    <t>57</t>
  </si>
  <si>
    <t>553520000299.S</t>
  </si>
  <si>
    <t>Deliace zábradlie-oceľové</t>
  </si>
  <si>
    <t>116</t>
  </si>
  <si>
    <t>767421111.S</t>
  </si>
  <si>
    <t>Montáž opláštenia na oceľovú konštrukciu, výšky do 15 m</t>
  </si>
  <si>
    <t>118</t>
  </si>
  <si>
    <t>15*1,8/2*2</t>
  </si>
  <si>
    <t>8*1,8*2</t>
  </si>
  <si>
    <t>59</t>
  </si>
  <si>
    <t>138810000100</t>
  </si>
  <si>
    <t>Plech na opláštenie maštale</t>
  </si>
  <si>
    <t>120</t>
  </si>
  <si>
    <t>767654240.S</t>
  </si>
  <si>
    <t>Montáž vrát posuvných, osadených do oceľovej konštrukcie, s plochou nad 13 do 20 m2</t>
  </si>
  <si>
    <t>122</t>
  </si>
  <si>
    <t>61</t>
  </si>
  <si>
    <t>553410059400.S</t>
  </si>
  <si>
    <t>Vráta oceľové 4500x4300 mm</t>
  </si>
  <si>
    <t>124</t>
  </si>
  <si>
    <t>767995102.S</t>
  </si>
  <si>
    <t>Montáž ostatných atypických kovových stavebných doplnkových konštrukcií nad 5 do 10 kg</t>
  </si>
  <si>
    <t>kg</t>
  </si>
  <si>
    <t>126</t>
  </si>
  <si>
    <t>63,15*2*15</t>
  </si>
  <si>
    <t>(3,36+4,2)*14*15</t>
  </si>
  <si>
    <t>63</t>
  </si>
  <si>
    <t>155110000100.S</t>
  </si>
  <si>
    <t>Oceľová konštrukcia prestrešenia chodby krmenia,ocelové predely maštale</t>
  </si>
  <si>
    <t>128</t>
  </si>
  <si>
    <t>998767201.S</t>
  </si>
  <si>
    <t>Presun hmôt pre kovové stavebné doplnkové konštrukcie v objektoch výšky do 6 m</t>
  </si>
  <si>
    <t>130</t>
  </si>
  <si>
    <t>783</t>
  </si>
  <si>
    <t>Nátery</t>
  </si>
  <si>
    <t>65</t>
  </si>
  <si>
    <t>783222100.S</t>
  </si>
  <si>
    <t>Nátery kov.stav.doplnk.konštr. syntetické farby šedej na vzduchu schnúce dvojnásobné - 70µm</t>
  </si>
  <si>
    <t>294607997</t>
  </si>
  <si>
    <t>3,48*32</t>
  </si>
  <si>
    <t>624,96</t>
  </si>
  <si>
    <t>783782404.S</t>
  </si>
  <si>
    <t>Nátery tesárskych konštrukcií, povrchová impregnácia proti drevokaznému hmyzu, hubám a plesniam, jednonásobná</t>
  </si>
  <si>
    <t>138</t>
  </si>
  <si>
    <t>1462,5*0,14*4</t>
  </si>
  <si>
    <t>Práce a dodávky M</t>
  </si>
  <si>
    <t>21-M</t>
  </si>
  <si>
    <t>Elektromontáže</t>
  </si>
  <si>
    <t>67</t>
  </si>
  <si>
    <t>210010041.S</t>
  </si>
  <si>
    <t>Rúrka elektroinštalačná ohybná kovová typ 3313, uložená pevne</t>
  </si>
  <si>
    <t>610737613</t>
  </si>
  <si>
    <t>345710008305.S</t>
  </si>
  <si>
    <t>Rúrka ohybná 3313 kovová z vrchnej pozink. oceľovej pásky a vnútornej izolačnej vrstvy, D 18,9 mm</t>
  </si>
  <si>
    <t>1071014073</t>
  </si>
  <si>
    <t>69</t>
  </si>
  <si>
    <t>345710036510.S</t>
  </si>
  <si>
    <t>Príchytka obojstranná 3613 z pozinkovanej ocele pre ohybné kovové elektroinštal. rúrky D 13 mm</t>
  </si>
  <si>
    <t>1241112175</t>
  </si>
  <si>
    <t>210010301</t>
  </si>
  <si>
    <t>Škatuľa prístrojová bez zapojenia</t>
  </si>
  <si>
    <t>KUS</t>
  </si>
  <si>
    <t>-413934146</t>
  </si>
  <si>
    <t>71</t>
  </si>
  <si>
    <t>3450906510</t>
  </si>
  <si>
    <t>Krabica</t>
  </si>
  <si>
    <t>704127072</t>
  </si>
  <si>
    <t>210100002</t>
  </si>
  <si>
    <t>Ukončenie vodičov v rozvádzač. vč. zapojenia a vodičovej koncovky do 6 mm2</t>
  </si>
  <si>
    <t>-129418690</t>
  </si>
  <si>
    <t>73</t>
  </si>
  <si>
    <t>210110001.S</t>
  </si>
  <si>
    <t>Jednopólový spínač, nástenný , vrátane zapojenia</t>
  </si>
  <si>
    <t>-1914257152</t>
  </si>
  <si>
    <t>345340003000.S</t>
  </si>
  <si>
    <t>Spínač jednopólový nástenný</t>
  </si>
  <si>
    <t>-734845963</t>
  </si>
  <si>
    <t>75</t>
  </si>
  <si>
    <t>210111011.S</t>
  </si>
  <si>
    <t>Domová zásuvka polozapustená alebo zapustená 250 V  vrátane zapojenia</t>
  </si>
  <si>
    <t>1483461232</t>
  </si>
  <si>
    <t>345350004320.S</t>
  </si>
  <si>
    <t>Rámik jednoduchý pre spínače a zásuvky</t>
  </si>
  <si>
    <t>182517251</t>
  </si>
  <si>
    <t>77</t>
  </si>
  <si>
    <t>345520000430.S</t>
  </si>
  <si>
    <t>Zásuvka jednonásobná polozapustená,  komplet</t>
  </si>
  <si>
    <t>1473061588</t>
  </si>
  <si>
    <t>210111102.S</t>
  </si>
  <si>
    <t>Priemyslová zásuvka nástenná  vrátane zapojenia,</t>
  </si>
  <si>
    <t>-294584451</t>
  </si>
  <si>
    <t>79</t>
  </si>
  <si>
    <t>345540004210.S</t>
  </si>
  <si>
    <t>Zásuvka nástenná priemyslová</t>
  </si>
  <si>
    <t>-1275211251</t>
  </si>
  <si>
    <t>210191561.S</t>
  </si>
  <si>
    <t>Osadenie skrine rozvádzača  bez murárskych prác a zapojenia vodičov</t>
  </si>
  <si>
    <t>993827641</t>
  </si>
  <si>
    <t>81</t>
  </si>
  <si>
    <t>357120011900.S</t>
  </si>
  <si>
    <t>Skriňa elektromerová , bez ističa,  možnosť doplnenia</t>
  </si>
  <si>
    <t>-1890103797</t>
  </si>
  <si>
    <t>210203040.S</t>
  </si>
  <si>
    <t>Montáž a zapojenie stropného LED svietidla 3-18 W</t>
  </si>
  <si>
    <t>822499441</t>
  </si>
  <si>
    <t>83</t>
  </si>
  <si>
    <t>348110001604.S</t>
  </si>
  <si>
    <t>LED svietidlo závesné  pre LED trubice ,</t>
  </si>
  <si>
    <t>70552386</t>
  </si>
  <si>
    <t>210901058.S</t>
  </si>
  <si>
    <t>Kábel silový, uložený voľne</t>
  </si>
  <si>
    <t>1022447278</t>
  </si>
  <si>
    <t>85</t>
  </si>
  <si>
    <t>341110028900.S</t>
  </si>
  <si>
    <t>Kábel silový</t>
  </si>
  <si>
    <t>1522153625</t>
  </si>
  <si>
    <t>210902372.S</t>
  </si>
  <si>
    <t>Vodič silový, uložený v rúrke</t>
  </si>
  <si>
    <t>-1362846298</t>
  </si>
  <si>
    <t>87</t>
  </si>
  <si>
    <t>341110033100.S</t>
  </si>
  <si>
    <t>Vodič uložený v rurke</t>
  </si>
  <si>
    <t>-1711647378</t>
  </si>
  <si>
    <t>HZS-001</t>
  </si>
  <si>
    <t>Revízie</t>
  </si>
  <si>
    <t>hod</t>
  </si>
  <si>
    <t>-1513400396</t>
  </si>
  <si>
    <t>89</t>
  </si>
  <si>
    <t>MV</t>
  </si>
  <si>
    <t>Murárske výpomoci</t>
  </si>
  <si>
    <t>-789582968</t>
  </si>
  <si>
    <t>PM</t>
  </si>
  <si>
    <t>Podružný materiál</t>
  </si>
  <si>
    <t>2063987529</t>
  </si>
  <si>
    <t>91</t>
  </si>
  <si>
    <t>PPV</t>
  </si>
  <si>
    <t>Podiel pridružených výkonov</t>
  </si>
  <si>
    <t>357701308</t>
  </si>
  <si>
    <t>01.2 - Búracie práce</t>
  </si>
  <si>
    <t>767392801.S</t>
  </si>
  <si>
    <t>Demontáž krytín striech z plechov nitovaných,  -0,00700t</t>
  </si>
  <si>
    <t>767134801.S</t>
  </si>
  <si>
    <t>Demontáž oplechovania stien plechmi nitovanými,  -0,00900t</t>
  </si>
  <si>
    <t>(63,15+15)*2*2,2*0,5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</si>
  <si>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</si>
  <si>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</si>
  <si>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</si>
  <si>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</si>
  <si>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8,178*10 "Prepočítané koeficientom množstva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</si>
  <si>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</si>
  <si>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</si>
  <si>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</si>
  <si>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</si>
  <si>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>8,178*5 "Prepočítané koeficientom množstva</t>
  </si>
  <si>
    <t>979089012.S</t>
  </si>
  <si>
    <t>Poplatok za skladovanie - betón, tehly, dlaždice (17 01) ostatné</t>
  </si>
  <si>
    <t>Stavebné úpravy maštale pre voľné ustajnenie HD č.373/8, Zbojné, k.u. Humenský Rokytov</t>
  </si>
  <si>
    <t>NOTAX CONSULTING spol. s r.o., Fidlikova 3, 066 01 Humenné</t>
  </si>
  <si>
    <t>Ing. Mária Salanciová, Sídlisko Poľana 826/14, Humenné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</si>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</sst>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12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22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97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32" t="s">
        <v>12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19"/>
      <c r="BS5" s="16" t="s">
        <v>6</v>
      </c>
    </row>
    <row r="6" spans="1:74" s="1" customFormat="1" ht="36.9" customHeight="1">
      <c r="B6" s="19"/>
      <c r="D6" s="24" t="s">
        <v>13</v>
      </c>
      <c r="K6" s="233" t="s">
        <v>562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L10" s="195" t="s">
        <v>563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17</v>
      </c>
      <c r="AK11" s="25" t="s">
        <v>21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22</v>
      </c>
      <c r="AK13" s="25" t="s">
        <v>20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17</v>
      </c>
      <c r="AK14" s="25" t="s">
        <v>21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23</v>
      </c>
      <c r="K16" s="196"/>
      <c r="L16" s="195" t="s">
        <v>564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17</v>
      </c>
      <c r="AK17" s="25" t="s">
        <v>21</v>
      </c>
      <c r="AN17" s="23" t="s">
        <v>1</v>
      </c>
      <c r="AR17" s="19"/>
      <c r="BS17" s="16" t="s">
        <v>24</v>
      </c>
    </row>
    <row r="18" spans="1:71" s="1" customFormat="1" ht="6.9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25</v>
      </c>
      <c r="AK19" s="25" t="s">
        <v>20</v>
      </c>
      <c r="AN19" s="23" t="s">
        <v>1</v>
      </c>
      <c r="AR19" s="19"/>
      <c r="BS19" s="16" t="s">
        <v>6</v>
      </c>
    </row>
    <row r="20" spans="1:71" s="1" customFormat="1" ht="18.45" customHeight="1">
      <c r="B20" s="19"/>
      <c r="E20" s="23" t="s">
        <v>17</v>
      </c>
      <c r="AK20" s="25" t="s">
        <v>21</v>
      </c>
      <c r="AN20" s="23" t="s">
        <v>1</v>
      </c>
      <c r="AR20" s="19"/>
      <c r="BS20" s="16" t="s">
        <v>24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26</v>
      </c>
      <c r="AR22" s="19"/>
    </row>
    <row r="23" spans="1:71" s="1" customFormat="1" ht="16.5" customHeight="1">
      <c r="B23" s="19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27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5">
        <f>ROUND(AG94,2)</f>
        <v>0</v>
      </c>
      <c r="AL26" s="236"/>
      <c r="AM26" s="236"/>
      <c r="AN26" s="236"/>
      <c r="AO26" s="236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37" t="s">
        <v>28</v>
      </c>
      <c r="M28" s="237"/>
      <c r="N28" s="237"/>
      <c r="O28" s="237"/>
      <c r="P28" s="237"/>
      <c r="Q28" s="28"/>
      <c r="R28" s="28"/>
      <c r="S28" s="28"/>
      <c r="T28" s="28"/>
      <c r="U28" s="28"/>
      <c r="V28" s="28"/>
      <c r="W28" s="237" t="s">
        <v>29</v>
      </c>
      <c r="X28" s="237"/>
      <c r="Y28" s="237"/>
      <c r="Z28" s="237"/>
      <c r="AA28" s="237"/>
      <c r="AB28" s="237"/>
      <c r="AC28" s="237"/>
      <c r="AD28" s="237"/>
      <c r="AE28" s="237"/>
      <c r="AF28" s="28"/>
      <c r="AG28" s="28"/>
      <c r="AH28" s="28"/>
      <c r="AI28" s="28"/>
      <c r="AJ28" s="28"/>
      <c r="AK28" s="237" t="s">
        <v>30</v>
      </c>
      <c r="AL28" s="237"/>
      <c r="AM28" s="237"/>
      <c r="AN28" s="237"/>
      <c r="AO28" s="237"/>
      <c r="AP28" s="28"/>
      <c r="AQ28" s="28"/>
      <c r="AR28" s="29"/>
      <c r="BE28" s="28"/>
    </row>
    <row r="29" spans="1:71" s="3" customFormat="1" ht="14.4" customHeight="1">
      <c r="B29" s="33"/>
      <c r="D29" s="25" t="s">
        <v>31</v>
      </c>
      <c r="F29" s="34" t="s">
        <v>32</v>
      </c>
      <c r="L29" s="213">
        <v>0.2</v>
      </c>
      <c r="M29" s="212"/>
      <c r="N29" s="212"/>
      <c r="O29" s="212"/>
      <c r="P29" s="212"/>
      <c r="Q29" s="35"/>
      <c r="R29" s="35"/>
      <c r="S29" s="35"/>
      <c r="T29" s="35"/>
      <c r="U29" s="35"/>
      <c r="V29" s="35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5"/>
      <c r="AG29" s="35"/>
      <c r="AH29" s="35"/>
      <c r="AI29" s="35"/>
      <c r="AJ29" s="35"/>
      <c r="AK29" s="211">
        <f>ROUND(AV94, 2)</f>
        <v>0</v>
      </c>
      <c r="AL29" s="212"/>
      <c r="AM29" s="212"/>
      <c r="AN29" s="212"/>
      <c r="AO29" s="212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33</v>
      </c>
      <c r="L30" s="231">
        <v>0.2</v>
      </c>
      <c r="M30" s="219"/>
      <c r="N30" s="219"/>
      <c r="O30" s="219"/>
      <c r="P30" s="219"/>
      <c r="W30" s="218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 2)</f>
        <v>0</v>
      </c>
      <c r="AL30" s="219"/>
      <c r="AM30" s="219"/>
      <c r="AN30" s="219"/>
      <c r="AO30" s="219"/>
      <c r="AR30" s="33"/>
    </row>
    <row r="31" spans="1:71" s="3" customFormat="1" ht="14.4" hidden="1" customHeight="1">
      <c r="B31" s="33"/>
      <c r="F31" s="25" t="s">
        <v>34</v>
      </c>
      <c r="L31" s="231">
        <v>0.2</v>
      </c>
      <c r="M31" s="219"/>
      <c r="N31" s="219"/>
      <c r="O31" s="219"/>
      <c r="P31" s="219"/>
      <c r="W31" s="218">
        <f>ROUND(BB94, 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3"/>
    </row>
    <row r="32" spans="1:71" s="3" customFormat="1" ht="14.4" hidden="1" customHeight="1">
      <c r="B32" s="33"/>
      <c r="F32" s="25" t="s">
        <v>35</v>
      </c>
      <c r="L32" s="231">
        <v>0.2</v>
      </c>
      <c r="M32" s="219"/>
      <c r="N32" s="219"/>
      <c r="O32" s="219"/>
      <c r="P32" s="219"/>
      <c r="W32" s="218">
        <f>ROUND(BC94, 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3"/>
    </row>
    <row r="33" spans="1:57" s="3" customFormat="1" ht="14.4" hidden="1" customHeight="1">
      <c r="B33" s="33"/>
      <c r="F33" s="34" t="s">
        <v>36</v>
      </c>
      <c r="L33" s="213">
        <v>0</v>
      </c>
      <c r="M33" s="212"/>
      <c r="N33" s="212"/>
      <c r="O33" s="212"/>
      <c r="P33" s="212"/>
      <c r="Q33" s="35"/>
      <c r="R33" s="35"/>
      <c r="S33" s="35"/>
      <c r="T33" s="35"/>
      <c r="U33" s="35"/>
      <c r="V33" s="35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5"/>
      <c r="AG33" s="35"/>
      <c r="AH33" s="35"/>
      <c r="AI33" s="35"/>
      <c r="AJ33" s="35"/>
      <c r="AK33" s="211">
        <v>0</v>
      </c>
      <c r="AL33" s="212"/>
      <c r="AM33" s="212"/>
      <c r="AN33" s="212"/>
      <c r="AO33" s="212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37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38</v>
      </c>
      <c r="U35" s="39"/>
      <c r="V35" s="39"/>
      <c r="W35" s="39"/>
      <c r="X35" s="214" t="s">
        <v>39</v>
      </c>
      <c r="Y35" s="215"/>
      <c r="Z35" s="215"/>
      <c r="AA35" s="215"/>
      <c r="AB35" s="215"/>
      <c r="AC35" s="39"/>
      <c r="AD35" s="39"/>
      <c r="AE35" s="39"/>
      <c r="AF35" s="39"/>
      <c r="AG35" s="39"/>
      <c r="AH35" s="39"/>
      <c r="AI35" s="39"/>
      <c r="AJ35" s="39"/>
      <c r="AK35" s="216">
        <f>SUM(AK26:AK33)</f>
        <v>0</v>
      </c>
      <c r="AL35" s="215"/>
      <c r="AM35" s="215"/>
      <c r="AN35" s="215"/>
      <c r="AO35" s="217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41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42</v>
      </c>
      <c r="AI60" s="31"/>
      <c r="AJ60" s="31"/>
      <c r="AK60" s="31"/>
      <c r="AL60" s="31"/>
      <c r="AM60" s="44" t="s">
        <v>43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45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42</v>
      </c>
      <c r="AI75" s="31"/>
      <c r="AJ75" s="31"/>
      <c r="AK75" s="31"/>
      <c r="AL75" s="31"/>
      <c r="AM75" s="44" t="s">
        <v>43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46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006</v>
      </c>
      <c r="AR84" s="50"/>
    </row>
    <row r="85" spans="1:91" s="5" customFormat="1" ht="36.9" customHeight="1">
      <c r="B85" s="51"/>
      <c r="C85" s="52" t="s">
        <v>13</v>
      </c>
      <c r="L85" s="202" t="str">
        <f>K6</f>
        <v>Stavebné úpravy maštale pre voľné ustajnenie HD č.373/8, Zbojné, k.u. Humenský Rokytov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4" t="str">
        <f>IF(AN8= "","",AN8)</f>
        <v/>
      </c>
      <c r="AN87" s="204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23</v>
      </c>
      <c r="AJ89" s="28"/>
      <c r="AK89" s="28"/>
      <c r="AL89" s="28"/>
      <c r="AM89" s="205" t="str">
        <f>IF(E17="","",E17)</f>
        <v xml:space="preserve"> </v>
      </c>
      <c r="AN89" s="206"/>
      <c r="AO89" s="206"/>
      <c r="AP89" s="206"/>
      <c r="AQ89" s="28"/>
      <c r="AR89" s="29"/>
      <c r="AS89" s="207" t="s">
        <v>47</v>
      </c>
      <c r="AT89" s="208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22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25</v>
      </c>
      <c r="AJ90" s="28"/>
      <c r="AK90" s="28"/>
      <c r="AL90" s="28"/>
      <c r="AM90" s="205" t="str">
        <f>IF(E20="","",E20)</f>
        <v xml:space="preserve"> </v>
      </c>
      <c r="AN90" s="206"/>
      <c r="AO90" s="206"/>
      <c r="AP90" s="206"/>
      <c r="AQ90" s="28"/>
      <c r="AR90" s="29"/>
      <c r="AS90" s="209"/>
      <c r="AT90" s="210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9"/>
      <c r="AT91" s="210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20" t="s">
        <v>48</v>
      </c>
      <c r="D92" s="221"/>
      <c r="E92" s="221"/>
      <c r="F92" s="221"/>
      <c r="G92" s="221"/>
      <c r="H92" s="59"/>
      <c r="I92" s="222" t="s">
        <v>49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50</v>
      </c>
      <c r="AH92" s="221"/>
      <c r="AI92" s="221"/>
      <c r="AJ92" s="221"/>
      <c r="AK92" s="221"/>
      <c r="AL92" s="221"/>
      <c r="AM92" s="221"/>
      <c r="AN92" s="222" t="s">
        <v>51</v>
      </c>
      <c r="AO92" s="221"/>
      <c r="AP92" s="224"/>
      <c r="AQ92" s="60" t="s">
        <v>52</v>
      </c>
      <c r="AR92" s="29"/>
      <c r="AS92" s="61" t="s">
        <v>53</v>
      </c>
      <c r="AT92" s="62" t="s">
        <v>54</v>
      </c>
      <c r="AU92" s="62" t="s">
        <v>55</v>
      </c>
      <c r="AV92" s="62" t="s">
        <v>56</v>
      </c>
      <c r="AW92" s="62" t="s">
        <v>57</v>
      </c>
      <c r="AX92" s="62" t="s">
        <v>58</v>
      </c>
      <c r="AY92" s="62" t="s">
        <v>59</v>
      </c>
      <c r="AZ92" s="62" t="s">
        <v>60</v>
      </c>
      <c r="BA92" s="62" t="s">
        <v>61</v>
      </c>
      <c r="BB92" s="62" t="s">
        <v>62</v>
      </c>
      <c r="BC92" s="62" t="s">
        <v>63</v>
      </c>
      <c r="BD92" s="63" t="s">
        <v>64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9">
        <f>ROUND(AG95,2)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7255.4424300000001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66</v>
      </c>
      <c r="BT94" s="76" t="s">
        <v>67</v>
      </c>
      <c r="BU94" s="77" t="s">
        <v>68</v>
      </c>
      <c r="BV94" s="76" t="s">
        <v>69</v>
      </c>
      <c r="BW94" s="76" t="s">
        <v>4</v>
      </c>
      <c r="BX94" s="76" t="s">
        <v>70</v>
      </c>
      <c r="CL94" s="76" t="s">
        <v>1</v>
      </c>
    </row>
    <row r="95" spans="1:91" s="7" customFormat="1" ht="24.75" customHeight="1">
      <c r="B95" s="78"/>
      <c r="C95" s="79"/>
      <c r="D95" s="228" t="s">
        <v>12</v>
      </c>
      <c r="E95" s="228"/>
      <c r="F95" s="228"/>
      <c r="G95" s="228"/>
      <c r="H95" s="228"/>
      <c r="I95" s="80"/>
      <c r="J95" s="228" t="s">
        <v>71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7">
        <f>ROUND(SUM(AG96:AG97),2)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81" t="s">
        <v>72</v>
      </c>
      <c r="AR95" s="78"/>
      <c r="AS95" s="82">
        <f>ROUND(SUM(AS96:AS97),2)</f>
        <v>0</v>
      </c>
      <c r="AT95" s="83">
        <f>ROUND(SUM(AV95:AW95),2)</f>
        <v>0</v>
      </c>
      <c r="AU95" s="84">
        <f>ROUND(SUM(AU96:AU97),5)</f>
        <v>7255.4424300000001</v>
      </c>
      <c r="AV95" s="83">
        <f>ROUND(AZ95*L29,2)</f>
        <v>0</v>
      </c>
      <c r="AW95" s="83">
        <f>ROUND(BA95*L30,2)</f>
        <v>0</v>
      </c>
      <c r="AX95" s="83">
        <f>ROUND(BB95*L29,2)</f>
        <v>0</v>
      </c>
      <c r="AY95" s="83">
        <f>ROUND(BC95*L30,2)</f>
        <v>0</v>
      </c>
      <c r="AZ95" s="83">
        <f>ROUND(SUM(AZ96:AZ97),2)</f>
        <v>0</v>
      </c>
      <c r="BA95" s="83">
        <f>ROUND(SUM(BA96:BA97),2)</f>
        <v>0</v>
      </c>
      <c r="BB95" s="83">
        <f>ROUND(SUM(BB96:BB97),2)</f>
        <v>0</v>
      </c>
      <c r="BC95" s="83">
        <f>ROUND(SUM(BC96:BC97),2)</f>
        <v>0</v>
      </c>
      <c r="BD95" s="85">
        <f>ROUND(SUM(BD96:BD97),2)</f>
        <v>0</v>
      </c>
      <c r="BS95" s="86" t="s">
        <v>66</v>
      </c>
      <c r="BT95" s="86" t="s">
        <v>73</v>
      </c>
      <c r="BU95" s="86" t="s">
        <v>68</v>
      </c>
      <c r="BV95" s="86" t="s">
        <v>69</v>
      </c>
      <c r="BW95" s="86" t="s">
        <v>74</v>
      </c>
      <c r="BX95" s="86" t="s">
        <v>4</v>
      </c>
      <c r="CL95" s="86" t="s">
        <v>1</v>
      </c>
      <c r="CM95" s="86" t="s">
        <v>67</v>
      </c>
    </row>
    <row r="96" spans="1:91" s="4" customFormat="1" ht="16.5" customHeight="1">
      <c r="A96" s="87" t="s">
        <v>75</v>
      </c>
      <c r="B96" s="50"/>
      <c r="C96" s="10"/>
      <c r="D96" s="10"/>
      <c r="E96" s="201" t="s">
        <v>76</v>
      </c>
      <c r="F96" s="201"/>
      <c r="G96" s="201"/>
      <c r="H96" s="201"/>
      <c r="I96" s="201"/>
      <c r="J96" s="10"/>
      <c r="K96" s="201" t="s">
        <v>77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'01.1 - ASR'!J32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8" t="s">
        <v>78</v>
      </c>
      <c r="AR96" s="50"/>
      <c r="AS96" s="89">
        <v>0</v>
      </c>
      <c r="AT96" s="90">
        <f>ROUND(SUM(AV96:AW96),2)</f>
        <v>0</v>
      </c>
      <c r="AU96" s="91">
        <f>'01.1 - ASR'!P136</f>
        <v>6993.4380924099996</v>
      </c>
      <c r="AV96" s="90">
        <f>'01.1 - ASR'!J35</f>
        <v>0</v>
      </c>
      <c r="AW96" s="90">
        <f>'01.1 - ASR'!J36</f>
        <v>0</v>
      </c>
      <c r="AX96" s="90">
        <f>'01.1 - ASR'!J37</f>
        <v>0</v>
      </c>
      <c r="AY96" s="90">
        <f>'01.1 - ASR'!J38</f>
        <v>0</v>
      </c>
      <c r="AZ96" s="90">
        <f>'01.1 - ASR'!F35</f>
        <v>0</v>
      </c>
      <c r="BA96" s="90">
        <f>'01.1 - ASR'!F36</f>
        <v>0</v>
      </c>
      <c r="BB96" s="90">
        <f>'01.1 - ASR'!F37</f>
        <v>0</v>
      </c>
      <c r="BC96" s="90">
        <f>'01.1 - ASR'!F38</f>
        <v>0</v>
      </c>
      <c r="BD96" s="92">
        <f>'01.1 - ASR'!F39</f>
        <v>0</v>
      </c>
      <c r="BT96" s="23" t="s">
        <v>79</v>
      </c>
      <c r="BV96" s="23" t="s">
        <v>69</v>
      </c>
      <c r="BW96" s="23" t="s">
        <v>80</v>
      </c>
      <c r="BX96" s="23" t="s">
        <v>74</v>
      </c>
      <c r="CL96" s="23" t="s">
        <v>1</v>
      </c>
    </row>
    <row r="97" spans="1:90" s="4" customFormat="1" ht="16.5" customHeight="1">
      <c r="A97" s="87" t="s">
        <v>75</v>
      </c>
      <c r="B97" s="50"/>
      <c r="C97" s="10"/>
      <c r="D97" s="10"/>
      <c r="E97" s="201" t="s">
        <v>81</v>
      </c>
      <c r="F97" s="201"/>
      <c r="G97" s="201"/>
      <c r="H97" s="201"/>
      <c r="I97" s="201"/>
      <c r="J97" s="10"/>
      <c r="K97" s="201" t="s">
        <v>82</v>
      </c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199">
        <f>'01.2 - Búracie práce'!J32</f>
        <v>0</v>
      </c>
      <c r="AH97" s="200"/>
      <c r="AI97" s="200"/>
      <c r="AJ97" s="200"/>
      <c r="AK97" s="200"/>
      <c r="AL97" s="200"/>
      <c r="AM97" s="200"/>
      <c r="AN97" s="199">
        <f>SUM(AG97,AT97)</f>
        <v>0</v>
      </c>
      <c r="AO97" s="200"/>
      <c r="AP97" s="200"/>
      <c r="AQ97" s="88" t="s">
        <v>78</v>
      </c>
      <c r="AR97" s="50"/>
      <c r="AS97" s="93">
        <v>0</v>
      </c>
      <c r="AT97" s="94">
        <f>ROUND(SUM(AV97:AW97),2)</f>
        <v>0</v>
      </c>
      <c r="AU97" s="95">
        <f>'01.2 - Búracie práce'!P122</f>
        <v>262.00434000000001</v>
      </c>
      <c r="AV97" s="94">
        <f>'01.2 - Búracie práce'!J35</f>
        <v>0</v>
      </c>
      <c r="AW97" s="94">
        <f>'01.2 - Búracie práce'!J36</f>
        <v>0</v>
      </c>
      <c r="AX97" s="94">
        <f>'01.2 - Búracie práce'!J37</f>
        <v>0</v>
      </c>
      <c r="AY97" s="94">
        <f>'01.2 - Búracie práce'!J38</f>
        <v>0</v>
      </c>
      <c r="AZ97" s="94">
        <f>'01.2 - Búracie práce'!F35</f>
        <v>0</v>
      </c>
      <c r="BA97" s="94">
        <f>'01.2 - Búracie práce'!F36</f>
        <v>0</v>
      </c>
      <c r="BB97" s="94">
        <f>'01.2 - Búracie práce'!F37</f>
        <v>0</v>
      </c>
      <c r="BC97" s="94">
        <f>'01.2 - Búracie práce'!F38</f>
        <v>0</v>
      </c>
      <c r="BD97" s="96">
        <f>'01.2 - Búracie práce'!F39</f>
        <v>0</v>
      </c>
      <c r="BT97" s="23" t="s">
        <v>79</v>
      </c>
      <c r="BV97" s="23" t="s">
        <v>69</v>
      </c>
      <c r="BW97" s="23" t="s">
        <v>83</v>
      </c>
      <c r="BX97" s="23" t="s">
        <v>74</v>
      </c>
      <c r="CL97" s="23" t="s">
        <v>1</v>
      </c>
    </row>
    <row r="98" spans="1:90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0" s="2" customFormat="1" ht="6.9" customHeight="1">
      <c r="A99" s="28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E96:I96"/>
    <mergeCell ref="K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6" location="'01.1 - ASR'!C2" display="/" xr:uid="{00000000-0004-0000-0000-000000000000}"/>
    <hyperlink ref="A97" location="'01.2 - Búracie práce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50"/>
  <sheetViews>
    <sheetView showGridLines="0" tabSelected="1" workbookViewId="0">
      <selection activeCell="F227" sqref="F2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7"/>
    </row>
    <row r="2" spans="1:46" s="1" customFormat="1" ht="36.9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67</v>
      </c>
    </row>
    <row r="4" spans="1:46" s="1" customFormat="1" ht="24.9" customHeight="1">
      <c r="B4" s="19"/>
      <c r="D4" s="20" t="s">
        <v>84</v>
      </c>
      <c r="L4" s="19"/>
      <c r="M4" s="98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4" customHeight="1">
      <c r="B7" s="19"/>
      <c r="E7" s="239" t="str">
        <f>'Rekapitulácia stavby'!K6</f>
        <v>Stavebné úpravy maštale pre voľné ustajnenie HD č.373/8, Zbojné, k.u. Humenský Rokytov</v>
      </c>
      <c r="F7" s="240"/>
      <c r="G7" s="240"/>
      <c r="H7" s="240"/>
      <c r="L7" s="19"/>
    </row>
    <row r="8" spans="1:46" s="1" customFormat="1" ht="12" customHeight="1">
      <c r="B8" s="19"/>
      <c r="D8" s="25" t="s">
        <v>85</v>
      </c>
      <c r="L8" s="19"/>
    </row>
    <row r="9" spans="1:46" s="2" customFormat="1" ht="16.5" customHeight="1">
      <c r="A9" s="28"/>
      <c r="B9" s="29"/>
      <c r="C9" s="28"/>
      <c r="D9" s="28"/>
      <c r="E9" s="239" t="s">
        <v>86</v>
      </c>
      <c r="F9" s="238"/>
      <c r="G9" s="238"/>
      <c r="H9" s="238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87</v>
      </c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02" t="s">
        <v>88</v>
      </c>
      <c r="F11" s="238"/>
      <c r="G11" s="238"/>
      <c r="H11" s="23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14</v>
      </c>
      <c r="E13" s="28"/>
      <c r="F13" s="23" t="s">
        <v>1</v>
      </c>
      <c r="G13" s="28"/>
      <c r="H13" s="28"/>
      <c r="I13" s="25" t="s">
        <v>15</v>
      </c>
      <c r="J13" s="23" t="s">
        <v>1</v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16</v>
      </c>
      <c r="E14" s="28"/>
      <c r="F14" s="23" t="s">
        <v>17</v>
      </c>
      <c r="G14" s="28"/>
      <c r="H14" s="28"/>
      <c r="I14" s="25" t="s">
        <v>18</v>
      </c>
      <c r="J14" s="54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19</v>
      </c>
      <c r="E16" s="28"/>
      <c r="F16" s="195" t="s">
        <v>563</v>
      </c>
      <c r="G16" s="28"/>
      <c r="H16" s="28"/>
      <c r="I16" s="25" t="s">
        <v>20</v>
      </c>
      <c r="J16" s="23" t="str">
        <f>IF('Rekapitulácia stavby'!AN10="","",'Rekapitulácia stavby'!AN10)</f>
        <v/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IF('Rekapitulácia stavby'!E11="","",'Rekapitulácia stavby'!E11)</f>
        <v xml:space="preserve"> </v>
      </c>
      <c r="F17" s="28"/>
      <c r="G17" s="28"/>
      <c r="H17" s="28"/>
      <c r="I17" s="25" t="s">
        <v>21</v>
      </c>
      <c r="J17" s="23" t="str">
        <f>IF('Rekapitulácia stavby'!AN11="","",'Rekapitulácia stavby'!AN11)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22</v>
      </c>
      <c r="E19" s="28"/>
      <c r="F19" s="28"/>
      <c r="G19" s="28"/>
      <c r="H19" s="28"/>
      <c r="I19" s="25" t="s">
        <v>20</v>
      </c>
      <c r="J19" s="23" t="str">
        <f>'Rekapitulácia stavby'!AN13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32" t="str">
        <f>'Rekapitulácia stavby'!E14</f>
        <v xml:space="preserve"> </v>
      </c>
      <c r="F20" s="232"/>
      <c r="G20" s="232"/>
      <c r="H20" s="232"/>
      <c r="I20" s="25" t="s">
        <v>21</v>
      </c>
      <c r="J20" s="23" t="str">
        <f>'Rekapitulácia stavby'!AN14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23</v>
      </c>
      <c r="E22" s="28"/>
      <c r="F22" s="194" t="s">
        <v>564</v>
      </c>
      <c r="G22" s="28"/>
      <c r="H22" s="28"/>
      <c r="I22" s="25" t="s">
        <v>20</v>
      </c>
      <c r="J22" s="23" t="str">
        <f>IF('Rekapitulácia stavby'!AN16="","",'Rekapitulácia stavby'!AN16)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tr">
        <f>IF('Rekapitulácia stavby'!E17="","",'Rekapitulácia stavby'!E17)</f>
        <v xml:space="preserve"> </v>
      </c>
      <c r="F23" s="28"/>
      <c r="G23" s="28"/>
      <c r="H23" s="28"/>
      <c r="I23" s="25" t="s">
        <v>21</v>
      </c>
      <c r="J23" s="23" t="str">
        <f>IF('Rekapitulácia stavby'!AN17="","",'Rekapitulácia stavby'!AN17)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25</v>
      </c>
      <c r="E25" s="28"/>
      <c r="F25" s="28"/>
      <c r="G25" s="28"/>
      <c r="H25" s="28"/>
      <c r="I25" s="25" t="s">
        <v>20</v>
      </c>
      <c r="J25" s="23" t="str">
        <f>IF('Rekapitulácia stavby'!AN19="","",'Rekapitulácia stavby'!AN19)</f>
        <v/>
      </c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tr">
        <f>IF('Rekapitulácia stavby'!E20="","",'Rekapitulácia stavby'!E20)</f>
        <v xml:space="preserve"> </v>
      </c>
      <c r="F26" s="28"/>
      <c r="G26" s="28"/>
      <c r="H26" s="28"/>
      <c r="I26" s="25" t="s">
        <v>21</v>
      </c>
      <c r="J26" s="23" t="str">
        <f>IF('Rekapitulácia stavby'!AN20="","",'Rekapitulácia stavby'!AN20)</f>
        <v/>
      </c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26</v>
      </c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9"/>
      <c r="B29" s="100"/>
      <c r="C29" s="99"/>
      <c r="D29" s="99"/>
      <c r="E29" s="234" t="s">
        <v>1</v>
      </c>
      <c r="F29" s="234"/>
      <c r="G29" s="234"/>
      <c r="H29" s="23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102" t="s">
        <v>27</v>
      </c>
      <c r="E32" s="28"/>
      <c r="F32" s="28"/>
      <c r="G32" s="28"/>
      <c r="H32" s="28"/>
      <c r="I32" s="28"/>
      <c r="J32" s="70">
        <f>ROUND(J136,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29</v>
      </c>
      <c r="G34" s="28"/>
      <c r="H34" s="28"/>
      <c r="I34" s="32" t="s">
        <v>28</v>
      </c>
      <c r="J34" s="32" t="s">
        <v>30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3" t="s">
        <v>31</v>
      </c>
      <c r="E35" s="34" t="s">
        <v>32</v>
      </c>
      <c r="F35" s="104">
        <f>ROUND((SUM(BE136:BE349)),  2)</f>
        <v>0</v>
      </c>
      <c r="G35" s="105"/>
      <c r="H35" s="105"/>
      <c r="I35" s="106">
        <v>0.2</v>
      </c>
      <c r="J35" s="104">
        <f>ROUND(((SUM(BE136:BE349))*I35),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34" t="s">
        <v>33</v>
      </c>
      <c r="F36" s="107">
        <f>ROUND((SUM(BF136:BF349)),  2)</f>
        <v>0</v>
      </c>
      <c r="G36" s="28"/>
      <c r="H36" s="28"/>
      <c r="I36" s="108">
        <v>0.2</v>
      </c>
      <c r="J36" s="107">
        <f>ROUND(((SUM(BF136:BF349))*I36),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34</v>
      </c>
      <c r="F37" s="107">
        <f>ROUND((SUM(BG136:BG349)),  2)</f>
        <v>0</v>
      </c>
      <c r="G37" s="28"/>
      <c r="H37" s="28"/>
      <c r="I37" s="108">
        <v>0.2</v>
      </c>
      <c r="J37" s="10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35</v>
      </c>
      <c r="F38" s="107">
        <f>ROUND((SUM(BH136:BH349)),  2)</f>
        <v>0</v>
      </c>
      <c r="G38" s="28"/>
      <c r="H38" s="28"/>
      <c r="I38" s="108">
        <v>0.2</v>
      </c>
      <c r="J38" s="107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34" t="s">
        <v>36</v>
      </c>
      <c r="F39" s="104">
        <f>ROUND((SUM(BI136:BI349)),  2)</f>
        <v>0</v>
      </c>
      <c r="G39" s="105"/>
      <c r="H39" s="105"/>
      <c r="I39" s="106">
        <v>0</v>
      </c>
      <c r="J39" s="104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9"/>
      <c r="D41" s="110" t="s">
        <v>37</v>
      </c>
      <c r="E41" s="59"/>
      <c r="F41" s="59"/>
      <c r="G41" s="111" t="s">
        <v>38</v>
      </c>
      <c r="H41" s="112" t="s">
        <v>39</v>
      </c>
      <c r="I41" s="59"/>
      <c r="J41" s="113">
        <f>SUM(J32:J39)</f>
        <v>0</v>
      </c>
      <c r="K41" s="114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40</v>
      </c>
      <c r="E50" s="43"/>
      <c r="F50" s="43"/>
      <c r="G50" s="42" t="s">
        <v>41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42</v>
      </c>
      <c r="E61" s="31"/>
      <c r="F61" s="115" t="s">
        <v>43</v>
      </c>
      <c r="G61" s="44" t="s">
        <v>42</v>
      </c>
      <c r="H61" s="31"/>
      <c r="I61" s="31"/>
      <c r="J61" s="116" t="s">
        <v>43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44</v>
      </c>
      <c r="E65" s="45"/>
      <c r="F65" s="45"/>
      <c r="G65" s="42" t="s">
        <v>45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42</v>
      </c>
      <c r="E76" s="31"/>
      <c r="F76" s="115" t="s">
        <v>43</v>
      </c>
      <c r="G76" s="44" t="s">
        <v>42</v>
      </c>
      <c r="H76" s="31"/>
      <c r="I76" s="31"/>
      <c r="J76" s="116" t="s">
        <v>43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89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39" t="str">
        <f>E7</f>
        <v>Stavebné úpravy maštale pre voľné ustajnenie HD č.373/8, Zbojné, k.u. Humenský Rokytov</v>
      </c>
      <c r="F85" s="240"/>
      <c r="G85" s="240"/>
      <c r="H85" s="240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B86" s="19"/>
      <c r="C86" s="25" t="s">
        <v>85</v>
      </c>
      <c r="L86" s="19"/>
    </row>
    <row r="87" spans="1:31" s="2" customFormat="1" ht="16.5" customHeight="1">
      <c r="A87" s="28"/>
      <c r="B87" s="29"/>
      <c r="C87" s="28"/>
      <c r="D87" s="28"/>
      <c r="E87" s="239" t="s">
        <v>86</v>
      </c>
      <c r="F87" s="238"/>
      <c r="G87" s="238"/>
      <c r="H87" s="238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>
      <c r="A88" s="28"/>
      <c r="B88" s="29"/>
      <c r="C88" s="25" t="s">
        <v>87</v>
      </c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>
      <c r="A89" s="28"/>
      <c r="B89" s="29"/>
      <c r="C89" s="28"/>
      <c r="D89" s="28"/>
      <c r="E89" s="202" t="str">
        <f>E11</f>
        <v>01.1 - ASR</v>
      </c>
      <c r="F89" s="238"/>
      <c r="G89" s="238"/>
      <c r="H89" s="238"/>
      <c r="I89" s="28"/>
      <c r="J89" s="28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>
      <c r="A91" s="28"/>
      <c r="B91" s="29"/>
      <c r="C91" s="25" t="s">
        <v>16</v>
      </c>
      <c r="D91" s="28"/>
      <c r="E91" s="28"/>
      <c r="F91" s="23" t="str">
        <f>F14</f>
        <v xml:space="preserve"> </v>
      </c>
      <c r="G91" s="28"/>
      <c r="H91" s="28"/>
      <c r="I91" s="25" t="s">
        <v>18</v>
      </c>
      <c r="J91" s="54" t="str">
        <f>IF(J14="","",J14)</f>
        <v/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5.15" customHeight="1">
      <c r="A93" s="28"/>
      <c r="B93" s="29"/>
      <c r="C93" s="25" t="s">
        <v>19</v>
      </c>
      <c r="D93" s="28"/>
      <c r="E93" s="28"/>
      <c r="F93" s="23" t="str">
        <f>E17</f>
        <v xml:space="preserve"> </v>
      </c>
      <c r="G93" s="28"/>
      <c r="H93" s="28"/>
      <c r="I93" s="25" t="s">
        <v>23</v>
      </c>
      <c r="J93" s="26" t="str">
        <f>E23</f>
        <v xml:space="preserve"> </v>
      </c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customHeight="1">
      <c r="A94" s="28"/>
      <c r="B94" s="29"/>
      <c r="C94" s="25" t="s">
        <v>22</v>
      </c>
      <c r="D94" s="28"/>
      <c r="E94" s="28"/>
      <c r="F94" s="23" t="str">
        <f>IF(E20="","",E20)</f>
        <v xml:space="preserve"> </v>
      </c>
      <c r="G94" s="28"/>
      <c r="H94" s="28"/>
      <c r="I94" s="25" t="s">
        <v>25</v>
      </c>
      <c r="J94" s="26" t="str">
        <f>E26</f>
        <v xml:space="preserve"> 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>
      <c r="A96" s="28"/>
      <c r="B96" s="29"/>
      <c r="C96" s="117" t="s">
        <v>90</v>
      </c>
      <c r="D96" s="109"/>
      <c r="E96" s="109"/>
      <c r="F96" s="109"/>
      <c r="G96" s="109"/>
      <c r="H96" s="109"/>
      <c r="I96" s="109"/>
      <c r="J96" s="118" t="s">
        <v>91</v>
      </c>
      <c r="K96" s="109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>
      <c r="A98" s="28"/>
      <c r="B98" s="29"/>
      <c r="C98" s="119" t="s">
        <v>92</v>
      </c>
      <c r="D98" s="28"/>
      <c r="E98" s="28"/>
      <c r="F98" s="28"/>
      <c r="G98" s="28"/>
      <c r="H98" s="28"/>
      <c r="I98" s="28"/>
      <c r="J98" s="70">
        <f>J136</f>
        <v>0</v>
      </c>
      <c r="K98" s="28"/>
      <c r="L98" s="4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93</v>
      </c>
    </row>
    <row r="99" spans="1:47" s="9" customFormat="1" ht="24.9" customHeight="1">
      <c r="B99" s="120"/>
      <c r="D99" s="121" t="s">
        <v>94</v>
      </c>
      <c r="E99" s="122"/>
      <c r="F99" s="122"/>
      <c r="G99" s="122"/>
      <c r="H99" s="122"/>
      <c r="I99" s="122"/>
      <c r="J99" s="123">
        <f>J137</f>
        <v>0</v>
      </c>
      <c r="L99" s="120"/>
    </row>
    <row r="100" spans="1:47" s="10" customFormat="1" ht="19.95" customHeight="1">
      <c r="B100" s="124"/>
      <c r="D100" s="125" t="s">
        <v>95</v>
      </c>
      <c r="E100" s="126"/>
      <c r="F100" s="126"/>
      <c r="G100" s="126"/>
      <c r="H100" s="126"/>
      <c r="I100" s="126"/>
      <c r="J100" s="127">
        <f>J138</f>
        <v>0</v>
      </c>
      <c r="L100" s="124"/>
    </row>
    <row r="101" spans="1:47" s="10" customFormat="1" ht="19.95" customHeight="1">
      <c r="B101" s="124"/>
      <c r="D101" s="125" t="s">
        <v>96</v>
      </c>
      <c r="E101" s="126"/>
      <c r="F101" s="126"/>
      <c r="G101" s="126"/>
      <c r="H101" s="126"/>
      <c r="I101" s="126"/>
      <c r="J101" s="127">
        <f>J156</f>
        <v>0</v>
      </c>
      <c r="L101" s="124"/>
    </row>
    <row r="102" spans="1:47" s="10" customFormat="1" ht="19.95" customHeight="1">
      <c r="B102" s="124"/>
      <c r="D102" s="125" t="s">
        <v>97</v>
      </c>
      <c r="E102" s="126"/>
      <c r="F102" s="126"/>
      <c r="G102" s="126"/>
      <c r="H102" s="126"/>
      <c r="I102" s="126"/>
      <c r="J102" s="127">
        <f>J180</f>
        <v>0</v>
      </c>
      <c r="L102" s="124"/>
    </row>
    <row r="103" spans="1:47" s="10" customFormat="1" ht="19.95" customHeight="1">
      <c r="B103" s="124"/>
      <c r="D103" s="125" t="s">
        <v>98</v>
      </c>
      <c r="E103" s="126"/>
      <c r="F103" s="126"/>
      <c r="G103" s="126"/>
      <c r="H103" s="126"/>
      <c r="I103" s="126"/>
      <c r="J103" s="127">
        <f>J200</f>
        <v>0</v>
      </c>
      <c r="L103" s="124"/>
    </row>
    <row r="104" spans="1:47" s="10" customFormat="1" ht="19.95" customHeight="1">
      <c r="B104" s="124"/>
      <c r="D104" s="125" t="s">
        <v>99</v>
      </c>
      <c r="E104" s="126"/>
      <c r="F104" s="126"/>
      <c r="G104" s="126"/>
      <c r="H104" s="126"/>
      <c r="I104" s="126"/>
      <c r="J104" s="127">
        <f>J211</f>
        <v>0</v>
      </c>
      <c r="L104" s="124"/>
    </row>
    <row r="105" spans="1:47" s="10" customFormat="1" ht="19.95" customHeight="1">
      <c r="B105" s="124"/>
      <c r="D105" s="125" t="s">
        <v>565</v>
      </c>
      <c r="E105" s="126"/>
      <c r="F105" s="126"/>
      <c r="G105" s="126"/>
      <c r="H105" s="126"/>
      <c r="I105" s="126"/>
      <c r="J105" s="127">
        <f>J227</f>
        <v>0</v>
      </c>
      <c r="L105" s="124"/>
    </row>
    <row r="106" spans="1:47" s="10" customFormat="1" ht="19.95" customHeight="1">
      <c r="B106" s="124"/>
      <c r="D106" s="125" t="s">
        <v>101</v>
      </c>
      <c r="E106" s="126"/>
      <c r="F106" s="126"/>
      <c r="G106" s="126"/>
      <c r="H106" s="126"/>
      <c r="I106" s="126"/>
      <c r="J106" s="127">
        <f>J253</f>
        <v>0</v>
      </c>
      <c r="L106" s="124"/>
    </row>
    <row r="107" spans="1:47" s="9" customFormat="1" ht="24.9" customHeight="1">
      <c r="B107" s="120"/>
      <c r="D107" s="121" t="s">
        <v>102</v>
      </c>
      <c r="E107" s="122"/>
      <c r="F107" s="122"/>
      <c r="G107" s="122"/>
      <c r="H107" s="122"/>
      <c r="I107" s="122"/>
      <c r="J107" s="123">
        <f>J255</f>
        <v>0</v>
      </c>
      <c r="L107" s="120"/>
    </row>
    <row r="108" spans="1:47" s="10" customFormat="1" ht="19.95" customHeight="1">
      <c r="B108" s="124"/>
      <c r="D108" s="125" t="s">
        <v>103</v>
      </c>
      <c r="E108" s="126"/>
      <c r="F108" s="126"/>
      <c r="G108" s="126"/>
      <c r="H108" s="126"/>
      <c r="I108" s="126"/>
      <c r="J108" s="127">
        <f>J256</f>
        <v>0</v>
      </c>
      <c r="L108" s="124"/>
    </row>
    <row r="109" spans="1:47" s="10" customFormat="1" ht="19.95" customHeight="1">
      <c r="B109" s="124"/>
      <c r="D109" s="125" t="s">
        <v>104</v>
      </c>
      <c r="E109" s="126"/>
      <c r="F109" s="126"/>
      <c r="G109" s="126"/>
      <c r="H109" s="126"/>
      <c r="I109" s="126"/>
      <c r="J109" s="127">
        <f>J264</f>
        <v>0</v>
      </c>
      <c r="L109" s="124"/>
    </row>
    <row r="110" spans="1:47" s="10" customFormat="1" ht="19.95" customHeight="1">
      <c r="B110" s="124"/>
      <c r="D110" s="125" t="s">
        <v>105</v>
      </c>
      <c r="E110" s="126"/>
      <c r="F110" s="126"/>
      <c r="G110" s="126"/>
      <c r="H110" s="126"/>
      <c r="I110" s="126"/>
      <c r="J110" s="127">
        <f>J271</f>
        <v>0</v>
      </c>
      <c r="L110" s="124"/>
    </row>
    <row r="111" spans="1:47" s="10" customFormat="1" ht="19.95" customHeight="1">
      <c r="B111" s="124"/>
      <c r="D111" s="125" t="s">
        <v>106</v>
      </c>
      <c r="E111" s="126"/>
      <c r="F111" s="126"/>
      <c r="G111" s="126"/>
      <c r="H111" s="126"/>
      <c r="I111" s="126"/>
      <c r="J111" s="127">
        <f>J294</f>
        <v>0</v>
      </c>
      <c r="L111" s="124"/>
    </row>
    <row r="112" spans="1:47" s="10" customFormat="1" ht="19.95" customHeight="1">
      <c r="B112" s="124"/>
      <c r="D112" s="125" t="s">
        <v>107</v>
      </c>
      <c r="E112" s="126"/>
      <c r="F112" s="126"/>
      <c r="G112" s="126"/>
      <c r="H112" s="126"/>
      <c r="I112" s="126"/>
      <c r="J112" s="127">
        <f>J315</f>
        <v>0</v>
      </c>
      <c r="L112" s="124"/>
    </row>
    <row r="113" spans="1:31" s="9" customFormat="1" ht="24.9" customHeight="1">
      <c r="B113" s="120"/>
      <c r="D113" s="121" t="s">
        <v>108</v>
      </c>
      <c r="E113" s="122"/>
      <c r="F113" s="122"/>
      <c r="G113" s="122"/>
      <c r="H113" s="122"/>
      <c r="I113" s="122"/>
      <c r="J113" s="123">
        <f>J323</f>
        <v>0</v>
      </c>
      <c r="L113" s="120"/>
    </row>
    <row r="114" spans="1:31" s="10" customFormat="1" ht="19.95" customHeight="1">
      <c r="B114" s="124"/>
      <c r="D114" s="125" t="s">
        <v>109</v>
      </c>
      <c r="E114" s="126"/>
      <c r="F114" s="126"/>
      <c r="G114" s="126"/>
      <c r="H114" s="126"/>
      <c r="I114" s="126"/>
      <c r="J114" s="127">
        <f>J324</f>
        <v>0</v>
      </c>
      <c r="L114" s="124"/>
    </row>
    <row r="115" spans="1:31" s="2" customFormat="1" ht="21.7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6.9" customHeight="1">
      <c r="A116" s="28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20" spans="1:31" s="2" customFormat="1" ht="6.9" customHeight="1">
      <c r="A120" s="28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24.9" customHeight="1">
      <c r="A121" s="28"/>
      <c r="B121" s="29"/>
      <c r="C121" s="20" t="s">
        <v>110</v>
      </c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13</v>
      </c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6.5" customHeight="1">
      <c r="A124" s="28"/>
      <c r="B124" s="29"/>
      <c r="C124" s="28"/>
      <c r="D124" s="28"/>
      <c r="E124" s="239" t="str">
        <f>E7</f>
        <v>Stavebné úpravy maštale pre voľné ustajnenie HD č.373/8, Zbojné, k.u. Humenský Rokytov</v>
      </c>
      <c r="F124" s="240"/>
      <c r="G124" s="240"/>
      <c r="H124" s="240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1" customFormat="1" ht="12" customHeight="1">
      <c r="B125" s="19"/>
      <c r="C125" s="25" t="s">
        <v>85</v>
      </c>
      <c r="L125" s="19"/>
    </row>
    <row r="126" spans="1:31" s="2" customFormat="1" ht="16.5" customHeight="1">
      <c r="A126" s="28"/>
      <c r="B126" s="29"/>
      <c r="C126" s="28"/>
      <c r="D126" s="28"/>
      <c r="E126" s="239" t="s">
        <v>86</v>
      </c>
      <c r="F126" s="238"/>
      <c r="G126" s="238"/>
      <c r="H126" s="23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2" customHeight="1">
      <c r="A127" s="28"/>
      <c r="B127" s="29"/>
      <c r="C127" s="25" t="s">
        <v>87</v>
      </c>
      <c r="D127" s="28"/>
      <c r="E127" s="28"/>
      <c r="F127" s="28"/>
      <c r="G127" s="28"/>
      <c r="H127" s="28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6.5" customHeight="1">
      <c r="A128" s="28"/>
      <c r="B128" s="29"/>
      <c r="C128" s="28"/>
      <c r="D128" s="28"/>
      <c r="E128" s="202" t="str">
        <f>E11</f>
        <v>01.1 - ASR</v>
      </c>
      <c r="F128" s="238"/>
      <c r="G128" s="238"/>
      <c r="H128" s="238"/>
      <c r="I128" s="28"/>
      <c r="J128" s="28"/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6.9" customHeight="1">
      <c r="A129" s="28"/>
      <c r="B129" s="29"/>
      <c r="C129" s="28"/>
      <c r="D129" s="28"/>
      <c r="E129" s="28"/>
      <c r="F129" s="28"/>
      <c r="G129" s="28"/>
      <c r="H129" s="28"/>
      <c r="I129" s="28"/>
      <c r="J129" s="28"/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2" customHeight="1">
      <c r="A130" s="28"/>
      <c r="B130" s="29"/>
      <c r="C130" s="25" t="s">
        <v>16</v>
      </c>
      <c r="D130" s="28"/>
      <c r="E130" s="28"/>
      <c r="F130" s="23" t="str">
        <f>F14</f>
        <v xml:space="preserve"> </v>
      </c>
      <c r="G130" s="28"/>
      <c r="H130" s="28"/>
      <c r="I130" s="25" t="s">
        <v>18</v>
      </c>
      <c r="J130" s="54" t="str">
        <f>IF(J14="","",J14)</f>
        <v/>
      </c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2" customFormat="1" ht="6.9" customHeight="1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41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65" s="2" customFormat="1" ht="15.15" customHeight="1">
      <c r="A132" s="28"/>
      <c r="B132" s="29"/>
      <c r="C132" s="25" t="s">
        <v>19</v>
      </c>
      <c r="D132" s="28"/>
      <c r="E132" s="28"/>
      <c r="F132" s="23" t="str">
        <f>E17</f>
        <v xml:space="preserve"> </v>
      </c>
      <c r="G132" s="28"/>
      <c r="H132" s="28"/>
      <c r="I132" s="25" t="s">
        <v>23</v>
      </c>
      <c r="J132" s="26" t="str">
        <f>E23</f>
        <v xml:space="preserve"> </v>
      </c>
      <c r="K132" s="28"/>
      <c r="L132" s="41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65" s="2" customFormat="1" ht="15.15" customHeight="1">
      <c r="A133" s="28"/>
      <c r="B133" s="29"/>
      <c r="C133" s="25" t="s">
        <v>22</v>
      </c>
      <c r="D133" s="28"/>
      <c r="E133" s="28"/>
      <c r="F133" s="23" t="str">
        <f>IF(E20="","",E20)</f>
        <v xml:space="preserve"> </v>
      </c>
      <c r="G133" s="28"/>
      <c r="H133" s="28"/>
      <c r="I133" s="25" t="s">
        <v>25</v>
      </c>
      <c r="J133" s="26" t="str">
        <f>E26</f>
        <v xml:space="preserve"> </v>
      </c>
      <c r="K133" s="28"/>
      <c r="L133" s="4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65" s="2" customFormat="1" ht="10.35" customHeight="1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4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65" s="11" customFormat="1" ht="29.25" customHeight="1">
      <c r="A135" s="128"/>
      <c r="B135" s="129"/>
      <c r="C135" s="130" t="s">
        <v>111</v>
      </c>
      <c r="D135" s="131" t="s">
        <v>52</v>
      </c>
      <c r="E135" s="131" t="s">
        <v>48</v>
      </c>
      <c r="F135" s="131" t="s">
        <v>49</v>
      </c>
      <c r="G135" s="131" t="s">
        <v>112</v>
      </c>
      <c r="H135" s="131" t="s">
        <v>113</v>
      </c>
      <c r="I135" s="131" t="s">
        <v>114</v>
      </c>
      <c r="J135" s="132" t="s">
        <v>91</v>
      </c>
      <c r="K135" s="133" t="s">
        <v>115</v>
      </c>
      <c r="L135" s="134"/>
      <c r="M135" s="61" t="s">
        <v>1</v>
      </c>
      <c r="N135" s="62" t="s">
        <v>31</v>
      </c>
      <c r="O135" s="62" t="s">
        <v>116</v>
      </c>
      <c r="P135" s="62" t="s">
        <v>117</v>
      </c>
      <c r="Q135" s="62" t="s">
        <v>118</v>
      </c>
      <c r="R135" s="62" t="s">
        <v>119</v>
      </c>
      <c r="S135" s="62" t="s">
        <v>120</v>
      </c>
      <c r="T135" s="63" t="s">
        <v>121</v>
      </c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</row>
    <row r="136" spans="1:65" s="2" customFormat="1" ht="22.8" customHeight="1">
      <c r="A136" s="28"/>
      <c r="B136" s="29"/>
      <c r="C136" s="68" t="s">
        <v>92</v>
      </c>
      <c r="D136" s="28"/>
      <c r="E136" s="28"/>
      <c r="F136" s="28"/>
      <c r="G136" s="28"/>
      <c r="H136" s="28"/>
      <c r="I136" s="28"/>
      <c r="J136" s="135">
        <f>BK136</f>
        <v>0</v>
      </c>
      <c r="K136" s="28"/>
      <c r="L136" s="29"/>
      <c r="M136" s="64"/>
      <c r="N136" s="55"/>
      <c r="O136" s="65"/>
      <c r="P136" s="136">
        <f>P137+P255+P323</f>
        <v>6993.4380924099996</v>
      </c>
      <c r="Q136" s="65"/>
      <c r="R136" s="136">
        <f>R137+R255+R323</f>
        <v>1872.2679407666492</v>
      </c>
      <c r="S136" s="65"/>
      <c r="T136" s="137">
        <f>T137+T255+T323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66</v>
      </c>
      <c r="AU136" s="16" t="s">
        <v>93</v>
      </c>
      <c r="BK136" s="138">
        <f>BK137+BK255+BK323</f>
        <v>0</v>
      </c>
    </row>
    <row r="137" spans="1:65" s="12" customFormat="1" ht="25.95" customHeight="1">
      <c r="B137" s="139"/>
      <c r="D137" s="140" t="s">
        <v>66</v>
      </c>
      <c r="E137" s="141" t="s">
        <v>122</v>
      </c>
      <c r="F137" s="141" t="s">
        <v>123</v>
      </c>
      <c r="J137" s="142">
        <f>BK137</f>
        <v>0</v>
      </c>
      <c r="L137" s="139"/>
      <c r="M137" s="143"/>
      <c r="N137" s="144"/>
      <c r="O137" s="144"/>
      <c r="P137" s="145">
        <f>P138+P156+P180+P200+P211+P227+P253</f>
        <v>3181.91999033</v>
      </c>
      <c r="Q137" s="144"/>
      <c r="R137" s="145">
        <f>R138+R156+R180+R200+R211+R227+R253</f>
        <v>1855.209814760399</v>
      </c>
      <c r="S137" s="144"/>
      <c r="T137" s="146">
        <f>T138+T156+T180+T200+T211+T227+T253</f>
        <v>0</v>
      </c>
      <c r="AR137" s="140" t="s">
        <v>73</v>
      </c>
      <c r="AT137" s="147" t="s">
        <v>66</v>
      </c>
      <c r="AU137" s="147" t="s">
        <v>67</v>
      </c>
      <c r="AY137" s="140" t="s">
        <v>124</v>
      </c>
      <c r="BK137" s="148">
        <f>BK138+BK156+BK180+BK200+BK211+BK227+BK253</f>
        <v>0</v>
      </c>
    </row>
    <row r="138" spans="1:65" s="12" customFormat="1" ht="22.8" customHeight="1">
      <c r="B138" s="139"/>
      <c r="D138" s="140" t="s">
        <v>66</v>
      </c>
      <c r="E138" s="149" t="s">
        <v>73</v>
      </c>
      <c r="F138" s="149" t="s">
        <v>125</v>
      </c>
      <c r="J138" s="150">
        <f>BK138</f>
        <v>0</v>
      </c>
      <c r="L138" s="139"/>
      <c r="M138" s="143"/>
      <c r="N138" s="144"/>
      <c r="O138" s="144"/>
      <c r="P138" s="145">
        <f>SUM(P139:P155)</f>
        <v>137.94932</v>
      </c>
      <c r="Q138" s="144"/>
      <c r="R138" s="145">
        <f>SUM(R139:R155)</f>
        <v>0</v>
      </c>
      <c r="S138" s="144"/>
      <c r="T138" s="146">
        <f>SUM(T139:T155)</f>
        <v>0</v>
      </c>
      <c r="AR138" s="140" t="s">
        <v>73</v>
      </c>
      <c r="AT138" s="147" t="s">
        <v>66</v>
      </c>
      <c r="AU138" s="147" t="s">
        <v>73</v>
      </c>
      <c r="AY138" s="140" t="s">
        <v>124</v>
      </c>
      <c r="BK138" s="148">
        <f>SUM(BK139:BK155)</f>
        <v>0</v>
      </c>
    </row>
    <row r="139" spans="1:65" s="2" customFormat="1" ht="24.15" customHeight="1">
      <c r="A139" s="28"/>
      <c r="B139" s="151"/>
      <c r="C139" s="152" t="s">
        <v>73</v>
      </c>
      <c r="D139" s="152" t="s">
        <v>126</v>
      </c>
      <c r="E139" s="153" t="s">
        <v>127</v>
      </c>
      <c r="F139" s="154" t="s">
        <v>128</v>
      </c>
      <c r="G139" s="155" t="s">
        <v>129</v>
      </c>
      <c r="H139" s="156">
        <v>61.377000000000002</v>
      </c>
      <c r="I139" s="157"/>
      <c r="J139" s="157">
        <f>ROUND(I139*H139,2)</f>
        <v>0</v>
      </c>
      <c r="K139" s="158"/>
      <c r="L139" s="29"/>
      <c r="M139" s="159" t="s">
        <v>1</v>
      </c>
      <c r="N139" s="160" t="s">
        <v>33</v>
      </c>
      <c r="O139" s="161">
        <v>0.46</v>
      </c>
      <c r="P139" s="161">
        <f>O139*H139</f>
        <v>28.233420000000002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63" t="s">
        <v>130</v>
      </c>
      <c r="AT139" s="163" t="s">
        <v>126</v>
      </c>
      <c r="AU139" s="163" t="s">
        <v>79</v>
      </c>
      <c r="AY139" s="16" t="s">
        <v>124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6" t="s">
        <v>79</v>
      </c>
      <c r="BK139" s="164">
        <f>ROUND(I139*H139,2)</f>
        <v>0</v>
      </c>
      <c r="BL139" s="16" t="s">
        <v>130</v>
      </c>
      <c r="BM139" s="163" t="s">
        <v>79</v>
      </c>
    </row>
    <row r="140" spans="1:65" s="13" customFormat="1">
      <c r="B140" s="165"/>
      <c r="D140" s="166" t="s">
        <v>131</v>
      </c>
      <c r="E140" s="167" t="s">
        <v>1</v>
      </c>
      <c r="F140" s="168" t="s">
        <v>132</v>
      </c>
      <c r="H140" s="169">
        <v>5.173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131</v>
      </c>
      <c r="AU140" s="167" t="s">
        <v>79</v>
      </c>
      <c r="AV140" s="13" t="s">
        <v>79</v>
      </c>
      <c r="AW140" s="13" t="s">
        <v>24</v>
      </c>
      <c r="AX140" s="13" t="s">
        <v>67</v>
      </c>
      <c r="AY140" s="167" t="s">
        <v>124</v>
      </c>
    </row>
    <row r="141" spans="1:65" s="13" customFormat="1">
      <c r="B141" s="165"/>
      <c r="D141" s="166" t="s">
        <v>131</v>
      </c>
      <c r="E141" s="167" t="s">
        <v>1</v>
      </c>
      <c r="F141" s="168" t="s">
        <v>133</v>
      </c>
      <c r="H141" s="169">
        <v>56.204000000000001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131</v>
      </c>
      <c r="AU141" s="167" t="s">
        <v>79</v>
      </c>
      <c r="AV141" s="13" t="s">
        <v>79</v>
      </c>
      <c r="AW141" s="13" t="s">
        <v>24</v>
      </c>
      <c r="AX141" s="13" t="s">
        <v>67</v>
      </c>
      <c r="AY141" s="167" t="s">
        <v>124</v>
      </c>
    </row>
    <row r="142" spans="1:65" s="14" customFormat="1">
      <c r="B142" s="173"/>
      <c r="D142" s="166" t="s">
        <v>131</v>
      </c>
      <c r="E142" s="174" t="s">
        <v>1</v>
      </c>
      <c r="F142" s="175" t="s">
        <v>134</v>
      </c>
      <c r="H142" s="176">
        <v>61.377000000000002</v>
      </c>
      <c r="L142" s="173"/>
      <c r="M142" s="177"/>
      <c r="N142" s="178"/>
      <c r="O142" s="178"/>
      <c r="P142" s="178"/>
      <c r="Q142" s="178"/>
      <c r="R142" s="178"/>
      <c r="S142" s="178"/>
      <c r="T142" s="179"/>
      <c r="AT142" s="174" t="s">
        <v>131</v>
      </c>
      <c r="AU142" s="174" t="s">
        <v>79</v>
      </c>
      <c r="AV142" s="14" t="s">
        <v>130</v>
      </c>
      <c r="AW142" s="14" t="s">
        <v>24</v>
      </c>
      <c r="AX142" s="14" t="s">
        <v>73</v>
      </c>
      <c r="AY142" s="174" t="s">
        <v>124</v>
      </c>
    </row>
    <row r="143" spans="1:65" s="2" customFormat="1" ht="24.15" customHeight="1">
      <c r="A143" s="28"/>
      <c r="B143" s="151"/>
      <c r="C143" s="152" t="s">
        <v>79</v>
      </c>
      <c r="D143" s="152" t="s">
        <v>126</v>
      </c>
      <c r="E143" s="153" t="s">
        <v>135</v>
      </c>
      <c r="F143" s="154" t="s">
        <v>136</v>
      </c>
      <c r="G143" s="155" t="s">
        <v>129</v>
      </c>
      <c r="H143" s="156">
        <v>30.689</v>
      </c>
      <c r="I143" s="157"/>
      <c r="J143" s="157">
        <f>ROUND(I143*H143,2)</f>
        <v>0</v>
      </c>
      <c r="K143" s="158"/>
      <c r="L143" s="29"/>
      <c r="M143" s="159" t="s">
        <v>1</v>
      </c>
      <c r="N143" s="160" t="s">
        <v>33</v>
      </c>
      <c r="O143" s="161">
        <v>5.6000000000000001E-2</v>
      </c>
      <c r="P143" s="161">
        <f>O143*H143</f>
        <v>1.7185840000000001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63" t="s">
        <v>130</v>
      </c>
      <c r="AT143" s="163" t="s">
        <v>126</v>
      </c>
      <c r="AU143" s="163" t="s">
        <v>79</v>
      </c>
      <c r="AY143" s="16" t="s">
        <v>124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6" t="s">
        <v>79</v>
      </c>
      <c r="BK143" s="164">
        <f>ROUND(I143*H143,2)</f>
        <v>0</v>
      </c>
      <c r="BL143" s="16" t="s">
        <v>130</v>
      </c>
      <c r="BM143" s="163" t="s">
        <v>130</v>
      </c>
    </row>
    <row r="144" spans="1:65" s="13" customFormat="1">
      <c r="B144" s="165"/>
      <c r="D144" s="166" t="s">
        <v>131</v>
      </c>
      <c r="E144" s="167" t="s">
        <v>1</v>
      </c>
      <c r="F144" s="168" t="s">
        <v>137</v>
      </c>
      <c r="H144" s="169">
        <v>30.689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131</v>
      </c>
      <c r="AU144" s="167" t="s">
        <v>79</v>
      </c>
      <c r="AV144" s="13" t="s">
        <v>79</v>
      </c>
      <c r="AW144" s="13" t="s">
        <v>24</v>
      </c>
      <c r="AX144" s="13" t="s">
        <v>73</v>
      </c>
      <c r="AY144" s="167" t="s">
        <v>124</v>
      </c>
    </row>
    <row r="145" spans="1:65" s="2" customFormat="1" ht="21.75" customHeight="1">
      <c r="A145" s="28"/>
      <c r="B145" s="151"/>
      <c r="C145" s="152" t="s">
        <v>138</v>
      </c>
      <c r="D145" s="152" t="s">
        <v>126</v>
      </c>
      <c r="E145" s="153" t="s">
        <v>139</v>
      </c>
      <c r="F145" s="154" t="s">
        <v>140</v>
      </c>
      <c r="G145" s="155" t="s">
        <v>129</v>
      </c>
      <c r="H145" s="156">
        <v>2.8</v>
      </c>
      <c r="I145" s="157"/>
      <c r="J145" s="157">
        <f>ROUND(I145*H145,2)</f>
        <v>0</v>
      </c>
      <c r="K145" s="158"/>
      <c r="L145" s="29"/>
      <c r="M145" s="159" t="s">
        <v>1</v>
      </c>
      <c r="N145" s="160" t="s">
        <v>33</v>
      </c>
      <c r="O145" s="161">
        <v>0.83799999999999997</v>
      </c>
      <c r="P145" s="161">
        <f>O145*H145</f>
        <v>2.3463999999999996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63" t="s">
        <v>130</v>
      </c>
      <c r="AT145" s="163" t="s">
        <v>126</v>
      </c>
      <c r="AU145" s="163" t="s">
        <v>79</v>
      </c>
      <c r="AY145" s="16" t="s">
        <v>124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6" t="s">
        <v>79</v>
      </c>
      <c r="BK145" s="164">
        <f>ROUND(I145*H145,2)</f>
        <v>0</v>
      </c>
      <c r="BL145" s="16" t="s">
        <v>130</v>
      </c>
      <c r="BM145" s="163" t="s">
        <v>141</v>
      </c>
    </row>
    <row r="146" spans="1:65" s="13" customFormat="1">
      <c r="B146" s="165"/>
      <c r="D146" s="166" t="s">
        <v>131</v>
      </c>
      <c r="E146" s="167" t="s">
        <v>1</v>
      </c>
      <c r="F146" s="168" t="s">
        <v>142</v>
      </c>
      <c r="H146" s="169">
        <v>2.8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131</v>
      </c>
      <c r="AU146" s="167" t="s">
        <v>79</v>
      </c>
      <c r="AV146" s="13" t="s">
        <v>79</v>
      </c>
      <c r="AW146" s="13" t="s">
        <v>24</v>
      </c>
      <c r="AX146" s="13" t="s">
        <v>67</v>
      </c>
      <c r="AY146" s="167" t="s">
        <v>124</v>
      </c>
    </row>
    <row r="147" spans="1:65" s="14" customFormat="1">
      <c r="B147" s="173"/>
      <c r="D147" s="166" t="s">
        <v>131</v>
      </c>
      <c r="E147" s="174" t="s">
        <v>1</v>
      </c>
      <c r="F147" s="175" t="s">
        <v>134</v>
      </c>
      <c r="H147" s="176">
        <v>2.8</v>
      </c>
      <c r="L147" s="173"/>
      <c r="M147" s="177"/>
      <c r="N147" s="178"/>
      <c r="O147" s="178"/>
      <c r="P147" s="178"/>
      <c r="Q147" s="178"/>
      <c r="R147" s="178"/>
      <c r="S147" s="178"/>
      <c r="T147" s="179"/>
      <c r="AT147" s="174" t="s">
        <v>131</v>
      </c>
      <c r="AU147" s="174" t="s">
        <v>79</v>
      </c>
      <c r="AV147" s="14" t="s">
        <v>130</v>
      </c>
      <c r="AW147" s="14" t="s">
        <v>24</v>
      </c>
      <c r="AX147" s="14" t="s">
        <v>73</v>
      </c>
      <c r="AY147" s="174" t="s">
        <v>124</v>
      </c>
    </row>
    <row r="148" spans="1:65" s="2" customFormat="1" ht="24.15" customHeight="1">
      <c r="A148" s="28"/>
      <c r="B148" s="151"/>
      <c r="C148" s="152" t="s">
        <v>130</v>
      </c>
      <c r="D148" s="152" t="s">
        <v>126</v>
      </c>
      <c r="E148" s="153" t="s">
        <v>143</v>
      </c>
      <c r="F148" s="154" t="s">
        <v>144</v>
      </c>
      <c r="G148" s="155" t="s">
        <v>129</v>
      </c>
      <c r="H148" s="156">
        <v>2.88</v>
      </c>
      <c r="I148" s="157"/>
      <c r="J148" s="157">
        <f>ROUND(I148*H148,2)</f>
        <v>0</v>
      </c>
      <c r="K148" s="158"/>
      <c r="L148" s="29"/>
      <c r="M148" s="159" t="s">
        <v>1</v>
      </c>
      <c r="N148" s="160" t="s">
        <v>33</v>
      </c>
      <c r="O148" s="161">
        <v>4.2000000000000003E-2</v>
      </c>
      <c r="P148" s="161">
        <f>O148*H148</f>
        <v>0.12096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63" t="s">
        <v>130</v>
      </c>
      <c r="AT148" s="163" t="s">
        <v>126</v>
      </c>
      <c r="AU148" s="163" t="s">
        <v>79</v>
      </c>
      <c r="AY148" s="16" t="s">
        <v>124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6" t="s">
        <v>79</v>
      </c>
      <c r="BK148" s="164">
        <f>ROUND(I148*H148,2)</f>
        <v>0</v>
      </c>
      <c r="BL148" s="16" t="s">
        <v>130</v>
      </c>
      <c r="BM148" s="163" t="s">
        <v>145</v>
      </c>
    </row>
    <row r="149" spans="1:65" s="2" customFormat="1" ht="21.75" customHeight="1">
      <c r="A149" s="28"/>
      <c r="B149" s="151"/>
      <c r="C149" s="152" t="s">
        <v>146</v>
      </c>
      <c r="D149" s="152" t="s">
        <v>126</v>
      </c>
      <c r="E149" s="153" t="s">
        <v>147</v>
      </c>
      <c r="F149" s="154" t="s">
        <v>148</v>
      </c>
      <c r="G149" s="155" t="s">
        <v>129</v>
      </c>
      <c r="H149" s="156">
        <v>32.886000000000003</v>
      </c>
      <c r="I149" s="157"/>
      <c r="J149" s="157">
        <f>ROUND(I149*H149,2)</f>
        <v>0</v>
      </c>
      <c r="K149" s="158"/>
      <c r="L149" s="29"/>
      <c r="M149" s="159" t="s">
        <v>1</v>
      </c>
      <c r="N149" s="160" t="s">
        <v>33</v>
      </c>
      <c r="O149" s="161">
        <v>2.5139999999999998</v>
      </c>
      <c r="P149" s="161">
        <f>O149*H149</f>
        <v>82.675404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63" t="s">
        <v>130</v>
      </c>
      <c r="AT149" s="163" t="s">
        <v>126</v>
      </c>
      <c r="AU149" s="163" t="s">
        <v>79</v>
      </c>
      <c r="AY149" s="16" t="s">
        <v>124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6" t="s">
        <v>79</v>
      </c>
      <c r="BK149" s="164">
        <f>ROUND(I149*H149,2)</f>
        <v>0</v>
      </c>
      <c r="BL149" s="16" t="s">
        <v>130</v>
      </c>
      <c r="BM149" s="163" t="s">
        <v>149</v>
      </c>
    </row>
    <row r="150" spans="1:65" s="13" customFormat="1">
      <c r="B150" s="165"/>
      <c r="D150" s="166" t="s">
        <v>131</v>
      </c>
      <c r="E150" s="167" t="s">
        <v>1</v>
      </c>
      <c r="F150" s="168" t="s">
        <v>150</v>
      </c>
      <c r="H150" s="169">
        <v>22.734000000000002</v>
      </c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131</v>
      </c>
      <c r="AU150" s="167" t="s">
        <v>79</v>
      </c>
      <c r="AV150" s="13" t="s">
        <v>79</v>
      </c>
      <c r="AW150" s="13" t="s">
        <v>24</v>
      </c>
      <c r="AX150" s="13" t="s">
        <v>67</v>
      </c>
      <c r="AY150" s="167" t="s">
        <v>124</v>
      </c>
    </row>
    <row r="151" spans="1:65" s="13" customFormat="1">
      <c r="B151" s="165"/>
      <c r="D151" s="166" t="s">
        <v>131</v>
      </c>
      <c r="E151" s="167" t="s">
        <v>1</v>
      </c>
      <c r="F151" s="168" t="s">
        <v>151</v>
      </c>
      <c r="H151" s="169">
        <v>7.2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131</v>
      </c>
      <c r="AU151" s="167" t="s">
        <v>79</v>
      </c>
      <c r="AV151" s="13" t="s">
        <v>79</v>
      </c>
      <c r="AW151" s="13" t="s">
        <v>24</v>
      </c>
      <c r="AX151" s="13" t="s">
        <v>67</v>
      </c>
      <c r="AY151" s="167" t="s">
        <v>124</v>
      </c>
    </row>
    <row r="152" spans="1:65" s="13" customFormat="1">
      <c r="B152" s="165"/>
      <c r="D152" s="166" t="s">
        <v>131</v>
      </c>
      <c r="E152" s="167" t="s">
        <v>1</v>
      </c>
      <c r="F152" s="168" t="s">
        <v>152</v>
      </c>
      <c r="H152" s="169">
        <v>2.952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131</v>
      </c>
      <c r="AU152" s="167" t="s">
        <v>79</v>
      </c>
      <c r="AV152" s="13" t="s">
        <v>79</v>
      </c>
      <c r="AW152" s="13" t="s">
        <v>24</v>
      </c>
      <c r="AX152" s="13" t="s">
        <v>67</v>
      </c>
      <c r="AY152" s="167" t="s">
        <v>124</v>
      </c>
    </row>
    <row r="153" spans="1:65" s="14" customFormat="1">
      <c r="B153" s="173"/>
      <c r="D153" s="166" t="s">
        <v>131</v>
      </c>
      <c r="E153" s="174" t="s">
        <v>1</v>
      </c>
      <c r="F153" s="175" t="s">
        <v>134</v>
      </c>
      <c r="H153" s="176">
        <v>32.886000000000003</v>
      </c>
      <c r="L153" s="173"/>
      <c r="M153" s="177"/>
      <c r="N153" s="178"/>
      <c r="O153" s="178"/>
      <c r="P153" s="178"/>
      <c r="Q153" s="178"/>
      <c r="R153" s="178"/>
      <c r="S153" s="178"/>
      <c r="T153" s="179"/>
      <c r="AT153" s="174" t="s">
        <v>131</v>
      </c>
      <c r="AU153" s="174" t="s">
        <v>79</v>
      </c>
      <c r="AV153" s="14" t="s">
        <v>130</v>
      </c>
      <c r="AW153" s="14" t="s">
        <v>24</v>
      </c>
      <c r="AX153" s="14" t="s">
        <v>73</v>
      </c>
      <c r="AY153" s="174" t="s">
        <v>124</v>
      </c>
    </row>
    <row r="154" spans="1:65" s="2" customFormat="1" ht="37.799999999999997" customHeight="1">
      <c r="A154" s="28"/>
      <c r="B154" s="151"/>
      <c r="C154" s="152" t="s">
        <v>141</v>
      </c>
      <c r="D154" s="152" t="s">
        <v>126</v>
      </c>
      <c r="E154" s="153" t="s">
        <v>153</v>
      </c>
      <c r="F154" s="154" t="s">
        <v>154</v>
      </c>
      <c r="G154" s="155" t="s">
        <v>129</v>
      </c>
      <c r="H154" s="156">
        <v>32.886000000000003</v>
      </c>
      <c r="I154" s="157"/>
      <c r="J154" s="157">
        <f>ROUND(I154*H154,2)</f>
        <v>0</v>
      </c>
      <c r="K154" s="158"/>
      <c r="L154" s="29"/>
      <c r="M154" s="159" t="s">
        <v>1</v>
      </c>
      <c r="N154" s="160" t="s">
        <v>33</v>
      </c>
      <c r="O154" s="161">
        <v>0.61299999999999999</v>
      </c>
      <c r="P154" s="161">
        <f>O154*H154</f>
        <v>20.159118000000003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63" t="s">
        <v>130</v>
      </c>
      <c r="AT154" s="163" t="s">
        <v>126</v>
      </c>
      <c r="AU154" s="163" t="s">
        <v>79</v>
      </c>
      <c r="AY154" s="16" t="s">
        <v>124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6" t="s">
        <v>79</v>
      </c>
      <c r="BK154" s="164">
        <f>ROUND(I154*H154,2)</f>
        <v>0</v>
      </c>
      <c r="BL154" s="16" t="s">
        <v>130</v>
      </c>
      <c r="BM154" s="163" t="s">
        <v>155</v>
      </c>
    </row>
    <row r="155" spans="1:65" s="2" customFormat="1" ht="33" customHeight="1">
      <c r="A155" s="28"/>
      <c r="B155" s="151"/>
      <c r="C155" s="152" t="s">
        <v>156</v>
      </c>
      <c r="D155" s="152" t="s">
        <v>126</v>
      </c>
      <c r="E155" s="153" t="s">
        <v>157</v>
      </c>
      <c r="F155" s="154" t="s">
        <v>158</v>
      </c>
      <c r="G155" s="155" t="s">
        <v>129</v>
      </c>
      <c r="H155" s="156">
        <v>64.177000000000007</v>
      </c>
      <c r="I155" s="157"/>
      <c r="J155" s="157">
        <f>ROUND(I155*H155,2)</f>
        <v>0</v>
      </c>
      <c r="K155" s="158"/>
      <c r="L155" s="29"/>
      <c r="M155" s="159" t="s">
        <v>1</v>
      </c>
      <c r="N155" s="160" t="s">
        <v>33</v>
      </c>
      <c r="O155" s="161">
        <v>4.2000000000000003E-2</v>
      </c>
      <c r="P155" s="161">
        <f>O155*H155</f>
        <v>2.6954340000000006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63" t="s">
        <v>130</v>
      </c>
      <c r="AT155" s="163" t="s">
        <v>126</v>
      </c>
      <c r="AU155" s="163" t="s">
        <v>79</v>
      </c>
      <c r="AY155" s="16" t="s">
        <v>124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79</v>
      </c>
      <c r="BK155" s="164">
        <f>ROUND(I155*H155,2)</f>
        <v>0</v>
      </c>
      <c r="BL155" s="16" t="s">
        <v>130</v>
      </c>
      <c r="BM155" s="163" t="s">
        <v>159</v>
      </c>
    </row>
    <row r="156" spans="1:65" s="12" customFormat="1" ht="22.8" customHeight="1">
      <c r="B156" s="139"/>
      <c r="D156" s="140" t="s">
        <v>66</v>
      </c>
      <c r="E156" s="149" t="s">
        <v>79</v>
      </c>
      <c r="F156" s="149" t="s">
        <v>160</v>
      </c>
      <c r="J156" s="150">
        <f>BK156</f>
        <v>0</v>
      </c>
      <c r="L156" s="139"/>
      <c r="M156" s="143"/>
      <c r="N156" s="144"/>
      <c r="O156" s="144"/>
      <c r="P156" s="145">
        <f>SUM(P157:P179)</f>
        <v>131.57871402000001</v>
      </c>
      <c r="Q156" s="144"/>
      <c r="R156" s="145">
        <f>SUM(R157:R179)</f>
        <v>96.713724980544001</v>
      </c>
      <c r="S156" s="144"/>
      <c r="T156" s="146">
        <f>SUM(T157:T179)</f>
        <v>0</v>
      </c>
      <c r="AR156" s="140" t="s">
        <v>73</v>
      </c>
      <c r="AT156" s="147" t="s">
        <v>66</v>
      </c>
      <c r="AU156" s="147" t="s">
        <v>73</v>
      </c>
      <c r="AY156" s="140" t="s">
        <v>124</v>
      </c>
      <c r="BK156" s="148">
        <f>SUM(BK157:BK179)</f>
        <v>0</v>
      </c>
    </row>
    <row r="157" spans="1:65" s="2" customFormat="1" ht="33" customHeight="1">
      <c r="A157" s="28"/>
      <c r="B157" s="151"/>
      <c r="C157" s="152" t="s">
        <v>145</v>
      </c>
      <c r="D157" s="152" t="s">
        <v>126</v>
      </c>
      <c r="E157" s="153" t="s">
        <v>161</v>
      </c>
      <c r="F157" s="154" t="s">
        <v>162</v>
      </c>
      <c r="G157" s="155" t="s">
        <v>163</v>
      </c>
      <c r="H157" s="156">
        <v>1994.99</v>
      </c>
      <c r="I157" s="157"/>
      <c r="J157" s="157">
        <f>ROUND(I157*H157,2)</f>
        <v>0</v>
      </c>
      <c r="K157" s="158"/>
      <c r="L157" s="29"/>
      <c r="M157" s="159" t="s">
        <v>1</v>
      </c>
      <c r="N157" s="160" t="s">
        <v>33</v>
      </c>
      <c r="O157" s="161">
        <v>4.0000000000000001E-3</v>
      </c>
      <c r="P157" s="161">
        <f>O157*H157</f>
        <v>7.9799600000000002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63" t="s">
        <v>130</v>
      </c>
      <c r="AT157" s="163" t="s">
        <v>126</v>
      </c>
      <c r="AU157" s="163" t="s">
        <v>79</v>
      </c>
      <c r="AY157" s="16" t="s">
        <v>124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6" t="s">
        <v>79</v>
      </c>
      <c r="BK157" s="164">
        <f>ROUND(I157*H157,2)</f>
        <v>0</v>
      </c>
      <c r="BL157" s="16" t="s">
        <v>130</v>
      </c>
      <c r="BM157" s="163" t="s">
        <v>164</v>
      </c>
    </row>
    <row r="158" spans="1:65" s="13" customFormat="1">
      <c r="B158" s="165"/>
      <c r="D158" s="166" t="s">
        <v>131</v>
      </c>
      <c r="E158" s="167" t="s">
        <v>1</v>
      </c>
      <c r="F158" s="168" t="s">
        <v>165</v>
      </c>
      <c r="H158" s="169">
        <v>517.28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131</v>
      </c>
      <c r="AU158" s="167" t="s">
        <v>79</v>
      </c>
      <c r="AV158" s="13" t="s">
        <v>79</v>
      </c>
      <c r="AW158" s="13" t="s">
        <v>24</v>
      </c>
      <c r="AX158" s="13" t="s">
        <v>67</v>
      </c>
      <c r="AY158" s="167" t="s">
        <v>124</v>
      </c>
    </row>
    <row r="159" spans="1:65" s="13" customFormat="1">
      <c r="B159" s="165"/>
      <c r="D159" s="166" t="s">
        <v>131</v>
      </c>
      <c r="E159" s="167" t="s">
        <v>1</v>
      </c>
      <c r="F159" s="168" t="s">
        <v>166</v>
      </c>
      <c r="H159" s="169">
        <v>947.25</v>
      </c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131</v>
      </c>
      <c r="AU159" s="167" t="s">
        <v>79</v>
      </c>
      <c r="AV159" s="13" t="s">
        <v>79</v>
      </c>
      <c r="AW159" s="13" t="s">
        <v>24</v>
      </c>
      <c r="AX159" s="13" t="s">
        <v>67</v>
      </c>
      <c r="AY159" s="167" t="s">
        <v>124</v>
      </c>
    </row>
    <row r="160" spans="1:65" s="13" customFormat="1">
      <c r="B160" s="165"/>
      <c r="D160" s="166" t="s">
        <v>131</v>
      </c>
      <c r="E160" s="167" t="s">
        <v>1</v>
      </c>
      <c r="F160" s="168" t="s">
        <v>167</v>
      </c>
      <c r="H160" s="169">
        <v>530.46</v>
      </c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131</v>
      </c>
      <c r="AU160" s="167" t="s">
        <v>79</v>
      </c>
      <c r="AV160" s="13" t="s">
        <v>79</v>
      </c>
      <c r="AW160" s="13" t="s">
        <v>24</v>
      </c>
      <c r="AX160" s="13" t="s">
        <v>67</v>
      </c>
      <c r="AY160" s="167" t="s">
        <v>124</v>
      </c>
    </row>
    <row r="161" spans="1:65" s="14" customFormat="1">
      <c r="B161" s="173"/>
      <c r="D161" s="166" t="s">
        <v>131</v>
      </c>
      <c r="E161" s="174" t="s">
        <v>1</v>
      </c>
      <c r="F161" s="175" t="s">
        <v>134</v>
      </c>
      <c r="H161" s="176">
        <v>1994.99</v>
      </c>
      <c r="L161" s="173"/>
      <c r="M161" s="177"/>
      <c r="N161" s="178"/>
      <c r="O161" s="178"/>
      <c r="P161" s="178"/>
      <c r="Q161" s="178"/>
      <c r="R161" s="178"/>
      <c r="S161" s="178"/>
      <c r="T161" s="179"/>
      <c r="AT161" s="174" t="s">
        <v>131</v>
      </c>
      <c r="AU161" s="174" t="s">
        <v>79</v>
      </c>
      <c r="AV161" s="14" t="s">
        <v>130</v>
      </c>
      <c r="AW161" s="14" t="s">
        <v>24</v>
      </c>
      <c r="AX161" s="14" t="s">
        <v>73</v>
      </c>
      <c r="AY161" s="174" t="s">
        <v>124</v>
      </c>
    </row>
    <row r="162" spans="1:65" s="2" customFormat="1" ht="16.5" customHeight="1">
      <c r="A162" s="28"/>
      <c r="B162" s="151"/>
      <c r="C162" s="152" t="s">
        <v>168</v>
      </c>
      <c r="D162" s="152" t="s">
        <v>126</v>
      </c>
      <c r="E162" s="153" t="s">
        <v>169</v>
      </c>
      <c r="F162" s="154" t="s">
        <v>170</v>
      </c>
      <c r="G162" s="155" t="s">
        <v>129</v>
      </c>
      <c r="H162" s="156">
        <v>9.1280000000000001</v>
      </c>
      <c r="I162" s="157"/>
      <c r="J162" s="157">
        <f>ROUND(I162*H162,2)</f>
        <v>0</v>
      </c>
      <c r="K162" s="158"/>
      <c r="L162" s="29"/>
      <c r="M162" s="159" t="s">
        <v>1</v>
      </c>
      <c r="N162" s="160" t="s">
        <v>33</v>
      </c>
      <c r="O162" s="161">
        <v>0.90824000000000005</v>
      </c>
      <c r="P162" s="161">
        <f>O162*H162</f>
        <v>8.2904147200000011</v>
      </c>
      <c r="Q162" s="161">
        <v>2.0663999999999998</v>
      </c>
      <c r="R162" s="161">
        <f>Q162*H162</f>
        <v>18.862099199999999</v>
      </c>
      <c r="S162" s="161">
        <v>0</v>
      </c>
      <c r="T162" s="16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63" t="s">
        <v>130</v>
      </c>
      <c r="AT162" s="163" t="s">
        <v>126</v>
      </c>
      <c r="AU162" s="163" t="s">
        <v>79</v>
      </c>
      <c r="AY162" s="16" t="s">
        <v>124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6" t="s">
        <v>79</v>
      </c>
      <c r="BK162" s="164">
        <f>ROUND(I162*H162,2)</f>
        <v>0</v>
      </c>
      <c r="BL162" s="16" t="s">
        <v>130</v>
      </c>
      <c r="BM162" s="163" t="s">
        <v>7</v>
      </c>
    </row>
    <row r="163" spans="1:65" s="13" customFormat="1">
      <c r="B163" s="165"/>
      <c r="D163" s="166" t="s">
        <v>131</v>
      </c>
      <c r="E163" s="167" t="s">
        <v>1</v>
      </c>
      <c r="F163" s="168" t="s">
        <v>171</v>
      </c>
      <c r="H163" s="169">
        <v>1.2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131</v>
      </c>
      <c r="AU163" s="167" t="s">
        <v>79</v>
      </c>
      <c r="AV163" s="13" t="s">
        <v>79</v>
      </c>
      <c r="AW163" s="13" t="s">
        <v>24</v>
      </c>
      <c r="AX163" s="13" t="s">
        <v>67</v>
      </c>
      <c r="AY163" s="167" t="s">
        <v>124</v>
      </c>
    </row>
    <row r="164" spans="1:65" s="13" customFormat="1">
      <c r="B164" s="165"/>
      <c r="D164" s="166" t="s">
        <v>131</v>
      </c>
      <c r="E164" s="167" t="s">
        <v>1</v>
      </c>
      <c r="F164" s="168" t="s">
        <v>172</v>
      </c>
      <c r="H164" s="169">
        <v>7.5780000000000003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131</v>
      </c>
      <c r="AU164" s="167" t="s">
        <v>79</v>
      </c>
      <c r="AV164" s="13" t="s">
        <v>79</v>
      </c>
      <c r="AW164" s="13" t="s">
        <v>24</v>
      </c>
      <c r="AX164" s="13" t="s">
        <v>67</v>
      </c>
      <c r="AY164" s="167" t="s">
        <v>124</v>
      </c>
    </row>
    <row r="165" spans="1:65" s="13" customFormat="1">
      <c r="B165" s="165"/>
      <c r="D165" s="166" t="s">
        <v>131</v>
      </c>
      <c r="E165" s="167" t="s">
        <v>1</v>
      </c>
      <c r="F165" s="168" t="s">
        <v>173</v>
      </c>
      <c r="H165" s="169">
        <v>0.35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131</v>
      </c>
      <c r="AU165" s="167" t="s">
        <v>79</v>
      </c>
      <c r="AV165" s="13" t="s">
        <v>79</v>
      </c>
      <c r="AW165" s="13" t="s">
        <v>24</v>
      </c>
      <c r="AX165" s="13" t="s">
        <v>67</v>
      </c>
      <c r="AY165" s="167" t="s">
        <v>124</v>
      </c>
    </row>
    <row r="166" spans="1:65" s="14" customFormat="1">
      <c r="B166" s="173"/>
      <c r="D166" s="166" t="s">
        <v>131</v>
      </c>
      <c r="E166" s="174" t="s">
        <v>1</v>
      </c>
      <c r="F166" s="175" t="s">
        <v>134</v>
      </c>
      <c r="H166" s="176">
        <v>9.1280000000000001</v>
      </c>
      <c r="L166" s="173"/>
      <c r="M166" s="177"/>
      <c r="N166" s="178"/>
      <c r="O166" s="178"/>
      <c r="P166" s="178"/>
      <c r="Q166" s="178"/>
      <c r="R166" s="178"/>
      <c r="S166" s="178"/>
      <c r="T166" s="179"/>
      <c r="AT166" s="174" t="s">
        <v>131</v>
      </c>
      <c r="AU166" s="174" t="s">
        <v>79</v>
      </c>
      <c r="AV166" s="14" t="s">
        <v>130</v>
      </c>
      <c r="AW166" s="14" t="s">
        <v>24</v>
      </c>
      <c r="AX166" s="14" t="s">
        <v>73</v>
      </c>
      <c r="AY166" s="174" t="s">
        <v>124</v>
      </c>
    </row>
    <row r="167" spans="1:65" s="2" customFormat="1" ht="16.5" customHeight="1">
      <c r="A167" s="28"/>
      <c r="B167" s="151"/>
      <c r="C167" s="152" t="s">
        <v>149</v>
      </c>
      <c r="D167" s="152" t="s">
        <v>126</v>
      </c>
      <c r="E167" s="153" t="s">
        <v>174</v>
      </c>
      <c r="F167" s="154" t="s">
        <v>175</v>
      </c>
      <c r="G167" s="155" t="s">
        <v>163</v>
      </c>
      <c r="H167" s="156">
        <v>85.4</v>
      </c>
      <c r="I167" s="157"/>
      <c r="J167" s="157">
        <f>ROUND(I167*H167,2)</f>
        <v>0</v>
      </c>
      <c r="K167" s="158"/>
      <c r="L167" s="29"/>
      <c r="M167" s="159" t="s">
        <v>1</v>
      </c>
      <c r="N167" s="160" t="s">
        <v>33</v>
      </c>
      <c r="O167" s="161">
        <v>0.78800000000000003</v>
      </c>
      <c r="P167" s="161">
        <f>O167*H167</f>
        <v>67.295200000000008</v>
      </c>
      <c r="Q167" s="161">
        <v>3.7677600000000002E-3</v>
      </c>
      <c r="R167" s="161">
        <f>Q167*H167</f>
        <v>0.32176670400000001</v>
      </c>
      <c r="S167" s="161">
        <v>0</v>
      </c>
      <c r="T167" s="162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63" t="s">
        <v>130</v>
      </c>
      <c r="AT167" s="163" t="s">
        <v>126</v>
      </c>
      <c r="AU167" s="163" t="s">
        <v>79</v>
      </c>
      <c r="AY167" s="16" t="s">
        <v>124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6" t="s">
        <v>79</v>
      </c>
      <c r="BK167" s="164">
        <f>ROUND(I167*H167,2)</f>
        <v>0</v>
      </c>
      <c r="BL167" s="16" t="s">
        <v>130</v>
      </c>
      <c r="BM167" s="163" t="s">
        <v>176</v>
      </c>
    </row>
    <row r="168" spans="1:65" s="13" customFormat="1">
      <c r="B168" s="165"/>
      <c r="D168" s="166" t="s">
        <v>131</v>
      </c>
      <c r="E168" s="167" t="s">
        <v>1</v>
      </c>
      <c r="F168" s="168" t="s">
        <v>177</v>
      </c>
      <c r="H168" s="169">
        <v>28</v>
      </c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131</v>
      </c>
      <c r="AU168" s="167" t="s">
        <v>79</v>
      </c>
      <c r="AV168" s="13" t="s">
        <v>79</v>
      </c>
      <c r="AW168" s="13" t="s">
        <v>24</v>
      </c>
      <c r="AX168" s="13" t="s">
        <v>67</v>
      </c>
      <c r="AY168" s="167" t="s">
        <v>124</v>
      </c>
    </row>
    <row r="169" spans="1:65" s="13" customFormat="1">
      <c r="B169" s="165"/>
      <c r="D169" s="166" t="s">
        <v>131</v>
      </c>
      <c r="E169" s="167" t="s">
        <v>1</v>
      </c>
      <c r="F169" s="168" t="s">
        <v>178</v>
      </c>
      <c r="H169" s="169">
        <v>57.4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131</v>
      </c>
      <c r="AU169" s="167" t="s">
        <v>79</v>
      </c>
      <c r="AV169" s="13" t="s">
        <v>79</v>
      </c>
      <c r="AW169" s="13" t="s">
        <v>24</v>
      </c>
      <c r="AX169" s="13" t="s">
        <v>67</v>
      </c>
      <c r="AY169" s="167" t="s">
        <v>124</v>
      </c>
    </row>
    <row r="170" spans="1:65" s="14" customFormat="1">
      <c r="B170" s="173"/>
      <c r="D170" s="166" t="s">
        <v>131</v>
      </c>
      <c r="E170" s="174" t="s">
        <v>1</v>
      </c>
      <c r="F170" s="175" t="s">
        <v>134</v>
      </c>
      <c r="H170" s="176">
        <v>85.4</v>
      </c>
      <c r="L170" s="173"/>
      <c r="M170" s="177"/>
      <c r="N170" s="178"/>
      <c r="O170" s="178"/>
      <c r="P170" s="178"/>
      <c r="Q170" s="178"/>
      <c r="R170" s="178"/>
      <c r="S170" s="178"/>
      <c r="T170" s="179"/>
      <c r="AT170" s="174" t="s">
        <v>131</v>
      </c>
      <c r="AU170" s="174" t="s">
        <v>79</v>
      </c>
      <c r="AV170" s="14" t="s">
        <v>130</v>
      </c>
      <c r="AW170" s="14" t="s">
        <v>24</v>
      </c>
      <c r="AX170" s="14" t="s">
        <v>73</v>
      </c>
      <c r="AY170" s="174" t="s">
        <v>124</v>
      </c>
    </row>
    <row r="171" spans="1:65" s="2" customFormat="1" ht="16.5" customHeight="1">
      <c r="A171" s="28"/>
      <c r="B171" s="151"/>
      <c r="C171" s="152" t="s">
        <v>179</v>
      </c>
      <c r="D171" s="152" t="s">
        <v>126</v>
      </c>
      <c r="E171" s="153" t="s">
        <v>180</v>
      </c>
      <c r="F171" s="154" t="s">
        <v>181</v>
      </c>
      <c r="G171" s="155" t="s">
        <v>163</v>
      </c>
      <c r="H171" s="156">
        <v>85.4</v>
      </c>
      <c r="I171" s="157"/>
      <c r="J171" s="157">
        <f>ROUND(I171*H171,2)</f>
        <v>0</v>
      </c>
      <c r="K171" s="158"/>
      <c r="L171" s="29"/>
      <c r="M171" s="159" t="s">
        <v>1</v>
      </c>
      <c r="N171" s="160" t="s">
        <v>33</v>
      </c>
      <c r="O171" s="161">
        <v>0.32200000000000001</v>
      </c>
      <c r="P171" s="161">
        <f>O171*H171</f>
        <v>27.498800000000003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63" t="s">
        <v>130</v>
      </c>
      <c r="AT171" s="163" t="s">
        <v>126</v>
      </c>
      <c r="AU171" s="163" t="s">
        <v>79</v>
      </c>
      <c r="AY171" s="16" t="s">
        <v>124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6" t="s">
        <v>79</v>
      </c>
      <c r="BK171" s="164">
        <f>ROUND(I171*H171,2)</f>
        <v>0</v>
      </c>
      <c r="BL171" s="16" t="s">
        <v>130</v>
      </c>
      <c r="BM171" s="163" t="s">
        <v>182</v>
      </c>
    </row>
    <row r="172" spans="1:65" s="2" customFormat="1" ht="16.5" customHeight="1">
      <c r="A172" s="28"/>
      <c r="B172" s="151"/>
      <c r="C172" s="152" t="s">
        <v>155</v>
      </c>
      <c r="D172" s="152" t="s">
        <v>126</v>
      </c>
      <c r="E172" s="153" t="s">
        <v>183</v>
      </c>
      <c r="F172" s="154" t="s">
        <v>184</v>
      </c>
      <c r="G172" s="155" t="s">
        <v>129</v>
      </c>
      <c r="H172" s="156">
        <v>32.886000000000003</v>
      </c>
      <c r="I172" s="157"/>
      <c r="J172" s="157">
        <f>ROUND(I172*H172,2)</f>
        <v>0</v>
      </c>
      <c r="K172" s="158"/>
      <c r="L172" s="29"/>
      <c r="M172" s="159" t="s">
        <v>1</v>
      </c>
      <c r="N172" s="160" t="s">
        <v>33</v>
      </c>
      <c r="O172" s="161">
        <v>0.58055000000000001</v>
      </c>
      <c r="P172" s="161">
        <f>O172*H172</f>
        <v>19.0919673</v>
      </c>
      <c r="Q172" s="161">
        <v>2.1940757039999998</v>
      </c>
      <c r="R172" s="161">
        <f>Q172*H172</f>
        <v>72.154373601743998</v>
      </c>
      <c r="S172" s="161">
        <v>0</v>
      </c>
      <c r="T172" s="162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63" t="s">
        <v>130</v>
      </c>
      <c r="AT172" s="163" t="s">
        <v>126</v>
      </c>
      <c r="AU172" s="163" t="s">
        <v>79</v>
      </c>
      <c r="AY172" s="16" t="s">
        <v>124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6" t="s">
        <v>79</v>
      </c>
      <c r="BK172" s="164">
        <f>ROUND(I172*H172,2)</f>
        <v>0</v>
      </c>
      <c r="BL172" s="16" t="s">
        <v>130</v>
      </c>
      <c r="BM172" s="163" t="s">
        <v>185</v>
      </c>
    </row>
    <row r="173" spans="1:65" s="13" customFormat="1">
      <c r="B173" s="165"/>
      <c r="D173" s="166" t="s">
        <v>131</v>
      </c>
      <c r="E173" s="167" t="s">
        <v>1</v>
      </c>
      <c r="F173" s="168" t="s">
        <v>150</v>
      </c>
      <c r="H173" s="169">
        <v>22.734000000000002</v>
      </c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131</v>
      </c>
      <c r="AU173" s="167" t="s">
        <v>79</v>
      </c>
      <c r="AV173" s="13" t="s">
        <v>79</v>
      </c>
      <c r="AW173" s="13" t="s">
        <v>24</v>
      </c>
      <c r="AX173" s="13" t="s">
        <v>67</v>
      </c>
      <c r="AY173" s="167" t="s">
        <v>124</v>
      </c>
    </row>
    <row r="174" spans="1:65" s="13" customFormat="1">
      <c r="B174" s="165"/>
      <c r="D174" s="166" t="s">
        <v>131</v>
      </c>
      <c r="E174" s="167" t="s">
        <v>1</v>
      </c>
      <c r="F174" s="168" t="s">
        <v>151</v>
      </c>
      <c r="H174" s="169">
        <v>7.2</v>
      </c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131</v>
      </c>
      <c r="AU174" s="167" t="s">
        <v>79</v>
      </c>
      <c r="AV174" s="13" t="s">
        <v>79</v>
      </c>
      <c r="AW174" s="13" t="s">
        <v>24</v>
      </c>
      <c r="AX174" s="13" t="s">
        <v>67</v>
      </c>
      <c r="AY174" s="167" t="s">
        <v>124</v>
      </c>
    </row>
    <row r="175" spans="1:65" s="13" customFormat="1">
      <c r="B175" s="165"/>
      <c r="D175" s="166" t="s">
        <v>131</v>
      </c>
      <c r="E175" s="167" t="s">
        <v>1</v>
      </c>
      <c r="F175" s="168" t="s">
        <v>152</v>
      </c>
      <c r="H175" s="169">
        <v>2.952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131</v>
      </c>
      <c r="AU175" s="167" t="s">
        <v>79</v>
      </c>
      <c r="AV175" s="13" t="s">
        <v>79</v>
      </c>
      <c r="AW175" s="13" t="s">
        <v>24</v>
      </c>
      <c r="AX175" s="13" t="s">
        <v>67</v>
      </c>
      <c r="AY175" s="167" t="s">
        <v>124</v>
      </c>
    </row>
    <row r="176" spans="1:65" s="14" customFormat="1">
      <c r="B176" s="173"/>
      <c r="D176" s="166" t="s">
        <v>131</v>
      </c>
      <c r="E176" s="174" t="s">
        <v>1</v>
      </c>
      <c r="F176" s="175" t="s">
        <v>134</v>
      </c>
      <c r="H176" s="176">
        <v>32.886000000000003</v>
      </c>
      <c r="L176" s="173"/>
      <c r="M176" s="177"/>
      <c r="N176" s="178"/>
      <c r="O176" s="178"/>
      <c r="P176" s="178"/>
      <c r="Q176" s="178"/>
      <c r="R176" s="178"/>
      <c r="S176" s="178"/>
      <c r="T176" s="179"/>
      <c r="AT176" s="174" t="s">
        <v>131</v>
      </c>
      <c r="AU176" s="174" t="s">
        <v>79</v>
      </c>
      <c r="AV176" s="14" t="s">
        <v>130</v>
      </c>
      <c r="AW176" s="14" t="s">
        <v>24</v>
      </c>
      <c r="AX176" s="14" t="s">
        <v>73</v>
      </c>
      <c r="AY176" s="174" t="s">
        <v>124</v>
      </c>
    </row>
    <row r="177" spans="1:65" s="2" customFormat="1" ht="16.5" customHeight="1">
      <c r="A177" s="28"/>
      <c r="B177" s="151"/>
      <c r="C177" s="152" t="s">
        <v>186</v>
      </c>
      <c r="D177" s="152" t="s">
        <v>126</v>
      </c>
      <c r="E177" s="153" t="s">
        <v>187</v>
      </c>
      <c r="F177" s="154" t="s">
        <v>188</v>
      </c>
      <c r="G177" s="155" t="s">
        <v>129</v>
      </c>
      <c r="H177" s="156">
        <v>2.4500000000000002</v>
      </c>
      <c r="I177" s="157"/>
      <c r="J177" s="157">
        <f>ROUND(I177*H177,2)</f>
        <v>0</v>
      </c>
      <c r="K177" s="158"/>
      <c r="L177" s="29"/>
      <c r="M177" s="159" t="s">
        <v>1</v>
      </c>
      <c r="N177" s="160" t="s">
        <v>33</v>
      </c>
      <c r="O177" s="161">
        <v>0.58055999999999996</v>
      </c>
      <c r="P177" s="161">
        <f>O177*H177</f>
        <v>1.422372</v>
      </c>
      <c r="Q177" s="161">
        <v>2.1940757039999998</v>
      </c>
      <c r="R177" s="161">
        <f>Q177*H177</f>
        <v>5.3754854747999996</v>
      </c>
      <c r="S177" s="161">
        <v>0</v>
      </c>
      <c r="T177" s="162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63" t="s">
        <v>130</v>
      </c>
      <c r="AT177" s="163" t="s">
        <v>126</v>
      </c>
      <c r="AU177" s="163" t="s">
        <v>79</v>
      </c>
      <c r="AY177" s="16" t="s">
        <v>124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6" t="s">
        <v>79</v>
      </c>
      <c r="BK177" s="164">
        <f>ROUND(I177*H177,2)</f>
        <v>0</v>
      </c>
      <c r="BL177" s="16" t="s">
        <v>130</v>
      </c>
      <c r="BM177" s="163" t="s">
        <v>189</v>
      </c>
    </row>
    <row r="178" spans="1:65" s="13" customFormat="1">
      <c r="B178" s="165"/>
      <c r="D178" s="166" t="s">
        <v>131</v>
      </c>
      <c r="E178" s="167" t="s">
        <v>1</v>
      </c>
      <c r="F178" s="168" t="s">
        <v>190</v>
      </c>
      <c r="H178" s="169">
        <v>2.4500000000000002</v>
      </c>
      <c r="L178" s="165"/>
      <c r="M178" s="170"/>
      <c r="N178" s="171"/>
      <c r="O178" s="171"/>
      <c r="P178" s="171"/>
      <c r="Q178" s="171"/>
      <c r="R178" s="171"/>
      <c r="S178" s="171"/>
      <c r="T178" s="172"/>
      <c r="AT178" s="167" t="s">
        <v>131</v>
      </c>
      <c r="AU178" s="167" t="s">
        <v>79</v>
      </c>
      <c r="AV178" s="13" t="s">
        <v>79</v>
      </c>
      <c r="AW178" s="13" t="s">
        <v>24</v>
      </c>
      <c r="AX178" s="13" t="s">
        <v>67</v>
      </c>
      <c r="AY178" s="167" t="s">
        <v>124</v>
      </c>
    </row>
    <row r="179" spans="1:65" s="14" customFormat="1">
      <c r="B179" s="173"/>
      <c r="D179" s="166" t="s">
        <v>131</v>
      </c>
      <c r="E179" s="174" t="s">
        <v>1</v>
      </c>
      <c r="F179" s="175" t="s">
        <v>134</v>
      </c>
      <c r="H179" s="176">
        <v>2.4500000000000002</v>
      </c>
      <c r="L179" s="173"/>
      <c r="M179" s="177"/>
      <c r="N179" s="178"/>
      <c r="O179" s="178"/>
      <c r="P179" s="178"/>
      <c r="Q179" s="178"/>
      <c r="R179" s="178"/>
      <c r="S179" s="178"/>
      <c r="T179" s="179"/>
      <c r="AT179" s="174" t="s">
        <v>131</v>
      </c>
      <c r="AU179" s="174" t="s">
        <v>79</v>
      </c>
      <c r="AV179" s="14" t="s">
        <v>130</v>
      </c>
      <c r="AW179" s="14" t="s">
        <v>24</v>
      </c>
      <c r="AX179" s="14" t="s">
        <v>73</v>
      </c>
      <c r="AY179" s="174" t="s">
        <v>124</v>
      </c>
    </row>
    <row r="180" spans="1:65" s="12" customFormat="1" ht="22.8" customHeight="1">
      <c r="B180" s="139"/>
      <c r="D180" s="140" t="s">
        <v>66</v>
      </c>
      <c r="E180" s="149" t="s">
        <v>138</v>
      </c>
      <c r="F180" s="149" t="s">
        <v>191</v>
      </c>
      <c r="J180" s="150">
        <f>BK180</f>
        <v>0</v>
      </c>
      <c r="L180" s="139"/>
      <c r="M180" s="143"/>
      <c r="N180" s="144"/>
      <c r="O180" s="144"/>
      <c r="P180" s="145">
        <f>SUM(P181:P199)</f>
        <v>573.57979140000009</v>
      </c>
      <c r="Q180" s="144"/>
      <c r="R180" s="145">
        <f>SUM(R181:R199)</f>
        <v>179.224191266736</v>
      </c>
      <c r="S180" s="144"/>
      <c r="T180" s="146">
        <f>SUM(T181:T199)</f>
        <v>0</v>
      </c>
      <c r="AR180" s="140" t="s">
        <v>73</v>
      </c>
      <c r="AT180" s="147" t="s">
        <v>66</v>
      </c>
      <c r="AU180" s="147" t="s">
        <v>73</v>
      </c>
      <c r="AY180" s="140" t="s">
        <v>124</v>
      </c>
      <c r="BK180" s="148">
        <f>SUM(BK181:BK199)</f>
        <v>0</v>
      </c>
    </row>
    <row r="181" spans="1:65" s="2" customFormat="1" ht="24.15" customHeight="1">
      <c r="A181" s="28"/>
      <c r="B181" s="151"/>
      <c r="C181" s="152" t="s">
        <v>159</v>
      </c>
      <c r="D181" s="152" t="s">
        <v>126</v>
      </c>
      <c r="E181" s="153" t="s">
        <v>192</v>
      </c>
      <c r="F181" s="154" t="s">
        <v>193</v>
      </c>
      <c r="G181" s="155" t="s">
        <v>163</v>
      </c>
      <c r="H181" s="156">
        <v>617.32000000000005</v>
      </c>
      <c r="I181" s="157"/>
      <c r="J181" s="157">
        <f>ROUND(I181*H181,2)</f>
        <v>0</v>
      </c>
      <c r="K181" s="158"/>
      <c r="L181" s="29"/>
      <c r="M181" s="159" t="s">
        <v>1</v>
      </c>
      <c r="N181" s="160" t="s">
        <v>33</v>
      </c>
      <c r="O181" s="161">
        <v>0.44329000000000002</v>
      </c>
      <c r="P181" s="161">
        <f>O181*H181</f>
        <v>273.65178280000003</v>
      </c>
      <c r="Q181" s="161">
        <v>1.4529803000000001E-3</v>
      </c>
      <c r="R181" s="161">
        <f>Q181*H181</f>
        <v>0.89695379879600012</v>
      </c>
      <c r="S181" s="161">
        <v>0</v>
      </c>
      <c r="T181" s="162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63" t="s">
        <v>130</v>
      </c>
      <c r="AT181" s="163" t="s">
        <v>126</v>
      </c>
      <c r="AU181" s="163" t="s">
        <v>79</v>
      </c>
      <c r="AY181" s="16" t="s">
        <v>124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6" t="s">
        <v>79</v>
      </c>
      <c r="BK181" s="164">
        <f>ROUND(I181*H181,2)</f>
        <v>0</v>
      </c>
      <c r="BL181" s="16" t="s">
        <v>130</v>
      </c>
      <c r="BM181" s="163" t="s">
        <v>194</v>
      </c>
    </row>
    <row r="182" spans="1:65" s="13" customFormat="1">
      <c r="B182" s="165"/>
      <c r="D182" s="166" t="s">
        <v>131</v>
      </c>
      <c r="E182" s="167" t="s">
        <v>1</v>
      </c>
      <c r="F182" s="168" t="s">
        <v>195</v>
      </c>
      <c r="H182" s="169">
        <v>555.72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131</v>
      </c>
      <c r="AU182" s="167" t="s">
        <v>79</v>
      </c>
      <c r="AV182" s="13" t="s">
        <v>79</v>
      </c>
      <c r="AW182" s="13" t="s">
        <v>24</v>
      </c>
      <c r="AX182" s="13" t="s">
        <v>67</v>
      </c>
      <c r="AY182" s="167" t="s">
        <v>124</v>
      </c>
    </row>
    <row r="183" spans="1:65" s="13" customFormat="1">
      <c r="B183" s="165"/>
      <c r="D183" s="166" t="s">
        <v>131</v>
      </c>
      <c r="E183" s="167" t="s">
        <v>1</v>
      </c>
      <c r="F183" s="168" t="s">
        <v>196</v>
      </c>
      <c r="H183" s="169">
        <v>132</v>
      </c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131</v>
      </c>
      <c r="AU183" s="167" t="s">
        <v>79</v>
      </c>
      <c r="AV183" s="13" t="s">
        <v>79</v>
      </c>
      <c r="AW183" s="13" t="s">
        <v>24</v>
      </c>
      <c r="AX183" s="13" t="s">
        <v>67</v>
      </c>
      <c r="AY183" s="167" t="s">
        <v>124</v>
      </c>
    </row>
    <row r="184" spans="1:65" s="13" customFormat="1">
      <c r="B184" s="165"/>
      <c r="D184" s="166" t="s">
        <v>131</v>
      </c>
      <c r="E184" s="167" t="s">
        <v>1</v>
      </c>
      <c r="F184" s="168" t="s">
        <v>197</v>
      </c>
      <c r="H184" s="169">
        <v>-35.200000000000003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131</v>
      </c>
      <c r="AU184" s="167" t="s">
        <v>79</v>
      </c>
      <c r="AV184" s="13" t="s">
        <v>79</v>
      </c>
      <c r="AW184" s="13" t="s">
        <v>24</v>
      </c>
      <c r="AX184" s="13" t="s">
        <v>67</v>
      </c>
      <c r="AY184" s="167" t="s">
        <v>124</v>
      </c>
    </row>
    <row r="185" spans="1:65" s="13" customFormat="1">
      <c r="B185" s="165"/>
      <c r="D185" s="166" t="s">
        <v>131</v>
      </c>
      <c r="E185" s="167" t="s">
        <v>1</v>
      </c>
      <c r="F185" s="168" t="s">
        <v>198</v>
      </c>
      <c r="H185" s="169">
        <v>-35.200000000000003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131</v>
      </c>
      <c r="AU185" s="167" t="s">
        <v>79</v>
      </c>
      <c r="AV185" s="13" t="s">
        <v>79</v>
      </c>
      <c r="AW185" s="13" t="s">
        <v>24</v>
      </c>
      <c r="AX185" s="13" t="s">
        <v>67</v>
      </c>
      <c r="AY185" s="167" t="s">
        <v>124</v>
      </c>
    </row>
    <row r="186" spans="1:65" s="14" customFormat="1">
      <c r="B186" s="173"/>
      <c r="D186" s="166" t="s">
        <v>131</v>
      </c>
      <c r="E186" s="174" t="s">
        <v>1</v>
      </c>
      <c r="F186" s="175" t="s">
        <v>134</v>
      </c>
      <c r="H186" s="176">
        <v>617.31999999999994</v>
      </c>
      <c r="L186" s="173"/>
      <c r="M186" s="177"/>
      <c r="N186" s="178"/>
      <c r="O186" s="178"/>
      <c r="P186" s="178"/>
      <c r="Q186" s="178"/>
      <c r="R186" s="178"/>
      <c r="S186" s="178"/>
      <c r="T186" s="179"/>
      <c r="AT186" s="174" t="s">
        <v>131</v>
      </c>
      <c r="AU186" s="174" t="s">
        <v>79</v>
      </c>
      <c r="AV186" s="14" t="s">
        <v>130</v>
      </c>
      <c r="AW186" s="14" t="s">
        <v>24</v>
      </c>
      <c r="AX186" s="14" t="s">
        <v>73</v>
      </c>
      <c r="AY186" s="174" t="s">
        <v>124</v>
      </c>
    </row>
    <row r="187" spans="1:65" s="2" customFormat="1" ht="24.15" customHeight="1">
      <c r="A187" s="28"/>
      <c r="B187" s="151"/>
      <c r="C187" s="152" t="s">
        <v>199</v>
      </c>
      <c r="D187" s="152" t="s">
        <v>126</v>
      </c>
      <c r="E187" s="153" t="s">
        <v>200</v>
      </c>
      <c r="F187" s="154" t="s">
        <v>201</v>
      </c>
      <c r="G187" s="155" t="s">
        <v>163</v>
      </c>
      <c r="H187" s="156">
        <v>617.32000000000005</v>
      </c>
      <c r="I187" s="157"/>
      <c r="J187" s="157">
        <f>ROUND(I187*H187,2)</f>
        <v>0</v>
      </c>
      <c r="K187" s="158"/>
      <c r="L187" s="29"/>
      <c r="M187" s="159" t="s">
        <v>1</v>
      </c>
      <c r="N187" s="160" t="s">
        <v>33</v>
      </c>
      <c r="O187" s="161">
        <v>0.314</v>
      </c>
      <c r="P187" s="161">
        <f>O187*H187</f>
        <v>193.83848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63" t="s">
        <v>130</v>
      </c>
      <c r="AT187" s="163" t="s">
        <v>126</v>
      </c>
      <c r="AU187" s="163" t="s">
        <v>79</v>
      </c>
      <c r="AY187" s="16" t="s">
        <v>124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6" t="s">
        <v>79</v>
      </c>
      <c r="BK187" s="164">
        <f>ROUND(I187*H187,2)</f>
        <v>0</v>
      </c>
      <c r="BL187" s="16" t="s">
        <v>130</v>
      </c>
      <c r="BM187" s="163" t="s">
        <v>202</v>
      </c>
    </row>
    <row r="188" spans="1:65" s="2" customFormat="1" ht="21.75" customHeight="1">
      <c r="A188" s="28"/>
      <c r="B188" s="151"/>
      <c r="C188" s="152" t="s">
        <v>203</v>
      </c>
      <c r="D188" s="152" t="s">
        <v>126</v>
      </c>
      <c r="E188" s="153" t="s">
        <v>204</v>
      </c>
      <c r="F188" s="154" t="s">
        <v>205</v>
      </c>
      <c r="G188" s="155" t="s">
        <v>129</v>
      </c>
      <c r="H188" s="156">
        <v>77.165000000000006</v>
      </c>
      <c r="I188" s="157"/>
      <c r="J188" s="157">
        <f>ROUND(I188*H188,2)</f>
        <v>0</v>
      </c>
      <c r="K188" s="158"/>
      <c r="L188" s="29"/>
      <c r="M188" s="159" t="s">
        <v>1</v>
      </c>
      <c r="N188" s="160" t="s">
        <v>33</v>
      </c>
      <c r="O188" s="161">
        <v>1.2181999999999999</v>
      </c>
      <c r="P188" s="161">
        <f>O188*H188</f>
        <v>94.002403000000001</v>
      </c>
      <c r="Q188" s="161">
        <v>2.2968883959999999</v>
      </c>
      <c r="R188" s="161">
        <f>Q188*H188</f>
        <v>177.23939307734</v>
      </c>
      <c r="S188" s="161">
        <v>0</v>
      </c>
      <c r="T188" s="16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63" t="s">
        <v>130</v>
      </c>
      <c r="AT188" s="163" t="s">
        <v>126</v>
      </c>
      <c r="AU188" s="163" t="s">
        <v>79</v>
      </c>
      <c r="AY188" s="16" t="s">
        <v>124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79</v>
      </c>
      <c r="BK188" s="164">
        <f>ROUND(I188*H188,2)</f>
        <v>0</v>
      </c>
      <c r="BL188" s="16" t="s">
        <v>130</v>
      </c>
      <c r="BM188" s="163" t="s">
        <v>206</v>
      </c>
    </row>
    <row r="189" spans="1:65" s="13" customFormat="1">
      <c r="B189" s="165"/>
      <c r="D189" s="166" t="s">
        <v>131</v>
      </c>
      <c r="E189" s="167" t="s">
        <v>1</v>
      </c>
      <c r="F189" s="168" t="s">
        <v>207</v>
      </c>
      <c r="H189" s="169">
        <v>69.465000000000003</v>
      </c>
      <c r="L189" s="165"/>
      <c r="M189" s="170"/>
      <c r="N189" s="171"/>
      <c r="O189" s="171"/>
      <c r="P189" s="171"/>
      <c r="Q189" s="171"/>
      <c r="R189" s="171"/>
      <c r="S189" s="171"/>
      <c r="T189" s="172"/>
      <c r="AT189" s="167" t="s">
        <v>131</v>
      </c>
      <c r="AU189" s="167" t="s">
        <v>79</v>
      </c>
      <c r="AV189" s="13" t="s">
        <v>79</v>
      </c>
      <c r="AW189" s="13" t="s">
        <v>24</v>
      </c>
      <c r="AX189" s="13" t="s">
        <v>67</v>
      </c>
      <c r="AY189" s="167" t="s">
        <v>124</v>
      </c>
    </row>
    <row r="190" spans="1:65" s="13" customFormat="1">
      <c r="B190" s="165"/>
      <c r="D190" s="166" t="s">
        <v>131</v>
      </c>
      <c r="E190" s="167" t="s">
        <v>1</v>
      </c>
      <c r="F190" s="168" t="s">
        <v>208</v>
      </c>
      <c r="H190" s="169">
        <v>16.5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131</v>
      </c>
      <c r="AU190" s="167" t="s">
        <v>79</v>
      </c>
      <c r="AV190" s="13" t="s">
        <v>79</v>
      </c>
      <c r="AW190" s="13" t="s">
        <v>24</v>
      </c>
      <c r="AX190" s="13" t="s">
        <v>67</v>
      </c>
      <c r="AY190" s="167" t="s">
        <v>124</v>
      </c>
    </row>
    <row r="191" spans="1:65" s="13" customFormat="1">
      <c r="B191" s="165"/>
      <c r="D191" s="166" t="s">
        <v>131</v>
      </c>
      <c r="E191" s="167" t="s">
        <v>1</v>
      </c>
      <c r="F191" s="168" t="s">
        <v>209</v>
      </c>
      <c r="H191" s="169">
        <v>-4.4000000000000004</v>
      </c>
      <c r="L191" s="165"/>
      <c r="M191" s="170"/>
      <c r="N191" s="171"/>
      <c r="O191" s="171"/>
      <c r="P191" s="171"/>
      <c r="Q191" s="171"/>
      <c r="R191" s="171"/>
      <c r="S191" s="171"/>
      <c r="T191" s="172"/>
      <c r="AT191" s="167" t="s">
        <v>131</v>
      </c>
      <c r="AU191" s="167" t="s">
        <v>79</v>
      </c>
      <c r="AV191" s="13" t="s">
        <v>79</v>
      </c>
      <c r="AW191" s="13" t="s">
        <v>24</v>
      </c>
      <c r="AX191" s="13" t="s">
        <v>67</v>
      </c>
      <c r="AY191" s="167" t="s">
        <v>124</v>
      </c>
    </row>
    <row r="192" spans="1:65" s="13" customFormat="1">
      <c r="B192" s="165"/>
      <c r="D192" s="166" t="s">
        <v>131</v>
      </c>
      <c r="E192" s="167" t="s">
        <v>1</v>
      </c>
      <c r="F192" s="168" t="s">
        <v>210</v>
      </c>
      <c r="H192" s="169">
        <v>-4.4000000000000004</v>
      </c>
      <c r="L192" s="165"/>
      <c r="M192" s="170"/>
      <c r="N192" s="171"/>
      <c r="O192" s="171"/>
      <c r="P192" s="171"/>
      <c r="Q192" s="171"/>
      <c r="R192" s="171"/>
      <c r="S192" s="171"/>
      <c r="T192" s="172"/>
      <c r="AT192" s="167" t="s">
        <v>131</v>
      </c>
      <c r="AU192" s="167" t="s">
        <v>79</v>
      </c>
      <c r="AV192" s="13" t="s">
        <v>79</v>
      </c>
      <c r="AW192" s="13" t="s">
        <v>24</v>
      </c>
      <c r="AX192" s="13" t="s">
        <v>67</v>
      </c>
      <c r="AY192" s="167" t="s">
        <v>124</v>
      </c>
    </row>
    <row r="193" spans="1:65" s="14" customFormat="1">
      <c r="B193" s="173"/>
      <c r="D193" s="166" t="s">
        <v>131</v>
      </c>
      <c r="E193" s="174" t="s">
        <v>1</v>
      </c>
      <c r="F193" s="175" t="s">
        <v>134</v>
      </c>
      <c r="H193" s="176">
        <v>77.164999999999992</v>
      </c>
      <c r="L193" s="173"/>
      <c r="M193" s="177"/>
      <c r="N193" s="178"/>
      <c r="O193" s="178"/>
      <c r="P193" s="178"/>
      <c r="Q193" s="178"/>
      <c r="R193" s="178"/>
      <c r="S193" s="178"/>
      <c r="T193" s="179"/>
      <c r="AT193" s="174" t="s">
        <v>131</v>
      </c>
      <c r="AU193" s="174" t="s">
        <v>79</v>
      </c>
      <c r="AV193" s="14" t="s">
        <v>130</v>
      </c>
      <c r="AW193" s="14" t="s">
        <v>24</v>
      </c>
      <c r="AX193" s="14" t="s">
        <v>73</v>
      </c>
      <c r="AY193" s="174" t="s">
        <v>124</v>
      </c>
    </row>
    <row r="194" spans="1:65" s="2" customFormat="1" ht="37.799999999999997" customHeight="1">
      <c r="A194" s="28"/>
      <c r="B194" s="151"/>
      <c r="C194" s="152" t="s">
        <v>211</v>
      </c>
      <c r="D194" s="152" t="s">
        <v>126</v>
      </c>
      <c r="E194" s="153" t="s">
        <v>212</v>
      </c>
      <c r="F194" s="154" t="s">
        <v>213</v>
      </c>
      <c r="G194" s="155" t="s">
        <v>163</v>
      </c>
      <c r="H194" s="156">
        <v>308.66000000000003</v>
      </c>
      <c r="I194" s="157"/>
      <c r="J194" s="157">
        <f>ROUND(I194*H194,2)</f>
        <v>0</v>
      </c>
      <c r="K194" s="158"/>
      <c r="L194" s="29"/>
      <c r="M194" s="159" t="s">
        <v>1</v>
      </c>
      <c r="N194" s="160" t="s">
        <v>33</v>
      </c>
      <c r="O194" s="161">
        <v>3.916E-2</v>
      </c>
      <c r="P194" s="161">
        <f>O194*H194</f>
        <v>12.0871256</v>
      </c>
      <c r="Q194" s="161">
        <v>3.52441E-3</v>
      </c>
      <c r="R194" s="161">
        <f>Q194*H194</f>
        <v>1.0878443906000002</v>
      </c>
      <c r="S194" s="161">
        <v>0</v>
      </c>
      <c r="T194" s="162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63" t="s">
        <v>130</v>
      </c>
      <c r="AT194" s="163" t="s">
        <v>126</v>
      </c>
      <c r="AU194" s="163" t="s">
        <v>79</v>
      </c>
      <c r="AY194" s="16" t="s">
        <v>124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6" t="s">
        <v>79</v>
      </c>
      <c r="BK194" s="164">
        <f>ROUND(I194*H194,2)</f>
        <v>0</v>
      </c>
      <c r="BL194" s="16" t="s">
        <v>130</v>
      </c>
      <c r="BM194" s="163" t="s">
        <v>214</v>
      </c>
    </row>
    <row r="195" spans="1:65" s="13" customFormat="1">
      <c r="B195" s="165"/>
      <c r="D195" s="166" t="s">
        <v>131</v>
      </c>
      <c r="E195" s="167" t="s">
        <v>1</v>
      </c>
      <c r="F195" s="168" t="s">
        <v>215</v>
      </c>
      <c r="H195" s="169">
        <v>277.86</v>
      </c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131</v>
      </c>
      <c r="AU195" s="167" t="s">
        <v>79</v>
      </c>
      <c r="AV195" s="13" t="s">
        <v>79</v>
      </c>
      <c r="AW195" s="13" t="s">
        <v>24</v>
      </c>
      <c r="AX195" s="13" t="s">
        <v>67</v>
      </c>
      <c r="AY195" s="167" t="s">
        <v>124</v>
      </c>
    </row>
    <row r="196" spans="1:65" s="13" customFormat="1">
      <c r="B196" s="165"/>
      <c r="D196" s="166" t="s">
        <v>131</v>
      </c>
      <c r="E196" s="167" t="s">
        <v>1</v>
      </c>
      <c r="F196" s="168" t="s">
        <v>216</v>
      </c>
      <c r="H196" s="169">
        <v>66</v>
      </c>
      <c r="L196" s="165"/>
      <c r="M196" s="170"/>
      <c r="N196" s="171"/>
      <c r="O196" s="171"/>
      <c r="P196" s="171"/>
      <c r="Q196" s="171"/>
      <c r="R196" s="171"/>
      <c r="S196" s="171"/>
      <c r="T196" s="172"/>
      <c r="AT196" s="167" t="s">
        <v>131</v>
      </c>
      <c r="AU196" s="167" t="s">
        <v>79</v>
      </c>
      <c r="AV196" s="13" t="s">
        <v>79</v>
      </c>
      <c r="AW196" s="13" t="s">
        <v>24</v>
      </c>
      <c r="AX196" s="13" t="s">
        <v>67</v>
      </c>
      <c r="AY196" s="167" t="s">
        <v>124</v>
      </c>
    </row>
    <row r="197" spans="1:65" s="13" customFormat="1">
      <c r="B197" s="165"/>
      <c r="D197" s="166" t="s">
        <v>131</v>
      </c>
      <c r="E197" s="167" t="s">
        <v>1</v>
      </c>
      <c r="F197" s="168" t="s">
        <v>217</v>
      </c>
      <c r="H197" s="169">
        <v>-17.600000000000001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131</v>
      </c>
      <c r="AU197" s="167" t="s">
        <v>79</v>
      </c>
      <c r="AV197" s="13" t="s">
        <v>79</v>
      </c>
      <c r="AW197" s="13" t="s">
        <v>24</v>
      </c>
      <c r="AX197" s="13" t="s">
        <v>67</v>
      </c>
      <c r="AY197" s="167" t="s">
        <v>124</v>
      </c>
    </row>
    <row r="198" spans="1:65" s="13" customFormat="1">
      <c r="B198" s="165"/>
      <c r="D198" s="166" t="s">
        <v>131</v>
      </c>
      <c r="E198" s="167" t="s">
        <v>1</v>
      </c>
      <c r="F198" s="168" t="s">
        <v>218</v>
      </c>
      <c r="H198" s="169">
        <v>-17.600000000000001</v>
      </c>
      <c r="L198" s="165"/>
      <c r="M198" s="170"/>
      <c r="N198" s="171"/>
      <c r="O198" s="171"/>
      <c r="P198" s="171"/>
      <c r="Q198" s="171"/>
      <c r="R198" s="171"/>
      <c r="S198" s="171"/>
      <c r="T198" s="172"/>
      <c r="AT198" s="167" t="s">
        <v>131</v>
      </c>
      <c r="AU198" s="167" t="s">
        <v>79</v>
      </c>
      <c r="AV198" s="13" t="s">
        <v>79</v>
      </c>
      <c r="AW198" s="13" t="s">
        <v>24</v>
      </c>
      <c r="AX198" s="13" t="s">
        <v>67</v>
      </c>
      <c r="AY198" s="167" t="s">
        <v>124</v>
      </c>
    </row>
    <row r="199" spans="1:65" s="14" customFormat="1">
      <c r="B199" s="173"/>
      <c r="D199" s="166" t="s">
        <v>131</v>
      </c>
      <c r="E199" s="174" t="s">
        <v>1</v>
      </c>
      <c r="F199" s="175" t="s">
        <v>134</v>
      </c>
      <c r="H199" s="176">
        <v>308.65999999999997</v>
      </c>
      <c r="L199" s="173"/>
      <c r="M199" s="177"/>
      <c r="N199" s="178"/>
      <c r="O199" s="178"/>
      <c r="P199" s="178"/>
      <c r="Q199" s="178"/>
      <c r="R199" s="178"/>
      <c r="S199" s="178"/>
      <c r="T199" s="179"/>
      <c r="AT199" s="174" t="s">
        <v>131</v>
      </c>
      <c r="AU199" s="174" t="s">
        <v>79</v>
      </c>
      <c r="AV199" s="14" t="s">
        <v>130</v>
      </c>
      <c r="AW199" s="14" t="s">
        <v>24</v>
      </c>
      <c r="AX199" s="14" t="s">
        <v>73</v>
      </c>
      <c r="AY199" s="174" t="s">
        <v>124</v>
      </c>
    </row>
    <row r="200" spans="1:65" s="12" customFormat="1" ht="22.8" customHeight="1">
      <c r="B200" s="139"/>
      <c r="D200" s="140" t="s">
        <v>66</v>
      </c>
      <c r="E200" s="149" t="s">
        <v>146</v>
      </c>
      <c r="F200" s="149" t="s">
        <v>219</v>
      </c>
      <c r="J200" s="150">
        <f>BK200</f>
        <v>0</v>
      </c>
      <c r="L200" s="139"/>
      <c r="M200" s="143"/>
      <c r="N200" s="144"/>
      <c r="O200" s="144"/>
      <c r="P200" s="145">
        <f>SUM(P201:P210)</f>
        <v>229.40048880000001</v>
      </c>
      <c r="Q200" s="144"/>
      <c r="R200" s="145">
        <f>SUM(R201:R210)</f>
        <v>735.24473154020006</v>
      </c>
      <c r="S200" s="144"/>
      <c r="T200" s="146">
        <f>SUM(T201:T210)</f>
        <v>0</v>
      </c>
      <c r="AR200" s="140" t="s">
        <v>73</v>
      </c>
      <c r="AT200" s="147" t="s">
        <v>66</v>
      </c>
      <c r="AU200" s="147" t="s">
        <v>73</v>
      </c>
      <c r="AY200" s="140" t="s">
        <v>124</v>
      </c>
      <c r="BK200" s="148">
        <f>SUM(BK201:BK210)</f>
        <v>0</v>
      </c>
    </row>
    <row r="201" spans="1:65" s="2" customFormat="1" ht="33" customHeight="1">
      <c r="A201" s="28"/>
      <c r="B201" s="151"/>
      <c r="C201" s="152" t="s">
        <v>164</v>
      </c>
      <c r="D201" s="152" t="s">
        <v>126</v>
      </c>
      <c r="E201" s="153" t="s">
        <v>220</v>
      </c>
      <c r="F201" s="154" t="s">
        <v>221</v>
      </c>
      <c r="G201" s="155" t="s">
        <v>163</v>
      </c>
      <c r="H201" s="156">
        <v>997.22</v>
      </c>
      <c r="I201" s="157"/>
      <c r="J201" s="157">
        <f>ROUND(I201*H201,2)</f>
        <v>0</v>
      </c>
      <c r="K201" s="158"/>
      <c r="L201" s="29"/>
      <c r="M201" s="159" t="s">
        <v>1</v>
      </c>
      <c r="N201" s="160" t="s">
        <v>33</v>
      </c>
      <c r="O201" s="161">
        <v>4.0919999999999998E-2</v>
      </c>
      <c r="P201" s="161">
        <f>O201*H201</f>
        <v>40.806242400000002</v>
      </c>
      <c r="Q201" s="161">
        <v>3.52441E-3</v>
      </c>
      <c r="R201" s="161">
        <f>Q201*H201</f>
        <v>3.5146121402000001</v>
      </c>
      <c r="S201" s="161">
        <v>0</v>
      </c>
      <c r="T201" s="162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63" t="s">
        <v>130</v>
      </c>
      <c r="AT201" s="163" t="s">
        <v>126</v>
      </c>
      <c r="AU201" s="163" t="s">
        <v>79</v>
      </c>
      <c r="AY201" s="16" t="s">
        <v>124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6" t="s">
        <v>79</v>
      </c>
      <c r="BK201" s="164">
        <f>ROUND(I201*H201,2)</f>
        <v>0</v>
      </c>
      <c r="BL201" s="16" t="s">
        <v>130</v>
      </c>
      <c r="BM201" s="163" t="s">
        <v>222</v>
      </c>
    </row>
    <row r="202" spans="1:65" s="13" customFormat="1">
      <c r="B202" s="165"/>
      <c r="D202" s="166" t="s">
        <v>131</v>
      </c>
      <c r="E202" s="167" t="s">
        <v>1</v>
      </c>
      <c r="F202" s="168" t="s">
        <v>223</v>
      </c>
      <c r="H202" s="169">
        <v>479.94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131</v>
      </c>
      <c r="AU202" s="167" t="s">
        <v>79</v>
      </c>
      <c r="AV202" s="13" t="s">
        <v>79</v>
      </c>
      <c r="AW202" s="13" t="s">
        <v>24</v>
      </c>
      <c r="AX202" s="13" t="s">
        <v>67</v>
      </c>
      <c r="AY202" s="167" t="s">
        <v>124</v>
      </c>
    </row>
    <row r="203" spans="1:65" s="13" customFormat="1">
      <c r="B203" s="165"/>
      <c r="D203" s="166" t="s">
        <v>131</v>
      </c>
      <c r="E203" s="167" t="s">
        <v>1</v>
      </c>
      <c r="F203" s="168" t="s">
        <v>165</v>
      </c>
      <c r="H203" s="169">
        <v>517.28</v>
      </c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131</v>
      </c>
      <c r="AU203" s="167" t="s">
        <v>79</v>
      </c>
      <c r="AV203" s="13" t="s">
        <v>79</v>
      </c>
      <c r="AW203" s="13" t="s">
        <v>24</v>
      </c>
      <c r="AX203" s="13" t="s">
        <v>67</v>
      </c>
      <c r="AY203" s="167" t="s">
        <v>124</v>
      </c>
    </row>
    <row r="204" spans="1:65" s="14" customFormat="1">
      <c r="B204" s="173"/>
      <c r="D204" s="166" t="s">
        <v>131</v>
      </c>
      <c r="E204" s="174" t="s">
        <v>1</v>
      </c>
      <c r="F204" s="175" t="s">
        <v>134</v>
      </c>
      <c r="H204" s="176">
        <v>997.22</v>
      </c>
      <c r="L204" s="173"/>
      <c r="M204" s="177"/>
      <c r="N204" s="178"/>
      <c r="O204" s="178"/>
      <c r="P204" s="178"/>
      <c r="Q204" s="178"/>
      <c r="R204" s="178"/>
      <c r="S204" s="178"/>
      <c r="T204" s="179"/>
      <c r="AT204" s="174" t="s">
        <v>131</v>
      </c>
      <c r="AU204" s="174" t="s">
        <v>79</v>
      </c>
      <c r="AV204" s="14" t="s">
        <v>130</v>
      </c>
      <c r="AW204" s="14" t="s">
        <v>24</v>
      </c>
      <c r="AX204" s="14" t="s">
        <v>73</v>
      </c>
      <c r="AY204" s="174" t="s">
        <v>124</v>
      </c>
    </row>
    <row r="205" spans="1:65" s="2" customFormat="1" ht="33" customHeight="1">
      <c r="A205" s="28"/>
      <c r="B205" s="151"/>
      <c r="C205" s="152" t="s">
        <v>224</v>
      </c>
      <c r="D205" s="152" t="s">
        <v>126</v>
      </c>
      <c r="E205" s="153" t="s">
        <v>225</v>
      </c>
      <c r="F205" s="154" t="s">
        <v>226</v>
      </c>
      <c r="G205" s="155" t="s">
        <v>163</v>
      </c>
      <c r="H205" s="156">
        <v>997.22</v>
      </c>
      <c r="I205" s="157"/>
      <c r="J205" s="157">
        <f>ROUND(I205*H205,2)</f>
        <v>0</v>
      </c>
      <c r="K205" s="158"/>
      <c r="L205" s="29"/>
      <c r="M205" s="159" t="s">
        <v>1</v>
      </c>
      <c r="N205" s="160" t="s">
        <v>33</v>
      </c>
      <c r="O205" s="161">
        <v>2.6120000000000001E-2</v>
      </c>
      <c r="P205" s="161">
        <f>O205*H205</f>
        <v>26.047386400000001</v>
      </c>
      <c r="Q205" s="161">
        <v>0.39800000000000002</v>
      </c>
      <c r="R205" s="161">
        <f>Q205*H205</f>
        <v>396.89356000000004</v>
      </c>
      <c r="S205" s="161">
        <v>0</v>
      </c>
      <c r="T205" s="162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63" t="s">
        <v>130</v>
      </c>
      <c r="AT205" s="163" t="s">
        <v>126</v>
      </c>
      <c r="AU205" s="163" t="s">
        <v>79</v>
      </c>
      <c r="AY205" s="16" t="s">
        <v>124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79</v>
      </c>
      <c r="BK205" s="164">
        <f>ROUND(I205*H205,2)</f>
        <v>0</v>
      </c>
      <c r="BL205" s="16" t="s">
        <v>130</v>
      </c>
      <c r="BM205" s="163" t="s">
        <v>227</v>
      </c>
    </row>
    <row r="206" spans="1:65" s="13" customFormat="1">
      <c r="B206" s="165"/>
      <c r="D206" s="166" t="s">
        <v>131</v>
      </c>
      <c r="E206" s="167" t="s">
        <v>1</v>
      </c>
      <c r="F206" s="168" t="s">
        <v>223</v>
      </c>
      <c r="H206" s="169">
        <v>479.94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131</v>
      </c>
      <c r="AU206" s="167" t="s">
        <v>79</v>
      </c>
      <c r="AV206" s="13" t="s">
        <v>79</v>
      </c>
      <c r="AW206" s="13" t="s">
        <v>24</v>
      </c>
      <c r="AX206" s="13" t="s">
        <v>67</v>
      </c>
      <c r="AY206" s="167" t="s">
        <v>124</v>
      </c>
    </row>
    <row r="207" spans="1:65" s="13" customFormat="1">
      <c r="B207" s="165"/>
      <c r="D207" s="166" t="s">
        <v>131</v>
      </c>
      <c r="E207" s="167" t="s">
        <v>1</v>
      </c>
      <c r="F207" s="168" t="s">
        <v>165</v>
      </c>
      <c r="H207" s="169">
        <v>517.28</v>
      </c>
      <c r="L207" s="165"/>
      <c r="M207" s="170"/>
      <c r="N207" s="171"/>
      <c r="O207" s="171"/>
      <c r="P207" s="171"/>
      <c r="Q207" s="171"/>
      <c r="R207" s="171"/>
      <c r="S207" s="171"/>
      <c r="T207" s="172"/>
      <c r="AT207" s="167" t="s">
        <v>131</v>
      </c>
      <c r="AU207" s="167" t="s">
        <v>79</v>
      </c>
      <c r="AV207" s="13" t="s">
        <v>79</v>
      </c>
      <c r="AW207" s="13" t="s">
        <v>24</v>
      </c>
      <c r="AX207" s="13" t="s">
        <v>67</v>
      </c>
      <c r="AY207" s="167" t="s">
        <v>124</v>
      </c>
    </row>
    <row r="208" spans="1:65" s="14" customFormat="1">
      <c r="B208" s="173"/>
      <c r="D208" s="166" t="s">
        <v>131</v>
      </c>
      <c r="E208" s="174" t="s">
        <v>1</v>
      </c>
      <c r="F208" s="175" t="s">
        <v>134</v>
      </c>
      <c r="H208" s="176">
        <v>997.22</v>
      </c>
      <c r="L208" s="173"/>
      <c r="M208" s="177"/>
      <c r="N208" s="178"/>
      <c r="O208" s="178"/>
      <c r="P208" s="178"/>
      <c r="Q208" s="178"/>
      <c r="R208" s="178"/>
      <c r="S208" s="178"/>
      <c r="T208" s="179"/>
      <c r="AT208" s="174" t="s">
        <v>131</v>
      </c>
      <c r="AU208" s="174" t="s">
        <v>79</v>
      </c>
      <c r="AV208" s="14" t="s">
        <v>130</v>
      </c>
      <c r="AW208" s="14" t="s">
        <v>24</v>
      </c>
      <c r="AX208" s="14" t="s">
        <v>73</v>
      </c>
      <c r="AY208" s="174" t="s">
        <v>124</v>
      </c>
    </row>
    <row r="209" spans="1:65" s="2" customFormat="1" ht="21.75" customHeight="1">
      <c r="A209" s="28"/>
      <c r="B209" s="151"/>
      <c r="C209" s="152" t="s">
        <v>7</v>
      </c>
      <c r="D209" s="152" t="s">
        <v>126</v>
      </c>
      <c r="E209" s="153" t="s">
        <v>228</v>
      </c>
      <c r="F209" s="154" t="s">
        <v>229</v>
      </c>
      <c r="G209" s="155" t="s">
        <v>163</v>
      </c>
      <c r="H209" s="156">
        <v>997.22</v>
      </c>
      <c r="I209" s="157"/>
      <c r="J209" s="157">
        <f>ROUND(I209*H209,2)</f>
        <v>0</v>
      </c>
      <c r="K209" s="158"/>
      <c r="L209" s="29"/>
      <c r="M209" s="159" t="s">
        <v>1</v>
      </c>
      <c r="N209" s="160" t="s">
        <v>33</v>
      </c>
      <c r="O209" s="161">
        <v>0.16300000000000001</v>
      </c>
      <c r="P209" s="161">
        <f>O209*H209</f>
        <v>162.54686000000001</v>
      </c>
      <c r="Q209" s="161">
        <v>0.33577000000000001</v>
      </c>
      <c r="R209" s="161">
        <f>Q209*H209</f>
        <v>334.8365594</v>
      </c>
      <c r="S209" s="161">
        <v>0</v>
      </c>
      <c r="T209" s="16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63" t="s">
        <v>130</v>
      </c>
      <c r="AT209" s="163" t="s">
        <v>126</v>
      </c>
      <c r="AU209" s="163" t="s">
        <v>79</v>
      </c>
      <c r="AY209" s="16" t="s">
        <v>124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6" t="s">
        <v>79</v>
      </c>
      <c r="BK209" s="164">
        <f>ROUND(I209*H209,2)</f>
        <v>0</v>
      </c>
      <c r="BL209" s="16" t="s">
        <v>130</v>
      </c>
      <c r="BM209" s="163" t="s">
        <v>230</v>
      </c>
    </row>
    <row r="210" spans="1:65" s="13" customFormat="1">
      <c r="B210" s="165"/>
      <c r="D210" s="166" t="s">
        <v>131</v>
      </c>
      <c r="E210" s="167" t="s">
        <v>1</v>
      </c>
      <c r="F210" s="168" t="s">
        <v>231</v>
      </c>
      <c r="H210" s="169">
        <v>997.22</v>
      </c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131</v>
      </c>
      <c r="AU210" s="167" t="s">
        <v>79</v>
      </c>
      <c r="AV210" s="13" t="s">
        <v>79</v>
      </c>
      <c r="AW210" s="13" t="s">
        <v>24</v>
      </c>
      <c r="AX210" s="13" t="s">
        <v>73</v>
      </c>
      <c r="AY210" s="167" t="s">
        <v>124</v>
      </c>
    </row>
    <row r="211" spans="1:65" s="12" customFormat="1" ht="22.8" customHeight="1">
      <c r="B211" s="139"/>
      <c r="D211" s="140" t="s">
        <v>66</v>
      </c>
      <c r="E211" s="149" t="s">
        <v>141</v>
      </c>
      <c r="F211" s="149" t="s">
        <v>232</v>
      </c>
      <c r="J211" s="150">
        <f>BK211</f>
        <v>0</v>
      </c>
      <c r="L211" s="139"/>
      <c r="M211" s="143"/>
      <c r="N211" s="144"/>
      <c r="O211" s="144"/>
      <c r="P211" s="145">
        <f>SUM(P212:P226)</f>
        <v>794.34897785999999</v>
      </c>
      <c r="Q211" s="144"/>
      <c r="R211" s="145">
        <f>SUM(R212:R226)</f>
        <v>666.00422258605988</v>
      </c>
      <c r="S211" s="144"/>
      <c r="T211" s="146">
        <f>SUM(T212:T226)</f>
        <v>0</v>
      </c>
      <c r="AR211" s="140" t="s">
        <v>73</v>
      </c>
      <c r="AT211" s="147" t="s">
        <v>66</v>
      </c>
      <c r="AU211" s="147" t="s">
        <v>73</v>
      </c>
      <c r="AY211" s="140" t="s">
        <v>124</v>
      </c>
      <c r="BK211" s="148">
        <f>SUM(BK212:BK226)</f>
        <v>0</v>
      </c>
    </row>
    <row r="212" spans="1:65" s="2" customFormat="1" ht="24.15" customHeight="1">
      <c r="A212" s="28"/>
      <c r="B212" s="151"/>
      <c r="C212" s="152" t="s">
        <v>233</v>
      </c>
      <c r="D212" s="152" t="s">
        <v>126</v>
      </c>
      <c r="E212" s="153" t="s">
        <v>234</v>
      </c>
      <c r="F212" s="154" t="s">
        <v>235</v>
      </c>
      <c r="G212" s="155" t="s">
        <v>129</v>
      </c>
      <c r="H212" s="156">
        <v>142.08799999999999</v>
      </c>
      <c r="I212" s="157"/>
      <c r="J212" s="157">
        <f>ROUND(I212*H212,2)</f>
        <v>0</v>
      </c>
      <c r="K212" s="158"/>
      <c r="L212" s="29"/>
      <c r="M212" s="159" t="s">
        <v>1</v>
      </c>
      <c r="N212" s="160" t="s">
        <v>33</v>
      </c>
      <c r="O212" s="161">
        <v>2.3201000000000001</v>
      </c>
      <c r="P212" s="161">
        <f>O212*H212</f>
        <v>329.65836880000001</v>
      </c>
      <c r="Q212" s="161">
        <v>2.19407</v>
      </c>
      <c r="R212" s="161">
        <f>Q212*H212</f>
        <v>311.75101816</v>
      </c>
      <c r="S212" s="161">
        <v>0</v>
      </c>
      <c r="T212" s="162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63" t="s">
        <v>130</v>
      </c>
      <c r="AT212" s="163" t="s">
        <v>126</v>
      </c>
      <c r="AU212" s="163" t="s">
        <v>79</v>
      </c>
      <c r="AY212" s="16" t="s">
        <v>124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6" t="s">
        <v>79</v>
      </c>
      <c r="BK212" s="164">
        <f>ROUND(I212*H212,2)</f>
        <v>0</v>
      </c>
      <c r="BL212" s="16" t="s">
        <v>130</v>
      </c>
      <c r="BM212" s="163" t="s">
        <v>236</v>
      </c>
    </row>
    <row r="213" spans="1:65" s="13" customFormat="1">
      <c r="B213" s="165"/>
      <c r="D213" s="166" t="s">
        <v>131</v>
      </c>
      <c r="E213" s="167" t="s">
        <v>1</v>
      </c>
      <c r="F213" s="168" t="s">
        <v>237</v>
      </c>
      <c r="H213" s="169">
        <v>142.08799999999999</v>
      </c>
      <c r="L213" s="165"/>
      <c r="M213" s="170"/>
      <c r="N213" s="171"/>
      <c r="O213" s="171"/>
      <c r="P213" s="171"/>
      <c r="Q213" s="171"/>
      <c r="R213" s="171"/>
      <c r="S213" s="171"/>
      <c r="T213" s="172"/>
      <c r="AT213" s="167" t="s">
        <v>131</v>
      </c>
      <c r="AU213" s="167" t="s">
        <v>79</v>
      </c>
      <c r="AV213" s="13" t="s">
        <v>79</v>
      </c>
      <c r="AW213" s="13" t="s">
        <v>24</v>
      </c>
      <c r="AX213" s="13" t="s">
        <v>67</v>
      </c>
      <c r="AY213" s="167" t="s">
        <v>124</v>
      </c>
    </row>
    <row r="214" spans="1:65" s="14" customFormat="1">
      <c r="B214" s="173"/>
      <c r="D214" s="166" t="s">
        <v>131</v>
      </c>
      <c r="E214" s="174" t="s">
        <v>1</v>
      </c>
      <c r="F214" s="175" t="s">
        <v>134</v>
      </c>
      <c r="H214" s="176">
        <v>142.08799999999999</v>
      </c>
      <c r="L214" s="173"/>
      <c r="M214" s="177"/>
      <c r="N214" s="178"/>
      <c r="O214" s="178"/>
      <c r="P214" s="178"/>
      <c r="Q214" s="178"/>
      <c r="R214" s="178"/>
      <c r="S214" s="178"/>
      <c r="T214" s="179"/>
      <c r="AT214" s="174" t="s">
        <v>131</v>
      </c>
      <c r="AU214" s="174" t="s">
        <v>79</v>
      </c>
      <c r="AV214" s="14" t="s">
        <v>130</v>
      </c>
      <c r="AW214" s="14" t="s">
        <v>24</v>
      </c>
      <c r="AX214" s="14" t="s">
        <v>73</v>
      </c>
      <c r="AY214" s="174" t="s">
        <v>124</v>
      </c>
    </row>
    <row r="215" spans="1:65" s="2" customFormat="1" ht="21.75" customHeight="1">
      <c r="A215" s="28"/>
      <c r="B215" s="151"/>
      <c r="C215" s="152" t="s">
        <v>176</v>
      </c>
      <c r="D215" s="152" t="s">
        <v>126</v>
      </c>
      <c r="E215" s="153" t="s">
        <v>238</v>
      </c>
      <c r="F215" s="154" t="s">
        <v>239</v>
      </c>
      <c r="G215" s="155" t="s">
        <v>163</v>
      </c>
      <c r="H215" s="156">
        <v>31.155999999999999</v>
      </c>
      <c r="I215" s="157"/>
      <c r="J215" s="157">
        <f>ROUND(I215*H215,2)</f>
        <v>0</v>
      </c>
      <c r="K215" s="158"/>
      <c r="L215" s="29"/>
      <c r="M215" s="159" t="s">
        <v>1</v>
      </c>
      <c r="N215" s="160" t="s">
        <v>33</v>
      </c>
      <c r="O215" s="161">
        <v>0.40850999999999998</v>
      </c>
      <c r="P215" s="161">
        <f>O215*H215</f>
        <v>12.727537559999998</v>
      </c>
      <c r="Q215" s="161">
        <v>4.5362260000000001E-2</v>
      </c>
      <c r="R215" s="161">
        <f>Q215*H215</f>
        <v>1.41330657256</v>
      </c>
      <c r="S215" s="161">
        <v>0</v>
      </c>
      <c r="T215" s="162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63" t="s">
        <v>130</v>
      </c>
      <c r="AT215" s="163" t="s">
        <v>126</v>
      </c>
      <c r="AU215" s="163" t="s">
        <v>79</v>
      </c>
      <c r="AY215" s="16" t="s">
        <v>124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79</v>
      </c>
      <c r="BK215" s="164">
        <f>ROUND(I215*H215,2)</f>
        <v>0</v>
      </c>
      <c r="BL215" s="16" t="s">
        <v>130</v>
      </c>
      <c r="BM215" s="163" t="s">
        <v>240</v>
      </c>
    </row>
    <row r="216" spans="1:65" s="13" customFormat="1">
      <c r="B216" s="165"/>
      <c r="D216" s="166" t="s">
        <v>131</v>
      </c>
      <c r="E216" s="167" t="s">
        <v>1</v>
      </c>
      <c r="F216" s="168" t="s">
        <v>241</v>
      </c>
      <c r="H216" s="169">
        <v>31.155999999999999</v>
      </c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131</v>
      </c>
      <c r="AU216" s="167" t="s">
        <v>79</v>
      </c>
      <c r="AV216" s="13" t="s">
        <v>79</v>
      </c>
      <c r="AW216" s="13" t="s">
        <v>24</v>
      </c>
      <c r="AX216" s="13" t="s">
        <v>67</v>
      </c>
      <c r="AY216" s="167" t="s">
        <v>124</v>
      </c>
    </row>
    <row r="217" spans="1:65" s="14" customFormat="1">
      <c r="B217" s="173"/>
      <c r="D217" s="166" t="s">
        <v>131</v>
      </c>
      <c r="E217" s="174" t="s">
        <v>1</v>
      </c>
      <c r="F217" s="175" t="s">
        <v>134</v>
      </c>
      <c r="H217" s="176">
        <v>31.155999999999999</v>
      </c>
      <c r="L217" s="173"/>
      <c r="M217" s="177"/>
      <c r="N217" s="178"/>
      <c r="O217" s="178"/>
      <c r="P217" s="178"/>
      <c r="Q217" s="178"/>
      <c r="R217" s="178"/>
      <c r="S217" s="178"/>
      <c r="T217" s="179"/>
      <c r="AT217" s="174" t="s">
        <v>131</v>
      </c>
      <c r="AU217" s="174" t="s">
        <v>79</v>
      </c>
      <c r="AV217" s="14" t="s">
        <v>130</v>
      </c>
      <c r="AW217" s="14" t="s">
        <v>24</v>
      </c>
      <c r="AX217" s="14" t="s">
        <v>73</v>
      </c>
      <c r="AY217" s="174" t="s">
        <v>124</v>
      </c>
    </row>
    <row r="218" spans="1:65" s="2" customFormat="1" ht="21.75" customHeight="1">
      <c r="A218" s="28"/>
      <c r="B218" s="151"/>
      <c r="C218" s="152" t="s">
        <v>242</v>
      </c>
      <c r="D218" s="152" t="s">
        <v>126</v>
      </c>
      <c r="E218" s="153" t="s">
        <v>243</v>
      </c>
      <c r="F218" s="154" t="s">
        <v>244</v>
      </c>
      <c r="G218" s="155" t="s">
        <v>163</v>
      </c>
      <c r="H218" s="156">
        <v>31.155999999999999</v>
      </c>
      <c r="I218" s="157"/>
      <c r="J218" s="157">
        <f>ROUND(I218*H218,2)</f>
        <v>0</v>
      </c>
      <c r="K218" s="158"/>
      <c r="L218" s="29"/>
      <c r="M218" s="159" t="s">
        <v>1</v>
      </c>
      <c r="N218" s="160" t="s">
        <v>33</v>
      </c>
      <c r="O218" s="161">
        <v>0.248</v>
      </c>
      <c r="P218" s="161">
        <f>O218*H218</f>
        <v>7.7266879999999993</v>
      </c>
      <c r="Q218" s="161">
        <v>0</v>
      </c>
      <c r="R218" s="161">
        <f>Q218*H218</f>
        <v>0</v>
      </c>
      <c r="S218" s="161">
        <v>0</v>
      </c>
      <c r="T218" s="162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63" t="s">
        <v>130</v>
      </c>
      <c r="AT218" s="163" t="s">
        <v>126</v>
      </c>
      <c r="AU218" s="163" t="s">
        <v>79</v>
      </c>
      <c r="AY218" s="16" t="s">
        <v>124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6" t="s">
        <v>79</v>
      </c>
      <c r="BK218" s="164">
        <f>ROUND(I218*H218,2)</f>
        <v>0</v>
      </c>
      <c r="BL218" s="16" t="s">
        <v>130</v>
      </c>
      <c r="BM218" s="163" t="s">
        <v>245</v>
      </c>
    </row>
    <row r="219" spans="1:65" s="2" customFormat="1" ht="37.799999999999997" customHeight="1">
      <c r="A219" s="28"/>
      <c r="B219" s="151"/>
      <c r="C219" s="152" t="s">
        <v>182</v>
      </c>
      <c r="D219" s="152" t="s">
        <v>126</v>
      </c>
      <c r="E219" s="153" t="s">
        <v>246</v>
      </c>
      <c r="F219" s="154" t="s">
        <v>247</v>
      </c>
      <c r="G219" s="155" t="s">
        <v>163</v>
      </c>
      <c r="H219" s="156">
        <v>1042.95</v>
      </c>
      <c r="I219" s="157"/>
      <c r="J219" s="157">
        <f>ROUND(I219*H219,2)</f>
        <v>0</v>
      </c>
      <c r="K219" s="158"/>
      <c r="L219" s="29"/>
      <c r="M219" s="159" t="s">
        <v>1</v>
      </c>
      <c r="N219" s="160" t="s">
        <v>33</v>
      </c>
      <c r="O219" s="161">
        <v>4.054E-2</v>
      </c>
      <c r="P219" s="161">
        <f>O219*H219</f>
        <v>42.281193000000002</v>
      </c>
      <c r="Q219" s="161">
        <v>3.52441E-3</v>
      </c>
      <c r="R219" s="161">
        <f>Q219*H219</f>
        <v>3.6757834095000002</v>
      </c>
      <c r="S219" s="161">
        <v>0</v>
      </c>
      <c r="T219" s="162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63" t="s">
        <v>130</v>
      </c>
      <c r="AT219" s="163" t="s">
        <v>126</v>
      </c>
      <c r="AU219" s="163" t="s">
        <v>79</v>
      </c>
      <c r="AY219" s="16" t="s">
        <v>124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6" t="s">
        <v>79</v>
      </c>
      <c r="BK219" s="164">
        <f>ROUND(I219*H219,2)</f>
        <v>0</v>
      </c>
      <c r="BL219" s="16" t="s">
        <v>130</v>
      </c>
      <c r="BM219" s="163" t="s">
        <v>248</v>
      </c>
    </row>
    <row r="220" spans="1:65" s="13" customFormat="1">
      <c r="B220" s="165"/>
      <c r="D220" s="166" t="s">
        <v>131</v>
      </c>
      <c r="E220" s="167" t="s">
        <v>1</v>
      </c>
      <c r="F220" s="168" t="s">
        <v>249</v>
      </c>
      <c r="H220" s="169">
        <v>1042.95</v>
      </c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131</v>
      </c>
      <c r="AU220" s="167" t="s">
        <v>79</v>
      </c>
      <c r="AV220" s="13" t="s">
        <v>79</v>
      </c>
      <c r="AW220" s="13" t="s">
        <v>24</v>
      </c>
      <c r="AX220" s="13" t="s">
        <v>67</v>
      </c>
      <c r="AY220" s="167" t="s">
        <v>124</v>
      </c>
    </row>
    <row r="221" spans="1:65" s="14" customFormat="1">
      <c r="B221" s="173"/>
      <c r="D221" s="166" t="s">
        <v>131</v>
      </c>
      <c r="E221" s="174" t="s">
        <v>1</v>
      </c>
      <c r="F221" s="175" t="s">
        <v>134</v>
      </c>
      <c r="H221" s="176">
        <v>1042.95</v>
      </c>
      <c r="L221" s="173"/>
      <c r="M221" s="177"/>
      <c r="N221" s="178"/>
      <c r="O221" s="178"/>
      <c r="P221" s="178"/>
      <c r="Q221" s="178"/>
      <c r="R221" s="178"/>
      <c r="S221" s="178"/>
      <c r="T221" s="179"/>
      <c r="AT221" s="174" t="s">
        <v>131</v>
      </c>
      <c r="AU221" s="174" t="s">
        <v>79</v>
      </c>
      <c r="AV221" s="14" t="s">
        <v>130</v>
      </c>
      <c r="AW221" s="14" t="s">
        <v>24</v>
      </c>
      <c r="AX221" s="14" t="s">
        <v>73</v>
      </c>
      <c r="AY221" s="174" t="s">
        <v>124</v>
      </c>
    </row>
    <row r="222" spans="1:65" s="2" customFormat="1" ht="21.75" customHeight="1">
      <c r="A222" s="28"/>
      <c r="B222" s="151"/>
      <c r="C222" s="152" t="s">
        <v>250</v>
      </c>
      <c r="D222" s="152" t="s">
        <v>126</v>
      </c>
      <c r="E222" s="153" t="s">
        <v>251</v>
      </c>
      <c r="F222" s="154" t="s">
        <v>252</v>
      </c>
      <c r="G222" s="155" t="s">
        <v>129</v>
      </c>
      <c r="H222" s="156">
        <v>189.45</v>
      </c>
      <c r="I222" s="157"/>
      <c r="J222" s="157">
        <f>ROUND(I222*H222,2)</f>
        <v>0</v>
      </c>
      <c r="K222" s="158"/>
      <c r="L222" s="29"/>
      <c r="M222" s="159" t="s">
        <v>1</v>
      </c>
      <c r="N222" s="160" t="s">
        <v>33</v>
      </c>
      <c r="O222" s="161">
        <v>2.0000900000000001</v>
      </c>
      <c r="P222" s="161">
        <f>O222*H222</f>
        <v>378.91705050000002</v>
      </c>
      <c r="Q222" s="161">
        <v>1.837</v>
      </c>
      <c r="R222" s="161">
        <f>Q222*H222</f>
        <v>348.01964999999996</v>
      </c>
      <c r="S222" s="161">
        <v>0</v>
      </c>
      <c r="T222" s="16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63" t="s">
        <v>130</v>
      </c>
      <c r="AT222" s="163" t="s">
        <v>126</v>
      </c>
      <c r="AU222" s="163" t="s">
        <v>79</v>
      </c>
      <c r="AY222" s="16" t="s">
        <v>124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6" t="s">
        <v>79</v>
      </c>
      <c r="BK222" s="164">
        <f>ROUND(I222*H222,2)</f>
        <v>0</v>
      </c>
      <c r="BL222" s="16" t="s">
        <v>130</v>
      </c>
      <c r="BM222" s="163" t="s">
        <v>253</v>
      </c>
    </row>
    <row r="223" spans="1:65" s="13" customFormat="1">
      <c r="B223" s="165"/>
      <c r="D223" s="166" t="s">
        <v>131</v>
      </c>
      <c r="E223" s="167" t="s">
        <v>1</v>
      </c>
      <c r="F223" s="168" t="s">
        <v>254</v>
      </c>
      <c r="H223" s="169">
        <v>189.45</v>
      </c>
      <c r="L223" s="165"/>
      <c r="M223" s="170"/>
      <c r="N223" s="171"/>
      <c r="O223" s="171"/>
      <c r="P223" s="171"/>
      <c r="Q223" s="171"/>
      <c r="R223" s="171"/>
      <c r="S223" s="171"/>
      <c r="T223" s="172"/>
      <c r="AT223" s="167" t="s">
        <v>131</v>
      </c>
      <c r="AU223" s="167" t="s">
        <v>79</v>
      </c>
      <c r="AV223" s="13" t="s">
        <v>79</v>
      </c>
      <c r="AW223" s="13" t="s">
        <v>24</v>
      </c>
      <c r="AX223" s="13" t="s">
        <v>67</v>
      </c>
      <c r="AY223" s="167" t="s">
        <v>124</v>
      </c>
    </row>
    <row r="224" spans="1:65" s="14" customFormat="1">
      <c r="B224" s="173"/>
      <c r="D224" s="166" t="s">
        <v>131</v>
      </c>
      <c r="E224" s="174" t="s">
        <v>1</v>
      </c>
      <c r="F224" s="175" t="s">
        <v>134</v>
      </c>
      <c r="H224" s="176">
        <v>189.45</v>
      </c>
      <c r="L224" s="173"/>
      <c r="M224" s="177"/>
      <c r="N224" s="178"/>
      <c r="O224" s="178"/>
      <c r="P224" s="178"/>
      <c r="Q224" s="178"/>
      <c r="R224" s="178"/>
      <c r="S224" s="178"/>
      <c r="T224" s="179"/>
      <c r="AT224" s="174" t="s">
        <v>131</v>
      </c>
      <c r="AU224" s="174" t="s">
        <v>79</v>
      </c>
      <c r="AV224" s="14" t="s">
        <v>130</v>
      </c>
      <c r="AW224" s="14" t="s">
        <v>24</v>
      </c>
      <c r="AX224" s="14" t="s">
        <v>73</v>
      </c>
      <c r="AY224" s="174" t="s">
        <v>124</v>
      </c>
    </row>
    <row r="225" spans="1:65" s="2" customFormat="1" ht="16.5" customHeight="1">
      <c r="A225" s="28"/>
      <c r="B225" s="151"/>
      <c r="C225" s="152" t="s">
        <v>185</v>
      </c>
      <c r="D225" s="152" t="s">
        <v>126</v>
      </c>
      <c r="E225" s="153" t="s">
        <v>255</v>
      </c>
      <c r="F225" s="154" t="s">
        <v>256</v>
      </c>
      <c r="G225" s="155" t="s">
        <v>257</v>
      </c>
      <c r="H225" s="156">
        <v>2</v>
      </c>
      <c r="I225" s="157"/>
      <c r="J225" s="157">
        <f>ROUND(I225*H225,2)</f>
        <v>0</v>
      </c>
      <c r="K225" s="158"/>
      <c r="L225" s="29"/>
      <c r="M225" s="159" t="s">
        <v>1</v>
      </c>
      <c r="N225" s="160" t="s">
        <v>33</v>
      </c>
      <c r="O225" s="161">
        <v>11.519069999999999</v>
      </c>
      <c r="P225" s="161">
        <f>O225*H225</f>
        <v>23.038139999999999</v>
      </c>
      <c r="Q225" s="161">
        <v>0.54223222199999999</v>
      </c>
      <c r="R225" s="161">
        <f>Q225*H225</f>
        <v>1.084464444</v>
      </c>
      <c r="S225" s="161">
        <v>0</v>
      </c>
      <c r="T225" s="16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63" t="s">
        <v>130</v>
      </c>
      <c r="AT225" s="163" t="s">
        <v>126</v>
      </c>
      <c r="AU225" s="163" t="s">
        <v>79</v>
      </c>
      <c r="AY225" s="16" t="s">
        <v>124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6" t="s">
        <v>79</v>
      </c>
      <c r="BK225" s="164">
        <f>ROUND(I225*H225,2)</f>
        <v>0</v>
      </c>
      <c r="BL225" s="16" t="s">
        <v>130</v>
      </c>
      <c r="BM225" s="163" t="s">
        <v>258</v>
      </c>
    </row>
    <row r="226" spans="1:65" s="2" customFormat="1" ht="16.5" customHeight="1">
      <c r="A226" s="28"/>
      <c r="B226" s="151"/>
      <c r="C226" s="180" t="s">
        <v>259</v>
      </c>
      <c r="D226" s="180" t="s">
        <v>260</v>
      </c>
      <c r="E226" s="181" t="s">
        <v>261</v>
      </c>
      <c r="F226" s="182" t="s">
        <v>262</v>
      </c>
      <c r="G226" s="183" t="s">
        <v>257</v>
      </c>
      <c r="H226" s="184">
        <v>2</v>
      </c>
      <c r="I226" s="185"/>
      <c r="J226" s="185">
        <f>ROUND(I226*H226,2)</f>
        <v>0</v>
      </c>
      <c r="K226" s="186"/>
      <c r="L226" s="187"/>
      <c r="M226" s="188" t="s">
        <v>1</v>
      </c>
      <c r="N226" s="189" t="s">
        <v>33</v>
      </c>
      <c r="O226" s="161">
        <v>0</v>
      </c>
      <c r="P226" s="161">
        <f>O226*H226</f>
        <v>0</v>
      </c>
      <c r="Q226" s="161">
        <v>0.03</v>
      </c>
      <c r="R226" s="161">
        <f>Q226*H226</f>
        <v>0.06</v>
      </c>
      <c r="S226" s="161">
        <v>0</v>
      </c>
      <c r="T226" s="162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63" t="s">
        <v>145</v>
      </c>
      <c r="AT226" s="163" t="s">
        <v>260</v>
      </c>
      <c r="AU226" s="163" t="s">
        <v>79</v>
      </c>
      <c r="AY226" s="16" t="s">
        <v>124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6" t="s">
        <v>79</v>
      </c>
      <c r="BK226" s="164">
        <f>ROUND(I226*H226,2)</f>
        <v>0</v>
      </c>
      <c r="BL226" s="16" t="s">
        <v>130</v>
      </c>
      <c r="BM226" s="163" t="s">
        <v>263</v>
      </c>
    </row>
    <row r="227" spans="1:65" s="12" customFormat="1" ht="22.8" customHeight="1">
      <c r="B227" s="139"/>
      <c r="D227" s="140" t="s">
        <v>66</v>
      </c>
      <c r="E227" s="149" t="s">
        <v>168</v>
      </c>
      <c r="F227" s="149" t="s">
        <v>566</v>
      </c>
      <c r="J227" s="150">
        <f>BK227</f>
        <v>0</v>
      </c>
      <c r="L227" s="139"/>
      <c r="M227" s="143"/>
      <c r="N227" s="144"/>
      <c r="O227" s="144"/>
      <c r="P227" s="145">
        <f>SUM(P228:P252)</f>
        <v>750.53509825000003</v>
      </c>
      <c r="Q227" s="144"/>
      <c r="R227" s="145">
        <f>SUM(R228:R252)</f>
        <v>178.022944386859</v>
      </c>
      <c r="S227" s="144"/>
      <c r="T227" s="146">
        <f>SUM(T228:T252)</f>
        <v>0</v>
      </c>
      <c r="AR227" s="140" t="s">
        <v>73</v>
      </c>
      <c r="AT227" s="147" t="s">
        <v>66</v>
      </c>
      <c r="AU227" s="147" t="s">
        <v>73</v>
      </c>
      <c r="AY227" s="140" t="s">
        <v>124</v>
      </c>
      <c r="BK227" s="148">
        <f>SUM(BK228:BK252)</f>
        <v>0</v>
      </c>
    </row>
    <row r="228" spans="1:65" s="2" customFormat="1" ht="33" customHeight="1">
      <c r="A228" s="28"/>
      <c r="B228" s="151"/>
      <c r="C228" s="152" t="s">
        <v>189</v>
      </c>
      <c r="D228" s="152" t="s">
        <v>126</v>
      </c>
      <c r="E228" s="153" t="s">
        <v>265</v>
      </c>
      <c r="F228" s="154" t="s">
        <v>266</v>
      </c>
      <c r="G228" s="155" t="s">
        <v>267</v>
      </c>
      <c r="H228" s="156">
        <v>426.46</v>
      </c>
      <c r="I228" s="157"/>
      <c r="J228" s="157">
        <f>ROUND(I228*H228,2)</f>
        <v>0</v>
      </c>
      <c r="K228" s="158"/>
      <c r="L228" s="29"/>
      <c r="M228" s="159" t="s">
        <v>1</v>
      </c>
      <c r="N228" s="160" t="s">
        <v>33</v>
      </c>
      <c r="O228" s="161">
        <v>0.19</v>
      </c>
      <c r="P228" s="161">
        <f>O228*H228</f>
        <v>81.0274</v>
      </c>
      <c r="Q228" s="161">
        <v>2.6110000000000001E-6</v>
      </c>
      <c r="R228" s="161">
        <f>Q228*H228</f>
        <v>1.11348706E-3</v>
      </c>
      <c r="S228" s="161">
        <v>0</v>
      </c>
      <c r="T228" s="162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63" t="s">
        <v>130</v>
      </c>
      <c r="AT228" s="163" t="s">
        <v>126</v>
      </c>
      <c r="AU228" s="163" t="s">
        <v>79</v>
      </c>
      <c r="AY228" s="16" t="s">
        <v>124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6" t="s">
        <v>79</v>
      </c>
      <c r="BK228" s="164">
        <f>ROUND(I228*H228,2)</f>
        <v>0</v>
      </c>
      <c r="BL228" s="16" t="s">
        <v>130</v>
      </c>
      <c r="BM228" s="163" t="s">
        <v>268</v>
      </c>
    </row>
    <row r="229" spans="1:65" s="13" customFormat="1">
      <c r="B229" s="165"/>
      <c r="D229" s="166" t="s">
        <v>131</v>
      </c>
      <c r="E229" s="167" t="s">
        <v>1</v>
      </c>
      <c r="F229" s="168" t="s">
        <v>269</v>
      </c>
      <c r="H229" s="169">
        <v>176.88</v>
      </c>
      <c r="L229" s="165"/>
      <c r="M229" s="170"/>
      <c r="N229" s="171"/>
      <c r="O229" s="171"/>
      <c r="P229" s="171"/>
      <c r="Q229" s="171"/>
      <c r="R229" s="171"/>
      <c r="S229" s="171"/>
      <c r="T229" s="172"/>
      <c r="AT229" s="167" t="s">
        <v>131</v>
      </c>
      <c r="AU229" s="167" t="s">
        <v>79</v>
      </c>
      <c r="AV229" s="13" t="s">
        <v>79</v>
      </c>
      <c r="AW229" s="13" t="s">
        <v>24</v>
      </c>
      <c r="AX229" s="13" t="s">
        <v>67</v>
      </c>
      <c r="AY229" s="167" t="s">
        <v>124</v>
      </c>
    </row>
    <row r="230" spans="1:65" s="13" customFormat="1">
      <c r="B230" s="165"/>
      <c r="D230" s="166" t="s">
        <v>131</v>
      </c>
      <c r="E230" s="167" t="s">
        <v>1</v>
      </c>
      <c r="F230" s="168" t="s">
        <v>270</v>
      </c>
      <c r="H230" s="169">
        <v>14.4</v>
      </c>
      <c r="L230" s="165"/>
      <c r="M230" s="170"/>
      <c r="N230" s="171"/>
      <c r="O230" s="171"/>
      <c r="P230" s="171"/>
      <c r="Q230" s="171"/>
      <c r="R230" s="171"/>
      <c r="S230" s="171"/>
      <c r="T230" s="172"/>
      <c r="AT230" s="167" t="s">
        <v>131</v>
      </c>
      <c r="AU230" s="167" t="s">
        <v>79</v>
      </c>
      <c r="AV230" s="13" t="s">
        <v>79</v>
      </c>
      <c r="AW230" s="13" t="s">
        <v>24</v>
      </c>
      <c r="AX230" s="13" t="s">
        <v>67</v>
      </c>
      <c r="AY230" s="167" t="s">
        <v>124</v>
      </c>
    </row>
    <row r="231" spans="1:65" s="13" customFormat="1">
      <c r="B231" s="165"/>
      <c r="D231" s="166" t="s">
        <v>131</v>
      </c>
      <c r="E231" s="167" t="s">
        <v>1</v>
      </c>
      <c r="F231" s="168" t="s">
        <v>271</v>
      </c>
      <c r="H231" s="169">
        <v>103.2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131</v>
      </c>
      <c r="AU231" s="167" t="s">
        <v>79</v>
      </c>
      <c r="AV231" s="13" t="s">
        <v>79</v>
      </c>
      <c r="AW231" s="13" t="s">
        <v>24</v>
      </c>
      <c r="AX231" s="13" t="s">
        <v>67</v>
      </c>
      <c r="AY231" s="167" t="s">
        <v>124</v>
      </c>
    </row>
    <row r="232" spans="1:65" s="13" customFormat="1">
      <c r="B232" s="165"/>
      <c r="D232" s="166" t="s">
        <v>131</v>
      </c>
      <c r="E232" s="167" t="s">
        <v>1</v>
      </c>
      <c r="F232" s="168" t="s">
        <v>272</v>
      </c>
      <c r="H232" s="169">
        <v>47.18</v>
      </c>
      <c r="L232" s="165"/>
      <c r="M232" s="170"/>
      <c r="N232" s="171"/>
      <c r="O232" s="171"/>
      <c r="P232" s="171"/>
      <c r="Q232" s="171"/>
      <c r="R232" s="171"/>
      <c r="S232" s="171"/>
      <c r="T232" s="172"/>
      <c r="AT232" s="167" t="s">
        <v>131</v>
      </c>
      <c r="AU232" s="167" t="s">
        <v>79</v>
      </c>
      <c r="AV232" s="13" t="s">
        <v>79</v>
      </c>
      <c r="AW232" s="13" t="s">
        <v>24</v>
      </c>
      <c r="AX232" s="13" t="s">
        <v>67</v>
      </c>
      <c r="AY232" s="167" t="s">
        <v>124</v>
      </c>
    </row>
    <row r="233" spans="1:65" s="13" customFormat="1">
      <c r="B233" s="165"/>
      <c r="D233" s="166" t="s">
        <v>131</v>
      </c>
      <c r="E233" s="167" t="s">
        <v>1</v>
      </c>
      <c r="F233" s="168" t="s">
        <v>273</v>
      </c>
      <c r="H233" s="169">
        <v>84.8</v>
      </c>
      <c r="L233" s="165"/>
      <c r="M233" s="170"/>
      <c r="N233" s="171"/>
      <c r="O233" s="171"/>
      <c r="P233" s="171"/>
      <c r="Q233" s="171"/>
      <c r="R233" s="171"/>
      <c r="S233" s="171"/>
      <c r="T233" s="172"/>
      <c r="AT233" s="167" t="s">
        <v>131</v>
      </c>
      <c r="AU233" s="167" t="s">
        <v>79</v>
      </c>
      <c r="AV233" s="13" t="s">
        <v>79</v>
      </c>
      <c r="AW233" s="13" t="s">
        <v>24</v>
      </c>
      <c r="AX233" s="13" t="s">
        <v>67</v>
      </c>
      <c r="AY233" s="167" t="s">
        <v>124</v>
      </c>
    </row>
    <row r="234" spans="1:65" s="14" customFormat="1">
      <c r="B234" s="173"/>
      <c r="D234" s="166" t="s">
        <v>131</v>
      </c>
      <c r="E234" s="174" t="s">
        <v>1</v>
      </c>
      <c r="F234" s="175" t="s">
        <v>134</v>
      </c>
      <c r="H234" s="176">
        <v>426.46000000000004</v>
      </c>
      <c r="L234" s="173"/>
      <c r="M234" s="177"/>
      <c r="N234" s="178"/>
      <c r="O234" s="178"/>
      <c r="P234" s="178"/>
      <c r="Q234" s="178"/>
      <c r="R234" s="178"/>
      <c r="S234" s="178"/>
      <c r="T234" s="179"/>
      <c r="AT234" s="174" t="s">
        <v>131</v>
      </c>
      <c r="AU234" s="174" t="s">
        <v>79</v>
      </c>
      <c r="AV234" s="14" t="s">
        <v>130</v>
      </c>
      <c r="AW234" s="14" t="s">
        <v>24</v>
      </c>
      <c r="AX234" s="14" t="s">
        <v>73</v>
      </c>
      <c r="AY234" s="174" t="s">
        <v>124</v>
      </c>
    </row>
    <row r="235" spans="1:65" s="2" customFormat="1" ht="33" customHeight="1">
      <c r="A235" s="28"/>
      <c r="B235" s="151"/>
      <c r="C235" s="152" t="s">
        <v>274</v>
      </c>
      <c r="D235" s="152" t="s">
        <v>126</v>
      </c>
      <c r="E235" s="153" t="s">
        <v>275</v>
      </c>
      <c r="F235" s="154" t="s">
        <v>276</v>
      </c>
      <c r="G235" s="155" t="s">
        <v>129</v>
      </c>
      <c r="H235" s="156">
        <v>1575.741</v>
      </c>
      <c r="I235" s="157"/>
      <c r="J235" s="157">
        <f>ROUND(I235*H235,2)</f>
        <v>0</v>
      </c>
      <c r="K235" s="158"/>
      <c r="L235" s="29"/>
      <c r="M235" s="159" t="s">
        <v>1</v>
      </c>
      <c r="N235" s="160" t="s">
        <v>33</v>
      </c>
      <c r="O235" s="161">
        <v>3.3000000000000002E-2</v>
      </c>
      <c r="P235" s="161">
        <f>O235*H235</f>
        <v>51.999453000000003</v>
      </c>
      <c r="Q235" s="161">
        <v>2.8398639999999999E-2</v>
      </c>
      <c r="R235" s="161">
        <f>Q235*H235</f>
        <v>44.748901392240001</v>
      </c>
      <c r="S235" s="161">
        <v>0</v>
      </c>
      <c r="T235" s="162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63" t="s">
        <v>130</v>
      </c>
      <c r="AT235" s="163" t="s">
        <v>126</v>
      </c>
      <c r="AU235" s="163" t="s">
        <v>79</v>
      </c>
      <c r="AY235" s="16" t="s">
        <v>124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6" t="s">
        <v>79</v>
      </c>
      <c r="BK235" s="164">
        <f>ROUND(I235*H235,2)</f>
        <v>0</v>
      </c>
      <c r="BL235" s="16" t="s">
        <v>130</v>
      </c>
      <c r="BM235" s="163" t="s">
        <v>277</v>
      </c>
    </row>
    <row r="236" spans="1:65" s="13" customFormat="1">
      <c r="B236" s="165"/>
      <c r="D236" s="166" t="s">
        <v>131</v>
      </c>
      <c r="E236" s="167" t="s">
        <v>1</v>
      </c>
      <c r="F236" s="168" t="s">
        <v>278</v>
      </c>
      <c r="H236" s="169">
        <v>1575.741</v>
      </c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131</v>
      </c>
      <c r="AU236" s="167" t="s">
        <v>79</v>
      </c>
      <c r="AV236" s="13" t="s">
        <v>79</v>
      </c>
      <c r="AW236" s="13" t="s">
        <v>24</v>
      </c>
      <c r="AX236" s="13" t="s">
        <v>67</v>
      </c>
      <c r="AY236" s="167" t="s">
        <v>124</v>
      </c>
    </row>
    <row r="237" spans="1:65" s="14" customFormat="1">
      <c r="B237" s="173"/>
      <c r="D237" s="166" t="s">
        <v>131</v>
      </c>
      <c r="E237" s="174" t="s">
        <v>1</v>
      </c>
      <c r="F237" s="175" t="s">
        <v>134</v>
      </c>
      <c r="H237" s="176">
        <v>1575.741</v>
      </c>
      <c r="L237" s="173"/>
      <c r="M237" s="177"/>
      <c r="N237" s="178"/>
      <c r="O237" s="178"/>
      <c r="P237" s="178"/>
      <c r="Q237" s="178"/>
      <c r="R237" s="178"/>
      <c r="S237" s="178"/>
      <c r="T237" s="179"/>
      <c r="AT237" s="174" t="s">
        <v>131</v>
      </c>
      <c r="AU237" s="174" t="s">
        <v>79</v>
      </c>
      <c r="AV237" s="14" t="s">
        <v>130</v>
      </c>
      <c r="AW237" s="14" t="s">
        <v>24</v>
      </c>
      <c r="AX237" s="14" t="s">
        <v>73</v>
      </c>
      <c r="AY237" s="174" t="s">
        <v>124</v>
      </c>
    </row>
    <row r="238" spans="1:65" s="2" customFormat="1" ht="37.799999999999997" customHeight="1">
      <c r="A238" s="28"/>
      <c r="B238" s="151"/>
      <c r="C238" s="152" t="s">
        <v>194</v>
      </c>
      <c r="D238" s="152" t="s">
        <v>126</v>
      </c>
      <c r="E238" s="153" t="s">
        <v>279</v>
      </c>
      <c r="F238" s="154" t="s">
        <v>280</v>
      </c>
      <c r="G238" s="155" t="s">
        <v>129</v>
      </c>
      <c r="H238" s="156">
        <v>1575.741</v>
      </c>
      <c r="I238" s="157"/>
      <c r="J238" s="157">
        <f>ROUND(I238*H238,2)</f>
        <v>0</v>
      </c>
      <c r="K238" s="158"/>
      <c r="L238" s="29"/>
      <c r="M238" s="159" t="s">
        <v>1</v>
      </c>
      <c r="N238" s="160" t="s">
        <v>33</v>
      </c>
      <c r="O238" s="161">
        <v>2E-3</v>
      </c>
      <c r="P238" s="161">
        <f>O238*H238</f>
        <v>3.1514820000000001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63" t="s">
        <v>130</v>
      </c>
      <c r="AT238" s="163" t="s">
        <v>126</v>
      </c>
      <c r="AU238" s="163" t="s">
        <v>79</v>
      </c>
      <c r="AY238" s="16" t="s">
        <v>124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6" t="s">
        <v>79</v>
      </c>
      <c r="BK238" s="164">
        <f>ROUND(I238*H238,2)</f>
        <v>0</v>
      </c>
      <c r="BL238" s="16" t="s">
        <v>130</v>
      </c>
      <c r="BM238" s="163" t="s">
        <v>281</v>
      </c>
    </row>
    <row r="239" spans="1:65" s="13" customFormat="1">
      <c r="B239" s="165"/>
      <c r="D239" s="166" t="s">
        <v>131</v>
      </c>
      <c r="E239" s="167" t="s">
        <v>1</v>
      </c>
      <c r="F239" s="168" t="s">
        <v>282</v>
      </c>
      <c r="H239" s="169">
        <v>1575.741</v>
      </c>
      <c r="L239" s="165"/>
      <c r="M239" s="170"/>
      <c r="N239" s="171"/>
      <c r="O239" s="171"/>
      <c r="P239" s="171"/>
      <c r="Q239" s="171"/>
      <c r="R239" s="171"/>
      <c r="S239" s="171"/>
      <c r="T239" s="172"/>
      <c r="AT239" s="167" t="s">
        <v>131</v>
      </c>
      <c r="AU239" s="167" t="s">
        <v>79</v>
      </c>
      <c r="AV239" s="13" t="s">
        <v>79</v>
      </c>
      <c r="AW239" s="13" t="s">
        <v>24</v>
      </c>
      <c r="AX239" s="13" t="s">
        <v>73</v>
      </c>
      <c r="AY239" s="167" t="s">
        <v>124</v>
      </c>
    </row>
    <row r="240" spans="1:65" s="2" customFormat="1" ht="33" customHeight="1">
      <c r="A240" s="28"/>
      <c r="B240" s="151"/>
      <c r="C240" s="152" t="s">
        <v>283</v>
      </c>
      <c r="D240" s="152" t="s">
        <v>126</v>
      </c>
      <c r="E240" s="153" t="s">
        <v>284</v>
      </c>
      <c r="F240" s="154" t="s">
        <v>285</v>
      </c>
      <c r="G240" s="155" t="s">
        <v>129</v>
      </c>
      <c r="H240" s="156">
        <v>1575.741</v>
      </c>
      <c r="I240" s="157"/>
      <c r="J240" s="157">
        <f>ROUND(I240*H240,2)</f>
        <v>0</v>
      </c>
      <c r="K240" s="158"/>
      <c r="L240" s="29"/>
      <c r="M240" s="159" t="s">
        <v>1</v>
      </c>
      <c r="N240" s="160" t="s">
        <v>33</v>
      </c>
      <c r="O240" s="161">
        <v>2.1000000000000001E-2</v>
      </c>
      <c r="P240" s="161">
        <f>O240*H240</f>
        <v>33.090561000000001</v>
      </c>
      <c r="Q240" s="161">
        <v>1.9789999999999999E-2</v>
      </c>
      <c r="R240" s="161">
        <f>Q240*H240</f>
        <v>31.183914389999998</v>
      </c>
      <c r="S240" s="161">
        <v>0</v>
      </c>
      <c r="T240" s="162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63" t="s">
        <v>130</v>
      </c>
      <c r="AT240" s="163" t="s">
        <v>126</v>
      </c>
      <c r="AU240" s="163" t="s">
        <v>79</v>
      </c>
      <c r="AY240" s="16" t="s">
        <v>124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6" t="s">
        <v>79</v>
      </c>
      <c r="BK240" s="164">
        <f>ROUND(I240*H240,2)</f>
        <v>0</v>
      </c>
      <c r="BL240" s="16" t="s">
        <v>130</v>
      </c>
      <c r="BM240" s="163" t="s">
        <v>286</v>
      </c>
    </row>
    <row r="241" spans="1:65" s="2" customFormat="1" ht="24.15" customHeight="1">
      <c r="A241" s="28"/>
      <c r="B241" s="151"/>
      <c r="C241" s="152" t="s">
        <v>202</v>
      </c>
      <c r="D241" s="152" t="s">
        <v>126</v>
      </c>
      <c r="E241" s="153" t="s">
        <v>287</v>
      </c>
      <c r="F241" s="154" t="s">
        <v>288</v>
      </c>
      <c r="G241" s="155" t="s">
        <v>163</v>
      </c>
      <c r="H241" s="156">
        <v>768.654</v>
      </c>
      <c r="I241" s="157"/>
      <c r="J241" s="157">
        <f>ROUND(I241*H241,2)</f>
        <v>0</v>
      </c>
      <c r="K241" s="158"/>
      <c r="L241" s="29"/>
      <c r="M241" s="159" t="s">
        <v>1</v>
      </c>
      <c r="N241" s="160" t="s">
        <v>33</v>
      </c>
      <c r="O241" s="161">
        <v>0.08</v>
      </c>
      <c r="P241" s="161">
        <f>O241*H241</f>
        <v>61.492319999999999</v>
      </c>
      <c r="Q241" s="161">
        <v>8.0000000000000002E-8</v>
      </c>
      <c r="R241" s="161">
        <f>Q241*H241</f>
        <v>6.1492319999999995E-5</v>
      </c>
      <c r="S241" s="161">
        <v>0</v>
      </c>
      <c r="T241" s="162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63" t="s">
        <v>130</v>
      </c>
      <c r="AT241" s="163" t="s">
        <v>126</v>
      </c>
      <c r="AU241" s="163" t="s">
        <v>79</v>
      </c>
      <c r="AY241" s="16" t="s">
        <v>124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6" t="s">
        <v>79</v>
      </c>
      <c r="BK241" s="164">
        <f>ROUND(I241*H241,2)</f>
        <v>0</v>
      </c>
      <c r="BL241" s="16" t="s">
        <v>130</v>
      </c>
      <c r="BM241" s="163" t="s">
        <v>289</v>
      </c>
    </row>
    <row r="242" spans="1:65" s="13" customFormat="1">
      <c r="B242" s="165"/>
      <c r="D242" s="166" t="s">
        <v>131</v>
      </c>
      <c r="E242" s="167" t="s">
        <v>1</v>
      </c>
      <c r="F242" s="168" t="s">
        <v>290</v>
      </c>
      <c r="H242" s="169">
        <v>768.654</v>
      </c>
      <c r="L242" s="165"/>
      <c r="M242" s="170"/>
      <c r="N242" s="171"/>
      <c r="O242" s="171"/>
      <c r="P242" s="171"/>
      <c r="Q242" s="171"/>
      <c r="R242" s="171"/>
      <c r="S242" s="171"/>
      <c r="T242" s="172"/>
      <c r="AT242" s="167" t="s">
        <v>131</v>
      </c>
      <c r="AU242" s="167" t="s">
        <v>79</v>
      </c>
      <c r="AV242" s="13" t="s">
        <v>79</v>
      </c>
      <c r="AW242" s="13" t="s">
        <v>24</v>
      </c>
      <c r="AX242" s="13" t="s">
        <v>67</v>
      </c>
      <c r="AY242" s="167" t="s">
        <v>124</v>
      </c>
    </row>
    <row r="243" spans="1:65" s="14" customFormat="1">
      <c r="B243" s="173"/>
      <c r="D243" s="166" t="s">
        <v>131</v>
      </c>
      <c r="E243" s="174" t="s">
        <v>1</v>
      </c>
      <c r="F243" s="175" t="s">
        <v>134</v>
      </c>
      <c r="H243" s="176">
        <v>768.654</v>
      </c>
      <c r="L243" s="173"/>
      <c r="M243" s="177"/>
      <c r="N243" s="178"/>
      <c r="O243" s="178"/>
      <c r="P243" s="178"/>
      <c r="Q243" s="178"/>
      <c r="R243" s="178"/>
      <c r="S243" s="178"/>
      <c r="T243" s="179"/>
      <c r="AT243" s="174" t="s">
        <v>131</v>
      </c>
      <c r="AU243" s="174" t="s">
        <v>79</v>
      </c>
      <c r="AV243" s="14" t="s">
        <v>130</v>
      </c>
      <c r="AW243" s="14" t="s">
        <v>24</v>
      </c>
      <c r="AX243" s="14" t="s">
        <v>73</v>
      </c>
      <c r="AY243" s="174" t="s">
        <v>124</v>
      </c>
    </row>
    <row r="244" spans="1:65" s="2" customFormat="1" ht="33" customHeight="1">
      <c r="A244" s="28"/>
      <c r="B244" s="151"/>
      <c r="C244" s="152" t="s">
        <v>291</v>
      </c>
      <c r="D244" s="152" t="s">
        <v>126</v>
      </c>
      <c r="E244" s="153" t="s">
        <v>292</v>
      </c>
      <c r="F244" s="154" t="s">
        <v>293</v>
      </c>
      <c r="G244" s="155" t="s">
        <v>163</v>
      </c>
      <c r="H244" s="156">
        <v>768.654</v>
      </c>
      <c r="I244" s="157"/>
      <c r="J244" s="157">
        <f>ROUND(I244*H244,2)</f>
        <v>0</v>
      </c>
      <c r="K244" s="158"/>
      <c r="L244" s="29"/>
      <c r="M244" s="159" t="s">
        <v>1</v>
      </c>
      <c r="N244" s="160" t="s">
        <v>33</v>
      </c>
      <c r="O244" s="161">
        <v>2E-3</v>
      </c>
      <c r="P244" s="161">
        <f>O244*H244</f>
        <v>1.5373080000000001</v>
      </c>
      <c r="Q244" s="161">
        <v>3.7000746000000001E-2</v>
      </c>
      <c r="R244" s="161">
        <f>Q244*H244</f>
        <v>28.440771415884001</v>
      </c>
      <c r="S244" s="161">
        <v>0</v>
      </c>
      <c r="T244" s="162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63" t="s">
        <v>130</v>
      </c>
      <c r="AT244" s="163" t="s">
        <v>126</v>
      </c>
      <c r="AU244" s="163" t="s">
        <v>79</v>
      </c>
      <c r="AY244" s="16" t="s">
        <v>124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6" t="s">
        <v>79</v>
      </c>
      <c r="BK244" s="164">
        <f>ROUND(I244*H244,2)</f>
        <v>0</v>
      </c>
      <c r="BL244" s="16" t="s">
        <v>130</v>
      </c>
      <c r="BM244" s="163" t="s">
        <v>294</v>
      </c>
    </row>
    <row r="245" spans="1:65" s="2" customFormat="1" ht="24.15" customHeight="1">
      <c r="A245" s="28"/>
      <c r="B245" s="151"/>
      <c r="C245" s="152" t="s">
        <v>295</v>
      </c>
      <c r="D245" s="152" t="s">
        <v>126</v>
      </c>
      <c r="E245" s="153" t="s">
        <v>296</v>
      </c>
      <c r="F245" s="154" t="s">
        <v>297</v>
      </c>
      <c r="G245" s="155" t="s">
        <v>163</v>
      </c>
      <c r="H245" s="156">
        <v>768.654</v>
      </c>
      <c r="I245" s="157"/>
      <c r="J245" s="157">
        <f>ROUND(I245*H245,2)</f>
        <v>0</v>
      </c>
      <c r="K245" s="158"/>
      <c r="L245" s="29"/>
      <c r="M245" s="159" t="s">
        <v>1</v>
      </c>
      <c r="N245" s="160" t="s">
        <v>33</v>
      </c>
      <c r="O245" s="161">
        <v>7.0999999999999994E-2</v>
      </c>
      <c r="P245" s="161">
        <f>O245*H245</f>
        <v>54.574433999999997</v>
      </c>
      <c r="Q245" s="161">
        <v>2.3990000000000001E-2</v>
      </c>
      <c r="R245" s="161">
        <f>Q245*H245</f>
        <v>18.440009459999999</v>
      </c>
      <c r="S245" s="161">
        <v>0</v>
      </c>
      <c r="T245" s="162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63" t="s">
        <v>130</v>
      </c>
      <c r="AT245" s="163" t="s">
        <v>126</v>
      </c>
      <c r="AU245" s="163" t="s">
        <v>79</v>
      </c>
      <c r="AY245" s="16" t="s">
        <v>124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6" t="s">
        <v>79</v>
      </c>
      <c r="BK245" s="164">
        <f>ROUND(I245*H245,2)</f>
        <v>0</v>
      </c>
      <c r="BL245" s="16" t="s">
        <v>130</v>
      </c>
      <c r="BM245" s="163" t="s">
        <v>298</v>
      </c>
    </row>
    <row r="246" spans="1:65" s="2" customFormat="1" ht="24.15" customHeight="1">
      <c r="A246" s="28"/>
      <c r="B246" s="151"/>
      <c r="C246" s="152" t="s">
        <v>299</v>
      </c>
      <c r="D246" s="152" t="s">
        <v>126</v>
      </c>
      <c r="E246" s="153" t="s">
        <v>300</v>
      </c>
      <c r="F246" s="154" t="s">
        <v>301</v>
      </c>
      <c r="G246" s="155" t="s">
        <v>163</v>
      </c>
      <c r="H246" s="156">
        <v>284.17500000000001</v>
      </c>
      <c r="I246" s="157"/>
      <c r="J246" s="157">
        <f>ROUND(I246*H246,2)</f>
        <v>0</v>
      </c>
      <c r="K246" s="158"/>
      <c r="L246" s="29"/>
      <c r="M246" s="159" t="s">
        <v>1</v>
      </c>
      <c r="N246" s="160" t="s">
        <v>33</v>
      </c>
      <c r="O246" s="161">
        <v>0.27600999999999998</v>
      </c>
      <c r="P246" s="161">
        <f>O246*H246</f>
        <v>78.43514175</v>
      </c>
      <c r="Q246" s="161">
        <v>4.1999999999999998E-5</v>
      </c>
      <c r="R246" s="161">
        <f>Q246*H246</f>
        <v>1.1935349999999999E-2</v>
      </c>
      <c r="S246" s="161">
        <v>0</v>
      </c>
      <c r="T246" s="162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63" t="s">
        <v>130</v>
      </c>
      <c r="AT246" s="163" t="s">
        <v>126</v>
      </c>
      <c r="AU246" s="163" t="s">
        <v>79</v>
      </c>
      <c r="AY246" s="16" t="s">
        <v>124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6" t="s">
        <v>79</v>
      </c>
      <c r="BK246" s="164">
        <f>ROUND(I246*H246,2)</f>
        <v>0</v>
      </c>
      <c r="BL246" s="16" t="s">
        <v>130</v>
      </c>
      <c r="BM246" s="163" t="s">
        <v>302</v>
      </c>
    </row>
    <row r="247" spans="1:65" s="13" customFormat="1">
      <c r="B247" s="165"/>
      <c r="D247" s="166" t="s">
        <v>131</v>
      </c>
      <c r="E247" s="167" t="s">
        <v>1</v>
      </c>
      <c r="F247" s="168" t="s">
        <v>303</v>
      </c>
      <c r="H247" s="169">
        <v>284.17500000000001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131</v>
      </c>
      <c r="AU247" s="167" t="s">
        <v>79</v>
      </c>
      <c r="AV247" s="13" t="s">
        <v>79</v>
      </c>
      <c r="AW247" s="13" t="s">
        <v>24</v>
      </c>
      <c r="AX247" s="13" t="s">
        <v>67</v>
      </c>
      <c r="AY247" s="167" t="s">
        <v>124</v>
      </c>
    </row>
    <row r="248" spans="1:65" s="14" customFormat="1">
      <c r="B248" s="173"/>
      <c r="D248" s="166" t="s">
        <v>131</v>
      </c>
      <c r="E248" s="174" t="s">
        <v>1</v>
      </c>
      <c r="F248" s="175" t="s">
        <v>134</v>
      </c>
      <c r="H248" s="176">
        <v>284.17500000000001</v>
      </c>
      <c r="L248" s="173"/>
      <c r="M248" s="177"/>
      <c r="N248" s="178"/>
      <c r="O248" s="178"/>
      <c r="P248" s="178"/>
      <c r="Q248" s="178"/>
      <c r="R248" s="178"/>
      <c r="S248" s="178"/>
      <c r="T248" s="179"/>
      <c r="AT248" s="174" t="s">
        <v>131</v>
      </c>
      <c r="AU248" s="174" t="s">
        <v>79</v>
      </c>
      <c r="AV248" s="14" t="s">
        <v>130</v>
      </c>
      <c r="AW248" s="14" t="s">
        <v>24</v>
      </c>
      <c r="AX248" s="14" t="s">
        <v>73</v>
      </c>
      <c r="AY248" s="174" t="s">
        <v>124</v>
      </c>
    </row>
    <row r="249" spans="1:65" s="2" customFormat="1" ht="21.75" customHeight="1">
      <c r="A249" s="28"/>
      <c r="B249" s="151"/>
      <c r="C249" s="152" t="s">
        <v>206</v>
      </c>
      <c r="D249" s="152" t="s">
        <v>126</v>
      </c>
      <c r="E249" s="153" t="s">
        <v>304</v>
      </c>
      <c r="F249" s="154" t="s">
        <v>305</v>
      </c>
      <c r="G249" s="155" t="s">
        <v>267</v>
      </c>
      <c r="H249" s="156">
        <v>63.15</v>
      </c>
      <c r="I249" s="157"/>
      <c r="J249" s="157">
        <f>ROUND(I249*H249,2)</f>
        <v>0</v>
      </c>
      <c r="K249" s="158"/>
      <c r="L249" s="29"/>
      <c r="M249" s="159" t="s">
        <v>1</v>
      </c>
      <c r="N249" s="160" t="s">
        <v>33</v>
      </c>
      <c r="O249" s="161">
        <v>4.3926400000000001</v>
      </c>
      <c r="P249" s="161">
        <f>O249*H249</f>
        <v>277.395216</v>
      </c>
      <c r="Q249" s="161">
        <v>0.71863999999999995</v>
      </c>
      <c r="R249" s="161">
        <f>Q249*H249</f>
        <v>45.382115999999996</v>
      </c>
      <c r="S249" s="161">
        <v>0</v>
      </c>
      <c r="T249" s="162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63" t="s">
        <v>130</v>
      </c>
      <c r="AT249" s="163" t="s">
        <v>126</v>
      </c>
      <c r="AU249" s="163" t="s">
        <v>79</v>
      </c>
      <c r="AY249" s="16" t="s">
        <v>124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6" t="s">
        <v>79</v>
      </c>
      <c r="BK249" s="164">
        <f>ROUND(I249*H249,2)</f>
        <v>0</v>
      </c>
      <c r="BL249" s="16" t="s">
        <v>130</v>
      </c>
      <c r="BM249" s="163" t="s">
        <v>306</v>
      </c>
    </row>
    <row r="250" spans="1:65" s="13" customFormat="1">
      <c r="B250" s="165"/>
      <c r="D250" s="166" t="s">
        <v>131</v>
      </c>
      <c r="E250" s="167" t="s">
        <v>1</v>
      </c>
      <c r="F250" s="168" t="s">
        <v>307</v>
      </c>
      <c r="H250" s="169">
        <v>63.15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131</v>
      </c>
      <c r="AU250" s="167" t="s">
        <v>79</v>
      </c>
      <c r="AV250" s="13" t="s">
        <v>79</v>
      </c>
      <c r="AW250" s="13" t="s">
        <v>24</v>
      </c>
      <c r="AX250" s="13" t="s">
        <v>67</v>
      </c>
      <c r="AY250" s="167" t="s">
        <v>124</v>
      </c>
    </row>
    <row r="251" spans="1:65" s="14" customFormat="1">
      <c r="B251" s="173"/>
      <c r="D251" s="166" t="s">
        <v>131</v>
      </c>
      <c r="E251" s="174" t="s">
        <v>1</v>
      </c>
      <c r="F251" s="175" t="s">
        <v>134</v>
      </c>
      <c r="H251" s="176">
        <v>63.15</v>
      </c>
      <c r="L251" s="173"/>
      <c r="M251" s="177"/>
      <c r="N251" s="178"/>
      <c r="O251" s="178"/>
      <c r="P251" s="178"/>
      <c r="Q251" s="178"/>
      <c r="R251" s="178"/>
      <c r="S251" s="178"/>
      <c r="T251" s="179"/>
      <c r="AT251" s="174" t="s">
        <v>131</v>
      </c>
      <c r="AU251" s="174" t="s">
        <v>79</v>
      </c>
      <c r="AV251" s="14" t="s">
        <v>130</v>
      </c>
      <c r="AW251" s="14" t="s">
        <v>24</v>
      </c>
      <c r="AX251" s="14" t="s">
        <v>73</v>
      </c>
      <c r="AY251" s="174" t="s">
        <v>124</v>
      </c>
    </row>
    <row r="252" spans="1:65" s="2" customFormat="1" ht="16.5" customHeight="1">
      <c r="A252" s="28"/>
      <c r="B252" s="151"/>
      <c r="C252" s="152" t="s">
        <v>308</v>
      </c>
      <c r="D252" s="152" t="s">
        <v>126</v>
      </c>
      <c r="E252" s="153" t="s">
        <v>309</v>
      </c>
      <c r="F252" s="154" t="s">
        <v>310</v>
      </c>
      <c r="G252" s="155" t="s">
        <v>267</v>
      </c>
      <c r="H252" s="156">
        <v>63.15</v>
      </c>
      <c r="I252" s="157"/>
      <c r="J252" s="157">
        <f>ROUND(I252*H252,2)</f>
        <v>0</v>
      </c>
      <c r="K252" s="158"/>
      <c r="L252" s="29"/>
      <c r="M252" s="159" t="s">
        <v>1</v>
      </c>
      <c r="N252" s="160" t="s">
        <v>33</v>
      </c>
      <c r="O252" s="161">
        <v>1.7075499999999999</v>
      </c>
      <c r="P252" s="161">
        <f>O252*H252</f>
        <v>107.83178249999999</v>
      </c>
      <c r="Q252" s="161">
        <v>0.1554096817</v>
      </c>
      <c r="R252" s="161">
        <f>Q252*H252</f>
        <v>9.8141213993549989</v>
      </c>
      <c r="S252" s="161">
        <v>0</v>
      </c>
      <c r="T252" s="162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63" t="s">
        <v>130</v>
      </c>
      <c r="AT252" s="163" t="s">
        <v>126</v>
      </c>
      <c r="AU252" s="163" t="s">
        <v>79</v>
      </c>
      <c r="AY252" s="16" t="s">
        <v>124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6" t="s">
        <v>79</v>
      </c>
      <c r="BK252" s="164">
        <f>ROUND(I252*H252,2)</f>
        <v>0</v>
      </c>
      <c r="BL252" s="16" t="s">
        <v>130</v>
      </c>
      <c r="BM252" s="163" t="s">
        <v>311</v>
      </c>
    </row>
    <row r="253" spans="1:65" s="12" customFormat="1" ht="22.8" customHeight="1">
      <c r="B253" s="139"/>
      <c r="D253" s="140" t="s">
        <v>66</v>
      </c>
      <c r="E253" s="149" t="s">
        <v>312</v>
      </c>
      <c r="F253" s="149" t="s">
        <v>313</v>
      </c>
      <c r="J253" s="150">
        <f>BK253</f>
        <v>0</v>
      </c>
      <c r="L253" s="139"/>
      <c r="M253" s="143"/>
      <c r="N253" s="144"/>
      <c r="O253" s="144"/>
      <c r="P253" s="145">
        <f>P254</f>
        <v>564.52760000000001</v>
      </c>
      <c r="Q253" s="144"/>
      <c r="R253" s="145">
        <f>R254</f>
        <v>0</v>
      </c>
      <c r="S253" s="144"/>
      <c r="T253" s="146">
        <f>T254</f>
        <v>0</v>
      </c>
      <c r="AR253" s="140" t="s">
        <v>73</v>
      </c>
      <c r="AT253" s="147" t="s">
        <v>66</v>
      </c>
      <c r="AU253" s="147" t="s">
        <v>73</v>
      </c>
      <c r="AY253" s="140" t="s">
        <v>124</v>
      </c>
      <c r="BK253" s="148">
        <f>BK254</f>
        <v>0</v>
      </c>
    </row>
    <row r="254" spans="1:65" s="2" customFormat="1" ht="24.15" customHeight="1">
      <c r="A254" s="28"/>
      <c r="B254" s="151"/>
      <c r="C254" s="152" t="s">
        <v>214</v>
      </c>
      <c r="D254" s="152" t="s">
        <v>126</v>
      </c>
      <c r="E254" s="153" t="s">
        <v>314</v>
      </c>
      <c r="F254" s="154" t="s">
        <v>315</v>
      </c>
      <c r="G254" s="155" t="s">
        <v>316</v>
      </c>
      <c r="H254" s="156">
        <v>1411.319</v>
      </c>
      <c r="I254" s="157"/>
      <c r="J254" s="157">
        <f>ROUND(I254*H254,2)</f>
        <v>0</v>
      </c>
      <c r="K254" s="158"/>
      <c r="L254" s="29"/>
      <c r="M254" s="159" t="s">
        <v>1</v>
      </c>
      <c r="N254" s="160" t="s">
        <v>33</v>
      </c>
      <c r="O254" s="161">
        <v>0.4</v>
      </c>
      <c r="P254" s="161">
        <f>O254*H254</f>
        <v>564.52760000000001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63" t="s">
        <v>130</v>
      </c>
      <c r="AT254" s="163" t="s">
        <v>126</v>
      </c>
      <c r="AU254" s="163" t="s">
        <v>79</v>
      </c>
      <c r="AY254" s="16" t="s">
        <v>124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6" t="s">
        <v>79</v>
      </c>
      <c r="BK254" s="164">
        <f>ROUND(I254*H254,2)</f>
        <v>0</v>
      </c>
      <c r="BL254" s="16" t="s">
        <v>130</v>
      </c>
      <c r="BM254" s="163" t="s">
        <v>317</v>
      </c>
    </row>
    <row r="255" spans="1:65" s="12" customFormat="1" ht="25.95" customHeight="1">
      <c r="B255" s="139"/>
      <c r="D255" s="140" t="s">
        <v>66</v>
      </c>
      <c r="E255" s="141" t="s">
        <v>318</v>
      </c>
      <c r="F255" s="141" t="s">
        <v>319</v>
      </c>
      <c r="J255" s="142">
        <f>BK255</f>
        <v>0</v>
      </c>
      <c r="L255" s="139"/>
      <c r="M255" s="143"/>
      <c r="N255" s="144"/>
      <c r="O255" s="144"/>
      <c r="P255" s="145">
        <f>P256+P264+P271+P294+P315</f>
        <v>3779.9776620799998</v>
      </c>
      <c r="Q255" s="144"/>
      <c r="R255" s="145">
        <f>R256+R264+R271+R294+R315</f>
        <v>16.890742006250001</v>
      </c>
      <c r="S255" s="144"/>
      <c r="T255" s="146">
        <f>T256+T264+T271+T294+T315</f>
        <v>0</v>
      </c>
      <c r="AR255" s="140" t="s">
        <v>79</v>
      </c>
      <c r="AT255" s="147" t="s">
        <v>66</v>
      </c>
      <c r="AU255" s="147" t="s">
        <v>67</v>
      </c>
      <c r="AY255" s="140" t="s">
        <v>124</v>
      </c>
      <c r="BK255" s="148">
        <f>BK256+BK264+BK271+BK294+BK315</f>
        <v>0</v>
      </c>
    </row>
    <row r="256" spans="1:65" s="12" customFormat="1" ht="22.8" customHeight="1">
      <c r="B256" s="139"/>
      <c r="D256" s="140" t="s">
        <v>66</v>
      </c>
      <c r="E256" s="149" t="s">
        <v>320</v>
      </c>
      <c r="F256" s="149" t="s">
        <v>321</v>
      </c>
      <c r="J256" s="150">
        <f>BK256</f>
        <v>0</v>
      </c>
      <c r="L256" s="139"/>
      <c r="M256" s="143"/>
      <c r="N256" s="144"/>
      <c r="O256" s="144"/>
      <c r="P256" s="145">
        <f>SUM(P257:P263)</f>
        <v>43.187632499999999</v>
      </c>
      <c r="Q256" s="144"/>
      <c r="R256" s="145">
        <f>SUM(R257:R263)</f>
        <v>0.18869064225000001</v>
      </c>
      <c r="S256" s="144"/>
      <c r="T256" s="146">
        <f>SUM(T257:T263)</f>
        <v>0</v>
      </c>
      <c r="AR256" s="140" t="s">
        <v>79</v>
      </c>
      <c r="AT256" s="147" t="s">
        <v>66</v>
      </c>
      <c r="AU256" s="147" t="s">
        <v>73</v>
      </c>
      <c r="AY256" s="140" t="s">
        <v>124</v>
      </c>
      <c r="BK256" s="148">
        <f>SUM(BK257:BK263)</f>
        <v>0</v>
      </c>
    </row>
    <row r="257" spans="1:65" s="2" customFormat="1" ht="21.75" customHeight="1">
      <c r="A257" s="28"/>
      <c r="B257" s="151"/>
      <c r="C257" s="152" t="s">
        <v>322</v>
      </c>
      <c r="D257" s="152" t="s">
        <v>126</v>
      </c>
      <c r="E257" s="153" t="s">
        <v>323</v>
      </c>
      <c r="F257" s="154" t="s">
        <v>324</v>
      </c>
      <c r="G257" s="155" t="s">
        <v>267</v>
      </c>
      <c r="H257" s="156">
        <v>69.150000000000006</v>
      </c>
      <c r="I257" s="157"/>
      <c r="J257" s="157">
        <f>ROUND(I257*H257,2)</f>
        <v>0</v>
      </c>
      <c r="K257" s="158"/>
      <c r="L257" s="29"/>
      <c r="M257" s="159" t="s">
        <v>1</v>
      </c>
      <c r="N257" s="160" t="s">
        <v>33</v>
      </c>
      <c r="O257" s="161">
        <v>0.45345999999999997</v>
      </c>
      <c r="P257" s="161">
        <f>O257*H257</f>
        <v>31.356759</v>
      </c>
      <c r="Q257" s="161">
        <v>2.3295E-3</v>
      </c>
      <c r="R257" s="161">
        <f>Q257*H257</f>
        <v>0.16108492500000002</v>
      </c>
      <c r="S257" s="161">
        <v>0</v>
      </c>
      <c r="T257" s="162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63" t="s">
        <v>203</v>
      </c>
      <c r="AT257" s="163" t="s">
        <v>126</v>
      </c>
      <c r="AU257" s="163" t="s">
        <v>79</v>
      </c>
      <c r="AY257" s="16" t="s">
        <v>124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6" t="s">
        <v>79</v>
      </c>
      <c r="BK257" s="164">
        <f>ROUND(I257*H257,2)</f>
        <v>0</v>
      </c>
      <c r="BL257" s="16" t="s">
        <v>203</v>
      </c>
      <c r="BM257" s="163" t="s">
        <v>325</v>
      </c>
    </row>
    <row r="258" spans="1:65" s="13" customFormat="1">
      <c r="B258" s="165"/>
      <c r="D258" s="166" t="s">
        <v>131</v>
      </c>
      <c r="E258" s="167" t="s">
        <v>1</v>
      </c>
      <c r="F258" s="168" t="s">
        <v>326</v>
      </c>
      <c r="H258" s="169">
        <v>69.150000000000006</v>
      </c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131</v>
      </c>
      <c r="AU258" s="167" t="s">
        <v>79</v>
      </c>
      <c r="AV258" s="13" t="s">
        <v>79</v>
      </c>
      <c r="AW258" s="13" t="s">
        <v>24</v>
      </c>
      <c r="AX258" s="13" t="s">
        <v>67</v>
      </c>
      <c r="AY258" s="167" t="s">
        <v>124</v>
      </c>
    </row>
    <row r="259" spans="1:65" s="14" customFormat="1">
      <c r="B259" s="173"/>
      <c r="D259" s="166" t="s">
        <v>131</v>
      </c>
      <c r="E259" s="174" t="s">
        <v>1</v>
      </c>
      <c r="F259" s="175" t="s">
        <v>134</v>
      </c>
      <c r="H259" s="176">
        <v>69.150000000000006</v>
      </c>
      <c r="L259" s="173"/>
      <c r="M259" s="177"/>
      <c r="N259" s="178"/>
      <c r="O259" s="178"/>
      <c r="P259" s="178"/>
      <c r="Q259" s="178"/>
      <c r="R259" s="178"/>
      <c r="S259" s="178"/>
      <c r="T259" s="179"/>
      <c r="AT259" s="174" t="s">
        <v>131</v>
      </c>
      <c r="AU259" s="174" t="s">
        <v>79</v>
      </c>
      <c r="AV259" s="14" t="s">
        <v>130</v>
      </c>
      <c r="AW259" s="14" t="s">
        <v>24</v>
      </c>
      <c r="AX259" s="14" t="s">
        <v>73</v>
      </c>
      <c r="AY259" s="174" t="s">
        <v>124</v>
      </c>
    </row>
    <row r="260" spans="1:65" s="2" customFormat="1" ht="16.5" customHeight="1">
      <c r="A260" s="28"/>
      <c r="B260" s="151"/>
      <c r="C260" s="152" t="s">
        <v>222</v>
      </c>
      <c r="D260" s="152" t="s">
        <v>126</v>
      </c>
      <c r="E260" s="153" t="s">
        <v>327</v>
      </c>
      <c r="F260" s="154" t="s">
        <v>328</v>
      </c>
      <c r="G260" s="155" t="s">
        <v>257</v>
      </c>
      <c r="H260" s="156">
        <v>4</v>
      </c>
      <c r="I260" s="157"/>
      <c r="J260" s="157">
        <f>ROUND(I260*H260,2)</f>
        <v>0</v>
      </c>
      <c r="K260" s="158"/>
      <c r="L260" s="29"/>
      <c r="M260" s="159" t="s">
        <v>1</v>
      </c>
      <c r="N260" s="160" t="s">
        <v>33</v>
      </c>
      <c r="O260" s="161">
        <v>0</v>
      </c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63" t="s">
        <v>203</v>
      </c>
      <c r="AT260" s="163" t="s">
        <v>126</v>
      </c>
      <c r="AU260" s="163" t="s">
        <v>79</v>
      </c>
      <c r="AY260" s="16" t="s">
        <v>124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6" t="s">
        <v>79</v>
      </c>
      <c r="BK260" s="164">
        <f>ROUND(I260*H260,2)</f>
        <v>0</v>
      </c>
      <c r="BL260" s="16" t="s">
        <v>203</v>
      </c>
      <c r="BM260" s="163" t="s">
        <v>329</v>
      </c>
    </row>
    <row r="261" spans="1:65" s="2" customFormat="1" ht="16.5" customHeight="1">
      <c r="A261" s="28"/>
      <c r="B261" s="151"/>
      <c r="C261" s="180" t="s">
        <v>330</v>
      </c>
      <c r="D261" s="180" t="s">
        <v>260</v>
      </c>
      <c r="E261" s="181" t="s">
        <v>331</v>
      </c>
      <c r="F261" s="182" t="s">
        <v>332</v>
      </c>
      <c r="G261" s="183" t="s">
        <v>257</v>
      </c>
      <c r="H261" s="184">
        <v>4</v>
      </c>
      <c r="I261" s="185"/>
      <c r="J261" s="185">
        <f>ROUND(I261*H261,2)</f>
        <v>0</v>
      </c>
      <c r="K261" s="186"/>
      <c r="L261" s="187"/>
      <c r="M261" s="188" t="s">
        <v>1</v>
      </c>
      <c r="N261" s="189" t="s">
        <v>33</v>
      </c>
      <c r="O261" s="161">
        <v>0</v>
      </c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63" t="s">
        <v>202</v>
      </c>
      <c r="AT261" s="163" t="s">
        <v>260</v>
      </c>
      <c r="AU261" s="163" t="s">
        <v>79</v>
      </c>
      <c r="AY261" s="16" t="s">
        <v>124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6" t="s">
        <v>79</v>
      </c>
      <c r="BK261" s="164">
        <f>ROUND(I261*H261,2)</f>
        <v>0</v>
      </c>
      <c r="BL261" s="16" t="s">
        <v>203</v>
      </c>
      <c r="BM261" s="163" t="s">
        <v>333</v>
      </c>
    </row>
    <row r="262" spans="1:65" s="2" customFormat="1" ht="24.15" customHeight="1">
      <c r="A262" s="28"/>
      <c r="B262" s="151"/>
      <c r="C262" s="152" t="s">
        <v>227</v>
      </c>
      <c r="D262" s="152" t="s">
        <v>126</v>
      </c>
      <c r="E262" s="153" t="s">
        <v>334</v>
      </c>
      <c r="F262" s="154" t="s">
        <v>335</v>
      </c>
      <c r="G262" s="155" t="s">
        <v>267</v>
      </c>
      <c r="H262" s="156">
        <v>69.150000000000006</v>
      </c>
      <c r="I262" s="157"/>
      <c r="J262" s="157">
        <f>ROUND(I262*H262,2)</f>
        <v>0</v>
      </c>
      <c r="K262" s="158"/>
      <c r="L262" s="29"/>
      <c r="M262" s="159" t="s">
        <v>1</v>
      </c>
      <c r="N262" s="160" t="s">
        <v>33</v>
      </c>
      <c r="O262" s="161">
        <v>0.17108999999999999</v>
      </c>
      <c r="P262" s="161">
        <f>O262*H262</f>
        <v>11.830873500000001</v>
      </c>
      <c r="Q262" s="161">
        <v>3.9921500000000002E-4</v>
      </c>
      <c r="R262" s="161">
        <f>Q262*H262</f>
        <v>2.7605717250000005E-2</v>
      </c>
      <c r="S262" s="161">
        <v>0</v>
      </c>
      <c r="T262" s="162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63" t="s">
        <v>203</v>
      </c>
      <c r="AT262" s="163" t="s">
        <v>126</v>
      </c>
      <c r="AU262" s="163" t="s">
        <v>79</v>
      </c>
      <c r="AY262" s="16" t="s">
        <v>124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6" t="s">
        <v>79</v>
      </c>
      <c r="BK262" s="164">
        <f>ROUND(I262*H262,2)</f>
        <v>0</v>
      </c>
      <c r="BL262" s="16" t="s">
        <v>203</v>
      </c>
      <c r="BM262" s="163" t="s">
        <v>336</v>
      </c>
    </row>
    <row r="263" spans="1:65" s="2" customFormat="1" ht="24.15" customHeight="1">
      <c r="A263" s="28"/>
      <c r="B263" s="151"/>
      <c r="C263" s="152" t="s">
        <v>337</v>
      </c>
      <c r="D263" s="152" t="s">
        <v>126</v>
      </c>
      <c r="E263" s="153" t="s">
        <v>338</v>
      </c>
      <c r="F263" s="154" t="s">
        <v>339</v>
      </c>
      <c r="G263" s="155" t="s">
        <v>340</v>
      </c>
      <c r="H263" s="156">
        <v>51.875</v>
      </c>
      <c r="I263" s="157"/>
      <c r="J263" s="157">
        <f>ROUND(I263*H263,2)</f>
        <v>0</v>
      </c>
      <c r="K263" s="158"/>
      <c r="L263" s="29"/>
      <c r="M263" s="159" t="s">
        <v>1</v>
      </c>
      <c r="N263" s="160" t="s">
        <v>33</v>
      </c>
      <c r="O263" s="161">
        <v>0</v>
      </c>
      <c r="P263" s="161">
        <f>O263*H263</f>
        <v>0</v>
      </c>
      <c r="Q263" s="161">
        <v>0</v>
      </c>
      <c r="R263" s="161">
        <f>Q263*H263</f>
        <v>0</v>
      </c>
      <c r="S263" s="161">
        <v>0</v>
      </c>
      <c r="T263" s="162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63" t="s">
        <v>203</v>
      </c>
      <c r="AT263" s="163" t="s">
        <v>126</v>
      </c>
      <c r="AU263" s="163" t="s">
        <v>79</v>
      </c>
      <c r="AY263" s="16" t="s">
        <v>124</v>
      </c>
      <c r="BE263" s="164">
        <f>IF(N263="základná",J263,0)</f>
        <v>0</v>
      </c>
      <c r="BF263" s="164">
        <f>IF(N263="znížená",J263,0)</f>
        <v>0</v>
      </c>
      <c r="BG263" s="164">
        <f>IF(N263="zákl. prenesená",J263,0)</f>
        <v>0</v>
      </c>
      <c r="BH263" s="164">
        <f>IF(N263="zníž. prenesená",J263,0)</f>
        <v>0</v>
      </c>
      <c r="BI263" s="164">
        <f>IF(N263="nulová",J263,0)</f>
        <v>0</v>
      </c>
      <c r="BJ263" s="16" t="s">
        <v>79</v>
      </c>
      <c r="BK263" s="164">
        <f>ROUND(I263*H263,2)</f>
        <v>0</v>
      </c>
      <c r="BL263" s="16" t="s">
        <v>203</v>
      </c>
      <c r="BM263" s="163" t="s">
        <v>341</v>
      </c>
    </row>
    <row r="264" spans="1:65" s="12" customFormat="1" ht="22.8" customHeight="1">
      <c r="B264" s="139"/>
      <c r="D264" s="140" t="s">
        <v>66</v>
      </c>
      <c r="E264" s="149" t="s">
        <v>342</v>
      </c>
      <c r="F264" s="149" t="s">
        <v>343</v>
      </c>
      <c r="J264" s="150">
        <f>BK264</f>
        <v>0</v>
      </c>
      <c r="L264" s="139"/>
      <c r="M264" s="143"/>
      <c r="N264" s="144"/>
      <c r="O264" s="144"/>
      <c r="P264" s="145">
        <f>SUM(P265:P270)</f>
        <v>133.7532156</v>
      </c>
      <c r="Q264" s="144"/>
      <c r="R264" s="145">
        <f>SUM(R265:R270)</f>
        <v>0.11329109999999999</v>
      </c>
      <c r="S264" s="144"/>
      <c r="T264" s="146">
        <f>SUM(T265:T270)</f>
        <v>0</v>
      </c>
      <c r="AR264" s="140" t="s">
        <v>79</v>
      </c>
      <c r="AT264" s="147" t="s">
        <v>66</v>
      </c>
      <c r="AU264" s="147" t="s">
        <v>73</v>
      </c>
      <c r="AY264" s="140" t="s">
        <v>124</v>
      </c>
      <c r="BK264" s="148">
        <f>SUM(BK265:BK270)</f>
        <v>0</v>
      </c>
    </row>
    <row r="265" spans="1:65" s="2" customFormat="1" ht="24.15" customHeight="1">
      <c r="A265" s="28"/>
      <c r="B265" s="151"/>
      <c r="C265" s="152" t="s">
        <v>344</v>
      </c>
      <c r="D265" s="152" t="s">
        <v>126</v>
      </c>
      <c r="E265" s="153" t="s">
        <v>345</v>
      </c>
      <c r="F265" s="154" t="s">
        <v>346</v>
      </c>
      <c r="G265" s="155" t="s">
        <v>267</v>
      </c>
      <c r="H265" s="156">
        <v>435.73500000000001</v>
      </c>
      <c r="I265" s="157"/>
      <c r="J265" s="157">
        <f>ROUND(I265*H265,2)</f>
        <v>0</v>
      </c>
      <c r="K265" s="158"/>
      <c r="L265" s="29"/>
      <c r="M265" s="159" t="s">
        <v>1</v>
      </c>
      <c r="N265" s="160" t="s">
        <v>33</v>
      </c>
      <c r="O265" s="161">
        <v>0.30696000000000001</v>
      </c>
      <c r="P265" s="161">
        <f>O265*H265</f>
        <v>133.7532156</v>
      </c>
      <c r="Q265" s="161">
        <v>2.5999999999999998E-4</v>
      </c>
      <c r="R265" s="161">
        <f>Q265*H265</f>
        <v>0.11329109999999999</v>
      </c>
      <c r="S265" s="161">
        <v>0</v>
      </c>
      <c r="T265" s="162">
        <f>S265*H265</f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63" t="s">
        <v>203</v>
      </c>
      <c r="AT265" s="163" t="s">
        <v>126</v>
      </c>
      <c r="AU265" s="163" t="s">
        <v>79</v>
      </c>
      <c r="AY265" s="16" t="s">
        <v>124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6" t="s">
        <v>79</v>
      </c>
      <c r="BK265" s="164">
        <f>ROUND(I265*H265,2)</f>
        <v>0</v>
      </c>
      <c r="BL265" s="16" t="s">
        <v>203</v>
      </c>
      <c r="BM265" s="163" t="s">
        <v>347</v>
      </c>
    </row>
    <row r="266" spans="1:65" s="13" customFormat="1">
      <c r="B266" s="165"/>
      <c r="D266" s="166" t="s">
        <v>131</v>
      </c>
      <c r="E266" s="167" t="s">
        <v>1</v>
      </c>
      <c r="F266" s="168" t="s">
        <v>348</v>
      </c>
      <c r="H266" s="169">
        <v>303.12</v>
      </c>
      <c r="L266" s="165"/>
      <c r="M266" s="170"/>
      <c r="N266" s="171"/>
      <c r="O266" s="171"/>
      <c r="P266" s="171"/>
      <c r="Q266" s="171"/>
      <c r="R266" s="171"/>
      <c r="S266" s="171"/>
      <c r="T266" s="172"/>
      <c r="AT266" s="167" t="s">
        <v>131</v>
      </c>
      <c r="AU266" s="167" t="s">
        <v>79</v>
      </c>
      <c r="AV266" s="13" t="s">
        <v>79</v>
      </c>
      <c r="AW266" s="13" t="s">
        <v>24</v>
      </c>
      <c r="AX266" s="13" t="s">
        <v>67</v>
      </c>
      <c r="AY266" s="167" t="s">
        <v>124</v>
      </c>
    </row>
    <row r="267" spans="1:65" s="13" customFormat="1">
      <c r="B267" s="165"/>
      <c r="D267" s="166" t="s">
        <v>131</v>
      </c>
      <c r="E267" s="167" t="s">
        <v>1</v>
      </c>
      <c r="F267" s="168" t="s">
        <v>349</v>
      </c>
      <c r="H267" s="169">
        <v>132.61500000000001</v>
      </c>
      <c r="L267" s="165"/>
      <c r="M267" s="170"/>
      <c r="N267" s="171"/>
      <c r="O267" s="171"/>
      <c r="P267" s="171"/>
      <c r="Q267" s="171"/>
      <c r="R267" s="171"/>
      <c r="S267" s="171"/>
      <c r="T267" s="172"/>
      <c r="AT267" s="167" t="s">
        <v>131</v>
      </c>
      <c r="AU267" s="167" t="s">
        <v>79</v>
      </c>
      <c r="AV267" s="13" t="s">
        <v>79</v>
      </c>
      <c r="AW267" s="13" t="s">
        <v>24</v>
      </c>
      <c r="AX267" s="13" t="s">
        <v>67</v>
      </c>
      <c r="AY267" s="167" t="s">
        <v>124</v>
      </c>
    </row>
    <row r="268" spans="1:65" s="14" customFormat="1">
      <c r="B268" s="173"/>
      <c r="D268" s="166" t="s">
        <v>131</v>
      </c>
      <c r="E268" s="174" t="s">
        <v>1</v>
      </c>
      <c r="F268" s="175" t="s">
        <v>134</v>
      </c>
      <c r="H268" s="176">
        <v>435.73500000000001</v>
      </c>
      <c r="L268" s="173"/>
      <c r="M268" s="177"/>
      <c r="N268" s="178"/>
      <c r="O268" s="178"/>
      <c r="P268" s="178"/>
      <c r="Q268" s="178"/>
      <c r="R268" s="178"/>
      <c r="S268" s="178"/>
      <c r="T268" s="179"/>
      <c r="AT268" s="174" t="s">
        <v>131</v>
      </c>
      <c r="AU268" s="174" t="s">
        <v>79</v>
      </c>
      <c r="AV268" s="14" t="s">
        <v>130</v>
      </c>
      <c r="AW268" s="14" t="s">
        <v>24</v>
      </c>
      <c r="AX268" s="14" t="s">
        <v>73</v>
      </c>
      <c r="AY268" s="174" t="s">
        <v>124</v>
      </c>
    </row>
    <row r="269" spans="1:65" s="2" customFormat="1" ht="16.5" customHeight="1">
      <c r="A269" s="28"/>
      <c r="B269" s="151"/>
      <c r="C269" s="180" t="s">
        <v>350</v>
      </c>
      <c r="D269" s="180" t="s">
        <v>260</v>
      </c>
      <c r="E269" s="181" t="s">
        <v>351</v>
      </c>
      <c r="F269" s="182" t="s">
        <v>352</v>
      </c>
      <c r="G269" s="183" t="s">
        <v>129</v>
      </c>
      <c r="H269" s="184">
        <v>8.82</v>
      </c>
      <c r="I269" s="185"/>
      <c r="J269" s="185">
        <f>ROUND(I269*H269,2)</f>
        <v>0</v>
      </c>
      <c r="K269" s="186"/>
      <c r="L269" s="187"/>
      <c r="M269" s="188" t="s">
        <v>1</v>
      </c>
      <c r="N269" s="189" t="s">
        <v>33</v>
      </c>
      <c r="O269" s="161">
        <v>0</v>
      </c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63" t="s">
        <v>202</v>
      </c>
      <c r="AT269" s="163" t="s">
        <v>260</v>
      </c>
      <c r="AU269" s="163" t="s">
        <v>79</v>
      </c>
      <c r="AY269" s="16" t="s">
        <v>124</v>
      </c>
      <c r="BE269" s="164">
        <f>IF(N269="základná",J269,0)</f>
        <v>0</v>
      </c>
      <c r="BF269" s="164">
        <f>IF(N269="znížená",J269,0)</f>
        <v>0</v>
      </c>
      <c r="BG269" s="164">
        <f>IF(N269="zákl. prenesená",J269,0)</f>
        <v>0</v>
      </c>
      <c r="BH269" s="164">
        <f>IF(N269="zníž. prenesená",J269,0)</f>
        <v>0</v>
      </c>
      <c r="BI269" s="164">
        <f>IF(N269="nulová",J269,0)</f>
        <v>0</v>
      </c>
      <c r="BJ269" s="16" t="s">
        <v>79</v>
      </c>
      <c r="BK269" s="164">
        <f>ROUND(I269*H269,2)</f>
        <v>0</v>
      </c>
      <c r="BL269" s="16" t="s">
        <v>203</v>
      </c>
      <c r="BM269" s="163" t="s">
        <v>353</v>
      </c>
    </row>
    <row r="270" spans="1:65" s="2" customFormat="1" ht="24.15" customHeight="1">
      <c r="A270" s="28"/>
      <c r="B270" s="151"/>
      <c r="C270" s="152" t="s">
        <v>354</v>
      </c>
      <c r="D270" s="152" t="s">
        <v>126</v>
      </c>
      <c r="E270" s="153" t="s">
        <v>355</v>
      </c>
      <c r="F270" s="154" t="s">
        <v>356</v>
      </c>
      <c r="G270" s="155" t="s">
        <v>340</v>
      </c>
      <c r="H270" s="156">
        <v>72.72</v>
      </c>
      <c r="I270" s="157"/>
      <c r="J270" s="157">
        <f>ROUND(I270*H270,2)</f>
        <v>0</v>
      </c>
      <c r="K270" s="158"/>
      <c r="L270" s="29"/>
      <c r="M270" s="159" t="s">
        <v>1</v>
      </c>
      <c r="N270" s="160" t="s">
        <v>33</v>
      </c>
      <c r="O270" s="161">
        <v>0</v>
      </c>
      <c r="P270" s="161">
        <f>O270*H270</f>
        <v>0</v>
      </c>
      <c r="Q270" s="161">
        <v>0</v>
      </c>
      <c r="R270" s="161">
        <f>Q270*H270</f>
        <v>0</v>
      </c>
      <c r="S270" s="161">
        <v>0</v>
      </c>
      <c r="T270" s="162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63" t="s">
        <v>203</v>
      </c>
      <c r="AT270" s="163" t="s">
        <v>126</v>
      </c>
      <c r="AU270" s="163" t="s">
        <v>79</v>
      </c>
      <c r="AY270" s="16" t="s">
        <v>124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6" t="s">
        <v>79</v>
      </c>
      <c r="BK270" s="164">
        <f>ROUND(I270*H270,2)</f>
        <v>0</v>
      </c>
      <c r="BL270" s="16" t="s">
        <v>203</v>
      </c>
      <c r="BM270" s="163" t="s">
        <v>357</v>
      </c>
    </row>
    <row r="271" spans="1:65" s="12" customFormat="1" ht="22.8" customHeight="1">
      <c r="B271" s="139"/>
      <c r="D271" s="140" t="s">
        <v>66</v>
      </c>
      <c r="E271" s="149" t="s">
        <v>358</v>
      </c>
      <c r="F271" s="149" t="s">
        <v>359</v>
      </c>
      <c r="J271" s="150">
        <f>BK271</f>
        <v>0</v>
      </c>
      <c r="L271" s="139"/>
      <c r="M271" s="143"/>
      <c r="N271" s="144"/>
      <c r="O271" s="144"/>
      <c r="P271" s="145">
        <f>SUM(P272:P293)</f>
        <v>2021.3806863800003</v>
      </c>
      <c r="Q271" s="144"/>
      <c r="R271" s="145">
        <f>SUM(R272:R293)</f>
        <v>13.987869716200002</v>
      </c>
      <c r="S271" s="144"/>
      <c r="T271" s="146">
        <f>SUM(T272:T293)</f>
        <v>0</v>
      </c>
      <c r="AR271" s="140" t="s">
        <v>79</v>
      </c>
      <c r="AT271" s="147" t="s">
        <v>66</v>
      </c>
      <c r="AU271" s="147" t="s">
        <v>73</v>
      </c>
      <c r="AY271" s="140" t="s">
        <v>124</v>
      </c>
      <c r="BK271" s="148">
        <f>SUM(BK272:BK293)</f>
        <v>0</v>
      </c>
    </row>
    <row r="272" spans="1:65" s="2" customFormat="1" ht="16.5" customHeight="1">
      <c r="A272" s="28"/>
      <c r="B272" s="151"/>
      <c r="C272" s="152" t="s">
        <v>360</v>
      </c>
      <c r="D272" s="152" t="s">
        <v>126</v>
      </c>
      <c r="E272" s="153" t="s">
        <v>361</v>
      </c>
      <c r="F272" s="154" t="s">
        <v>362</v>
      </c>
      <c r="G272" s="155" t="s">
        <v>163</v>
      </c>
      <c r="H272" s="156">
        <v>75.78</v>
      </c>
      <c r="I272" s="157"/>
      <c r="J272" s="157">
        <f>ROUND(I272*H272,2)</f>
        <v>0</v>
      </c>
      <c r="K272" s="158"/>
      <c r="L272" s="29"/>
      <c r="M272" s="159" t="s">
        <v>1</v>
      </c>
      <c r="N272" s="160" t="s">
        <v>33</v>
      </c>
      <c r="O272" s="161">
        <v>0</v>
      </c>
      <c r="P272" s="161">
        <f>O272*H272</f>
        <v>0</v>
      </c>
      <c r="Q272" s="161">
        <v>0</v>
      </c>
      <c r="R272" s="161">
        <f>Q272*H272</f>
        <v>0</v>
      </c>
      <c r="S272" s="161">
        <v>0</v>
      </c>
      <c r="T272" s="162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63" t="s">
        <v>203</v>
      </c>
      <c r="AT272" s="163" t="s">
        <v>126</v>
      </c>
      <c r="AU272" s="163" t="s">
        <v>79</v>
      </c>
      <c r="AY272" s="16" t="s">
        <v>124</v>
      </c>
      <c r="BE272" s="164">
        <f>IF(N272="základná",J272,0)</f>
        <v>0</v>
      </c>
      <c r="BF272" s="164">
        <f>IF(N272="znížená",J272,0)</f>
        <v>0</v>
      </c>
      <c r="BG272" s="164">
        <f>IF(N272="zákl. prenesená",J272,0)</f>
        <v>0</v>
      </c>
      <c r="BH272" s="164">
        <f>IF(N272="zníž. prenesená",J272,0)</f>
        <v>0</v>
      </c>
      <c r="BI272" s="164">
        <f>IF(N272="nulová",J272,0)</f>
        <v>0</v>
      </c>
      <c r="BJ272" s="16" t="s">
        <v>79</v>
      </c>
      <c r="BK272" s="164">
        <f>ROUND(I272*H272,2)</f>
        <v>0</v>
      </c>
      <c r="BL272" s="16" t="s">
        <v>203</v>
      </c>
      <c r="BM272" s="163" t="s">
        <v>363</v>
      </c>
    </row>
    <row r="273" spans="1:65" s="13" customFormat="1">
      <c r="B273" s="165"/>
      <c r="D273" s="166" t="s">
        <v>131</v>
      </c>
      <c r="E273" s="167" t="s">
        <v>1</v>
      </c>
      <c r="F273" s="168" t="s">
        <v>364</v>
      </c>
      <c r="H273" s="169">
        <v>75.78</v>
      </c>
      <c r="L273" s="165"/>
      <c r="M273" s="170"/>
      <c r="N273" s="171"/>
      <c r="O273" s="171"/>
      <c r="P273" s="171"/>
      <c r="Q273" s="171"/>
      <c r="R273" s="171"/>
      <c r="S273" s="171"/>
      <c r="T273" s="172"/>
      <c r="AT273" s="167" t="s">
        <v>131</v>
      </c>
      <c r="AU273" s="167" t="s">
        <v>79</v>
      </c>
      <c r="AV273" s="13" t="s">
        <v>79</v>
      </c>
      <c r="AW273" s="13" t="s">
        <v>24</v>
      </c>
      <c r="AX273" s="13" t="s">
        <v>67</v>
      </c>
      <c r="AY273" s="167" t="s">
        <v>124</v>
      </c>
    </row>
    <row r="274" spans="1:65" s="14" customFormat="1">
      <c r="B274" s="173"/>
      <c r="D274" s="166" t="s">
        <v>131</v>
      </c>
      <c r="E274" s="174" t="s">
        <v>1</v>
      </c>
      <c r="F274" s="175" t="s">
        <v>134</v>
      </c>
      <c r="H274" s="176">
        <v>75.78</v>
      </c>
      <c r="L274" s="173"/>
      <c r="M274" s="177"/>
      <c r="N274" s="178"/>
      <c r="O274" s="178"/>
      <c r="P274" s="178"/>
      <c r="Q274" s="178"/>
      <c r="R274" s="178"/>
      <c r="S274" s="178"/>
      <c r="T274" s="179"/>
      <c r="AT274" s="174" t="s">
        <v>131</v>
      </c>
      <c r="AU274" s="174" t="s">
        <v>79</v>
      </c>
      <c r="AV274" s="14" t="s">
        <v>130</v>
      </c>
      <c r="AW274" s="14" t="s">
        <v>24</v>
      </c>
      <c r="AX274" s="14" t="s">
        <v>73</v>
      </c>
      <c r="AY274" s="174" t="s">
        <v>124</v>
      </c>
    </row>
    <row r="275" spans="1:65" s="2" customFormat="1" ht="16.5" customHeight="1">
      <c r="A275" s="28"/>
      <c r="B275" s="151"/>
      <c r="C275" s="152" t="s">
        <v>240</v>
      </c>
      <c r="D275" s="152" t="s">
        <v>126</v>
      </c>
      <c r="E275" s="153" t="s">
        <v>365</v>
      </c>
      <c r="F275" s="154" t="s">
        <v>366</v>
      </c>
      <c r="G275" s="155" t="s">
        <v>267</v>
      </c>
      <c r="H275" s="156">
        <v>63.15</v>
      </c>
      <c r="I275" s="157"/>
      <c r="J275" s="157">
        <f>ROUND(I275*H275,2)</f>
        <v>0</v>
      </c>
      <c r="K275" s="158"/>
      <c r="L275" s="29"/>
      <c r="M275" s="159" t="s">
        <v>1</v>
      </c>
      <c r="N275" s="160" t="s">
        <v>33</v>
      </c>
      <c r="O275" s="161">
        <v>0.22509000000000001</v>
      </c>
      <c r="P275" s="161">
        <f>O275*H275</f>
        <v>14.2144335</v>
      </c>
      <c r="Q275" s="161">
        <v>2.2474999999999999E-3</v>
      </c>
      <c r="R275" s="161">
        <f>Q275*H275</f>
        <v>0.141929625</v>
      </c>
      <c r="S275" s="161">
        <v>0</v>
      </c>
      <c r="T275" s="162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63" t="s">
        <v>203</v>
      </c>
      <c r="AT275" s="163" t="s">
        <v>126</v>
      </c>
      <c r="AU275" s="163" t="s">
        <v>79</v>
      </c>
      <c r="AY275" s="16" t="s">
        <v>124</v>
      </c>
      <c r="BE275" s="164">
        <f>IF(N275="základná",J275,0)</f>
        <v>0</v>
      </c>
      <c r="BF275" s="164">
        <f>IF(N275="znížená",J275,0)</f>
        <v>0</v>
      </c>
      <c r="BG275" s="164">
        <f>IF(N275="zákl. prenesená",J275,0)</f>
        <v>0</v>
      </c>
      <c r="BH275" s="164">
        <f>IF(N275="zníž. prenesená",J275,0)</f>
        <v>0</v>
      </c>
      <c r="BI275" s="164">
        <f>IF(N275="nulová",J275,0)</f>
        <v>0</v>
      </c>
      <c r="BJ275" s="16" t="s">
        <v>79</v>
      </c>
      <c r="BK275" s="164">
        <f>ROUND(I275*H275,2)</f>
        <v>0</v>
      </c>
      <c r="BL275" s="16" t="s">
        <v>203</v>
      </c>
      <c r="BM275" s="163" t="s">
        <v>367</v>
      </c>
    </row>
    <row r="276" spans="1:65" s="2" customFormat="1" ht="33" customHeight="1">
      <c r="A276" s="28"/>
      <c r="B276" s="151"/>
      <c r="C276" s="152" t="s">
        <v>368</v>
      </c>
      <c r="D276" s="152" t="s">
        <v>126</v>
      </c>
      <c r="E276" s="153" t="s">
        <v>369</v>
      </c>
      <c r="F276" s="154" t="s">
        <v>370</v>
      </c>
      <c r="G276" s="155" t="s">
        <v>163</v>
      </c>
      <c r="H276" s="156">
        <v>1420.2439999999999</v>
      </c>
      <c r="I276" s="157"/>
      <c r="J276" s="157">
        <f>ROUND(I276*H276,2)</f>
        <v>0</v>
      </c>
      <c r="K276" s="158"/>
      <c r="L276" s="29"/>
      <c r="M276" s="159" t="s">
        <v>1</v>
      </c>
      <c r="N276" s="160" t="s">
        <v>33</v>
      </c>
      <c r="O276" s="161">
        <v>1.08552</v>
      </c>
      <c r="P276" s="161">
        <f>O276*H276</f>
        <v>1541.70326688</v>
      </c>
      <c r="Q276" s="161">
        <v>3.4000000000000002E-4</v>
      </c>
      <c r="R276" s="161">
        <f>Q276*H276</f>
        <v>0.48288296000000003</v>
      </c>
      <c r="S276" s="161">
        <v>0</v>
      </c>
      <c r="T276" s="16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63" t="s">
        <v>203</v>
      </c>
      <c r="AT276" s="163" t="s">
        <v>126</v>
      </c>
      <c r="AU276" s="163" t="s">
        <v>79</v>
      </c>
      <c r="AY276" s="16" t="s">
        <v>124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6" t="s">
        <v>79</v>
      </c>
      <c r="BK276" s="164">
        <f>ROUND(I276*H276,2)</f>
        <v>0</v>
      </c>
      <c r="BL276" s="16" t="s">
        <v>203</v>
      </c>
      <c r="BM276" s="163" t="s">
        <v>371</v>
      </c>
    </row>
    <row r="277" spans="1:65" s="13" customFormat="1">
      <c r="B277" s="165"/>
      <c r="D277" s="166" t="s">
        <v>131</v>
      </c>
      <c r="E277" s="167" t="s">
        <v>1</v>
      </c>
      <c r="F277" s="168" t="s">
        <v>372</v>
      </c>
      <c r="H277" s="169">
        <v>1035.6600000000001</v>
      </c>
      <c r="L277" s="165"/>
      <c r="M277" s="170"/>
      <c r="N277" s="171"/>
      <c r="O277" s="171"/>
      <c r="P277" s="171"/>
      <c r="Q277" s="171"/>
      <c r="R277" s="171"/>
      <c r="S277" s="171"/>
      <c r="T277" s="172"/>
      <c r="AT277" s="167" t="s">
        <v>131</v>
      </c>
      <c r="AU277" s="167" t="s">
        <v>79</v>
      </c>
      <c r="AV277" s="13" t="s">
        <v>79</v>
      </c>
      <c r="AW277" s="13" t="s">
        <v>24</v>
      </c>
      <c r="AX277" s="13" t="s">
        <v>67</v>
      </c>
      <c r="AY277" s="167" t="s">
        <v>124</v>
      </c>
    </row>
    <row r="278" spans="1:65" s="13" customFormat="1">
      <c r="B278" s="165"/>
      <c r="D278" s="166" t="s">
        <v>131</v>
      </c>
      <c r="E278" s="167" t="s">
        <v>1</v>
      </c>
      <c r="F278" s="168" t="s">
        <v>373</v>
      </c>
      <c r="H278" s="169">
        <v>384.584</v>
      </c>
      <c r="L278" s="165"/>
      <c r="M278" s="170"/>
      <c r="N278" s="171"/>
      <c r="O278" s="171"/>
      <c r="P278" s="171"/>
      <c r="Q278" s="171"/>
      <c r="R278" s="171"/>
      <c r="S278" s="171"/>
      <c r="T278" s="172"/>
      <c r="AT278" s="167" t="s">
        <v>131</v>
      </c>
      <c r="AU278" s="167" t="s">
        <v>79</v>
      </c>
      <c r="AV278" s="13" t="s">
        <v>79</v>
      </c>
      <c r="AW278" s="13" t="s">
        <v>24</v>
      </c>
      <c r="AX278" s="13" t="s">
        <v>67</v>
      </c>
      <c r="AY278" s="167" t="s">
        <v>124</v>
      </c>
    </row>
    <row r="279" spans="1:65" s="14" customFormat="1">
      <c r="B279" s="173"/>
      <c r="D279" s="166" t="s">
        <v>131</v>
      </c>
      <c r="E279" s="174" t="s">
        <v>1</v>
      </c>
      <c r="F279" s="175" t="s">
        <v>134</v>
      </c>
      <c r="H279" s="176">
        <v>1420.2440000000001</v>
      </c>
      <c r="L279" s="173"/>
      <c r="M279" s="177"/>
      <c r="N279" s="178"/>
      <c r="O279" s="178"/>
      <c r="P279" s="178"/>
      <c r="Q279" s="178"/>
      <c r="R279" s="178"/>
      <c r="S279" s="178"/>
      <c r="T279" s="179"/>
      <c r="AT279" s="174" t="s">
        <v>131</v>
      </c>
      <c r="AU279" s="174" t="s">
        <v>79</v>
      </c>
      <c r="AV279" s="14" t="s">
        <v>130</v>
      </c>
      <c r="AW279" s="14" t="s">
        <v>24</v>
      </c>
      <c r="AX279" s="14" t="s">
        <v>73</v>
      </c>
      <c r="AY279" s="174" t="s">
        <v>124</v>
      </c>
    </row>
    <row r="280" spans="1:65" s="2" customFormat="1" ht="21.75" customHeight="1">
      <c r="A280" s="28"/>
      <c r="B280" s="151"/>
      <c r="C280" s="180" t="s">
        <v>245</v>
      </c>
      <c r="D280" s="180" t="s">
        <v>260</v>
      </c>
      <c r="E280" s="181" t="s">
        <v>374</v>
      </c>
      <c r="F280" s="182" t="s">
        <v>375</v>
      </c>
      <c r="G280" s="183" t="s">
        <v>163</v>
      </c>
      <c r="H280" s="184">
        <v>1604.876</v>
      </c>
      <c r="I280" s="185"/>
      <c r="J280" s="185">
        <f>ROUND(I280*H280,2)</f>
        <v>0</v>
      </c>
      <c r="K280" s="186"/>
      <c r="L280" s="187"/>
      <c r="M280" s="188" t="s">
        <v>1</v>
      </c>
      <c r="N280" s="189" t="s">
        <v>33</v>
      </c>
      <c r="O280" s="161">
        <v>0</v>
      </c>
      <c r="P280" s="161">
        <f>O280*H280</f>
        <v>0</v>
      </c>
      <c r="Q280" s="161">
        <v>7.26E-3</v>
      </c>
      <c r="R280" s="161">
        <f>Q280*H280</f>
        <v>11.65139976</v>
      </c>
      <c r="S280" s="161">
        <v>0</v>
      </c>
      <c r="T280" s="162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63" t="s">
        <v>202</v>
      </c>
      <c r="AT280" s="163" t="s">
        <v>260</v>
      </c>
      <c r="AU280" s="163" t="s">
        <v>79</v>
      </c>
      <c r="AY280" s="16" t="s">
        <v>124</v>
      </c>
      <c r="BE280" s="164">
        <f>IF(N280="základná",J280,0)</f>
        <v>0</v>
      </c>
      <c r="BF280" s="164">
        <f>IF(N280="znížená",J280,0)</f>
        <v>0</v>
      </c>
      <c r="BG280" s="164">
        <f>IF(N280="zákl. prenesená",J280,0)</f>
        <v>0</v>
      </c>
      <c r="BH280" s="164">
        <f>IF(N280="zníž. prenesená",J280,0)</f>
        <v>0</v>
      </c>
      <c r="BI280" s="164">
        <f>IF(N280="nulová",J280,0)</f>
        <v>0</v>
      </c>
      <c r="BJ280" s="16" t="s">
        <v>79</v>
      </c>
      <c r="BK280" s="164">
        <f>ROUND(I280*H280,2)</f>
        <v>0</v>
      </c>
      <c r="BL280" s="16" t="s">
        <v>203</v>
      </c>
      <c r="BM280" s="163" t="s">
        <v>376</v>
      </c>
    </row>
    <row r="281" spans="1:65" s="2" customFormat="1" ht="24.15" customHeight="1">
      <c r="A281" s="28"/>
      <c r="B281" s="151"/>
      <c r="C281" s="152" t="s">
        <v>377</v>
      </c>
      <c r="D281" s="152" t="s">
        <v>126</v>
      </c>
      <c r="E281" s="153" t="s">
        <v>378</v>
      </c>
      <c r="F281" s="154" t="s">
        <v>379</v>
      </c>
      <c r="G281" s="155" t="s">
        <v>267</v>
      </c>
      <c r="H281" s="156">
        <v>32.799999999999997</v>
      </c>
      <c r="I281" s="157"/>
      <c r="J281" s="157">
        <f>ROUND(I281*H281,2)</f>
        <v>0</v>
      </c>
      <c r="K281" s="158"/>
      <c r="L281" s="29"/>
      <c r="M281" s="159" t="s">
        <v>1</v>
      </c>
      <c r="N281" s="160" t="s">
        <v>33</v>
      </c>
      <c r="O281" s="161">
        <v>0.86738000000000004</v>
      </c>
      <c r="P281" s="161">
        <f>O281*H281</f>
        <v>28.450063999999998</v>
      </c>
      <c r="Q281" s="161">
        <v>2.811254E-3</v>
      </c>
      <c r="R281" s="161">
        <f>Q281*H281</f>
        <v>9.2209131199999989E-2</v>
      </c>
      <c r="S281" s="161">
        <v>0</v>
      </c>
      <c r="T281" s="162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63" t="s">
        <v>203</v>
      </c>
      <c r="AT281" s="163" t="s">
        <v>126</v>
      </c>
      <c r="AU281" s="163" t="s">
        <v>79</v>
      </c>
      <c r="AY281" s="16" t="s">
        <v>124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6" t="s">
        <v>79</v>
      </c>
      <c r="BK281" s="164">
        <f>ROUND(I281*H281,2)</f>
        <v>0</v>
      </c>
      <c r="BL281" s="16" t="s">
        <v>203</v>
      </c>
      <c r="BM281" s="163" t="s">
        <v>380</v>
      </c>
    </row>
    <row r="282" spans="1:65" s="13" customFormat="1">
      <c r="B282" s="165"/>
      <c r="D282" s="166" t="s">
        <v>131</v>
      </c>
      <c r="E282" s="167" t="s">
        <v>1</v>
      </c>
      <c r="F282" s="168" t="s">
        <v>381</v>
      </c>
      <c r="H282" s="169">
        <v>32.799999999999997</v>
      </c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131</v>
      </c>
      <c r="AU282" s="167" t="s">
        <v>79</v>
      </c>
      <c r="AV282" s="13" t="s">
        <v>79</v>
      </c>
      <c r="AW282" s="13" t="s">
        <v>24</v>
      </c>
      <c r="AX282" s="13" t="s">
        <v>67</v>
      </c>
      <c r="AY282" s="167" t="s">
        <v>124</v>
      </c>
    </row>
    <row r="283" spans="1:65" s="14" customFormat="1">
      <c r="B283" s="173"/>
      <c r="D283" s="166" t="s">
        <v>131</v>
      </c>
      <c r="E283" s="174" t="s">
        <v>1</v>
      </c>
      <c r="F283" s="175" t="s">
        <v>134</v>
      </c>
      <c r="H283" s="176">
        <v>32.799999999999997</v>
      </c>
      <c r="L283" s="173"/>
      <c r="M283" s="177"/>
      <c r="N283" s="178"/>
      <c r="O283" s="178"/>
      <c r="P283" s="178"/>
      <c r="Q283" s="178"/>
      <c r="R283" s="178"/>
      <c r="S283" s="178"/>
      <c r="T283" s="179"/>
      <c r="AT283" s="174" t="s">
        <v>131</v>
      </c>
      <c r="AU283" s="174" t="s">
        <v>79</v>
      </c>
      <c r="AV283" s="14" t="s">
        <v>130</v>
      </c>
      <c r="AW283" s="14" t="s">
        <v>24</v>
      </c>
      <c r="AX283" s="14" t="s">
        <v>73</v>
      </c>
      <c r="AY283" s="174" t="s">
        <v>124</v>
      </c>
    </row>
    <row r="284" spans="1:65" s="2" customFormat="1" ht="24.15" customHeight="1">
      <c r="A284" s="28"/>
      <c r="B284" s="151"/>
      <c r="C284" s="152" t="s">
        <v>248</v>
      </c>
      <c r="D284" s="152" t="s">
        <v>126</v>
      </c>
      <c r="E284" s="153" t="s">
        <v>382</v>
      </c>
      <c r="F284" s="154" t="s">
        <v>383</v>
      </c>
      <c r="G284" s="155" t="s">
        <v>267</v>
      </c>
      <c r="H284" s="156">
        <v>49.2</v>
      </c>
      <c r="I284" s="157"/>
      <c r="J284" s="157">
        <f>ROUND(I284*H284,2)</f>
        <v>0</v>
      </c>
      <c r="K284" s="158"/>
      <c r="L284" s="29"/>
      <c r="M284" s="159" t="s">
        <v>1</v>
      </c>
      <c r="N284" s="160" t="s">
        <v>33</v>
      </c>
      <c r="O284" s="161">
        <v>0.66152999999999995</v>
      </c>
      <c r="P284" s="161">
        <f>O284*H284</f>
        <v>32.547275999999997</v>
      </c>
      <c r="Q284" s="161">
        <v>2.9321999999999998E-3</v>
      </c>
      <c r="R284" s="161">
        <f>Q284*H284</f>
        <v>0.14426423999999999</v>
      </c>
      <c r="S284" s="161">
        <v>0</v>
      </c>
      <c r="T284" s="162">
        <f>S284*H284</f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63" t="s">
        <v>203</v>
      </c>
      <c r="AT284" s="163" t="s">
        <v>126</v>
      </c>
      <c r="AU284" s="163" t="s">
        <v>79</v>
      </c>
      <c r="AY284" s="16" t="s">
        <v>124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6" t="s">
        <v>79</v>
      </c>
      <c r="BK284" s="164">
        <f>ROUND(I284*H284,2)</f>
        <v>0</v>
      </c>
      <c r="BL284" s="16" t="s">
        <v>203</v>
      </c>
      <c r="BM284" s="163" t="s">
        <v>384</v>
      </c>
    </row>
    <row r="285" spans="1:65" s="13" customFormat="1">
      <c r="B285" s="165"/>
      <c r="D285" s="166" t="s">
        <v>131</v>
      </c>
      <c r="E285" s="167" t="s">
        <v>1</v>
      </c>
      <c r="F285" s="168" t="s">
        <v>385</v>
      </c>
      <c r="H285" s="169">
        <v>49.2</v>
      </c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131</v>
      </c>
      <c r="AU285" s="167" t="s">
        <v>79</v>
      </c>
      <c r="AV285" s="13" t="s">
        <v>79</v>
      </c>
      <c r="AW285" s="13" t="s">
        <v>24</v>
      </c>
      <c r="AX285" s="13" t="s">
        <v>67</v>
      </c>
      <c r="AY285" s="167" t="s">
        <v>124</v>
      </c>
    </row>
    <row r="286" spans="1:65" s="14" customFormat="1">
      <c r="B286" s="173"/>
      <c r="D286" s="166" t="s">
        <v>131</v>
      </c>
      <c r="E286" s="174" t="s">
        <v>1</v>
      </c>
      <c r="F286" s="175" t="s">
        <v>134</v>
      </c>
      <c r="H286" s="176">
        <v>49.2</v>
      </c>
      <c r="L286" s="173"/>
      <c r="M286" s="177"/>
      <c r="N286" s="178"/>
      <c r="O286" s="178"/>
      <c r="P286" s="178"/>
      <c r="Q286" s="178"/>
      <c r="R286" s="178"/>
      <c r="S286" s="178"/>
      <c r="T286" s="179"/>
      <c r="AT286" s="174" t="s">
        <v>131</v>
      </c>
      <c r="AU286" s="174" t="s">
        <v>79</v>
      </c>
      <c r="AV286" s="14" t="s">
        <v>130</v>
      </c>
      <c r="AW286" s="14" t="s">
        <v>24</v>
      </c>
      <c r="AX286" s="14" t="s">
        <v>73</v>
      </c>
      <c r="AY286" s="174" t="s">
        <v>124</v>
      </c>
    </row>
    <row r="287" spans="1:65" s="2" customFormat="1" ht="24.15" customHeight="1">
      <c r="A287" s="28"/>
      <c r="B287" s="151"/>
      <c r="C287" s="152" t="s">
        <v>386</v>
      </c>
      <c r="D287" s="152" t="s">
        <v>126</v>
      </c>
      <c r="E287" s="153" t="s">
        <v>387</v>
      </c>
      <c r="F287" s="154" t="s">
        <v>388</v>
      </c>
      <c r="G287" s="155" t="s">
        <v>267</v>
      </c>
      <c r="H287" s="156">
        <v>252.6</v>
      </c>
      <c r="I287" s="157"/>
      <c r="J287" s="157">
        <f>ROUND(I287*H287,2)</f>
        <v>0</v>
      </c>
      <c r="K287" s="158"/>
      <c r="L287" s="29"/>
      <c r="M287" s="159" t="s">
        <v>1</v>
      </c>
      <c r="N287" s="160" t="s">
        <v>33</v>
      </c>
      <c r="O287" s="161">
        <v>0.70743</v>
      </c>
      <c r="P287" s="161">
        <f>O287*H287</f>
        <v>178.69681800000001</v>
      </c>
      <c r="Q287" s="161">
        <v>4.1700000000000001E-3</v>
      </c>
      <c r="R287" s="161">
        <f>Q287*H287</f>
        <v>1.053342</v>
      </c>
      <c r="S287" s="161">
        <v>0</v>
      </c>
      <c r="T287" s="162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63" t="s">
        <v>203</v>
      </c>
      <c r="AT287" s="163" t="s">
        <v>126</v>
      </c>
      <c r="AU287" s="163" t="s">
        <v>79</v>
      </c>
      <c r="AY287" s="16" t="s">
        <v>124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6" t="s">
        <v>79</v>
      </c>
      <c r="BK287" s="164">
        <f>ROUND(I287*H287,2)</f>
        <v>0</v>
      </c>
      <c r="BL287" s="16" t="s">
        <v>203</v>
      </c>
      <c r="BM287" s="163" t="s">
        <v>389</v>
      </c>
    </row>
    <row r="288" spans="1:65" s="13" customFormat="1">
      <c r="B288" s="165"/>
      <c r="D288" s="166" t="s">
        <v>131</v>
      </c>
      <c r="E288" s="167" t="s">
        <v>1</v>
      </c>
      <c r="F288" s="168" t="s">
        <v>390</v>
      </c>
      <c r="H288" s="169">
        <v>252.6</v>
      </c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131</v>
      </c>
      <c r="AU288" s="167" t="s">
        <v>79</v>
      </c>
      <c r="AV288" s="13" t="s">
        <v>79</v>
      </c>
      <c r="AW288" s="13" t="s">
        <v>24</v>
      </c>
      <c r="AX288" s="13" t="s">
        <v>67</v>
      </c>
      <c r="AY288" s="167" t="s">
        <v>124</v>
      </c>
    </row>
    <row r="289" spans="1:65" s="14" customFormat="1">
      <c r="B289" s="173"/>
      <c r="D289" s="166" t="s">
        <v>131</v>
      </c>
      <c r="E289" s="174" t="s">
        <v>1</v>
      </c>
      <c r="F289" s="175" t="s">
        <v>134</v>
      </c>
      <c r="H289" s="176">
        <v>252.6</v>
      </c>
      <c r="L289" s="173"/>
      <c r="M289" s="177"/>
      <c r="N289" s="178"/>
      <c r="O289" s="178"/>
      <c r="P289" s="178"/>
      <c r="Q289" s="178"/>
      <c r="R289" s="178"/>
      <c r="S289" s="178"/>
      <c r="T289" s="179"/>
      <c r="AT289" s="174" t="s">
        <v>131</v>
      </c>
      <c r="AU289" s="174" t="s">
        <v>79</v>
      </c>
      <c r="AV289" s="14" t="s">
        <v>130</v>
      </c>
      <c r="AW289" s="14" t="s">
        <v>24</v>
      </c>
      <c r="AX289" s="14" t="s">
        <v>73</v>
      </c>
      <c r="AY289" s="174" t="s">
        <v>124</v>
      </c>
    </row>
    <row r="290" spans="1:65" s="2" customFormat="1" ht="24.15" customHeight="1">
      <c r="A290" s="28"/>
      <c r="B290" s="151"/>
      <c r="C290" s="152" t="s">
        <v>391</v>
      </c>
      <c r="D290" s="152" t="s">
        <v>126</v>
      </c>
      <c r="E290" s="153" t="s">
        <v>392</v>
      </c>
      <c r="F290" s="154" t="s">
        <v>393</v>
      </c>
      <c r="G290" s="155" t="s">
        <v>267</v>
      </c>
      <c r="H290" s="156">
        <v>252.6</v>
      </c>
      <c r="I290" s="157"/>
      <c r="J290" s="157">
        <f>ROUND(I290*H290,2)</f>
        <v>0</v>
      </c>
      <c r="K290" s="158"/>
      <c r="L290" s="29"/>
      <c r="M290" s="159" t="s">
        <v>1</v>
      </c>
      <c r="N290" s="160" t="s">
        <v>33</v>
      </c>
      <c r="O290" s="161">
        <v>0.89378000000000002</v>
      </c>
      <c r="P290" s="161">
        <f>O290*H290</f>
        <v>225.76882800000001</v>
      </c>
      <c r="Q290" s="161">
        <v>1.67E-3</v>
      </c>
      <c r="R290" s="161">
        <f>Q290*H290</f>
        <v>0.42184199999999999</v>
      </c>
      <c r="S290" s="161">
        <v>0</v>
      </c>
      <c r="T290" s="162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63" t="s">
        <v>203</v>
      </c>
      <c r="AT290" s="163" t="s">
        <v>126</v>
      </c>
      <c r="AU290" s="163" t="s">
        <v>79</v>
      </c>
      <c r="AY290" s="16" t="s">
        <v>124</v>
      </c>
      <c r="BE290" s="164">
        <f>IF(N290="základná",J290,0)</f>
        <v>0</v>
      </c>
      <c r="BF290" s="164">
        <f>IF(N290="znížená",J290,0)</f>
        <v>0</v>
      </c>
      <c r="BG290" s="164">
        <f>IF(N290="zákl. prenesená",J290,0)</f>
        <v>0</v>
      </c>
      <c r="BH290" s="164">
        <f>IF(N290="zníž. prenesená",J290,0)</f>
        <v>0</v>
      </c>
      <c r="BI290" s="164">
        <f>IF(N290="nulová",J290,0)</f>
        <v>0</v>
      </c>
      <c r="BJ290" s="16" t="s">
        <v>79</v>
      </c>
      <c r="BK290" s="164">
        <f>ROUND(I290*H290,2)</f>
        <v>0</v>
      </c>
      <c r="BL290" s="16" t="s">
        <v>203</v>
      </c>
      <c r="BM290" s="163" t="s">
        <v>394</v>
      </c>
    </row>
    <row r="291" spans="1:65" s="13" customFormat="1">
      <c r="B291" s="165"/>
      <c r="D291" s="166" t="s">
        <v>131</v>
      </c>
      <c r="E291" s="167" t="s">
        <v>1</v>
      </c>
      <c r="F291" s="168" t="s">
        <v>390</v>
      </c>
      <c r="H291" s="169">
        <v>252.6</v>
      </c>
      <c r="L291" s="165"/>
      <c r="M291" s="170"/>
      <c r="N291" s="171"/>
      <c r="O291" s="171"/>
      <c r="P291" s="171"/>
      <c r="Q291" s="171"/>
      <c r="R291" s="171"/>
      <c r="S291" s="171"/>
      <c r="T291" s="172"/>
      <c r="AT291" s="167" t="s">
        <v>131</v>
      </c>
      <c r="AU291" s="167" t="s">
        <v>79</v>
      </c>
      <c r="AV291" s="13" t="s">
        <v>79</v>
      </c>
      <c r="AW291" s="13" t="s">
        <v>24</v>
      </c>
      <c r="AX291" s="13" t="s">
        <v>67</v>
      </c>
      <c r="AY291" s="167" t="s">
        <v>124</v>
      </c>
    </row>
    <row r="292" spans="1:65" s="14" customFormat="1">
      <c r="B292" s="173"/>
      <c r="D292" s="166" t="s">
        <v>131</v>
      </c>
      <c r="E292" s="174" t="s">
        <v>1</v>
      </c>
      <c r="F292" s="175" t="s">
        <v>134</v>
      </c>
      <c r="H292" s="176">
        <v>252.6</v>
      </c>
      <c r="L292" s="173"/>
      <c r="M292" s="177"/>
      <c r="N292" s="178"/>
      <c r="O292" s="178"/>
      <c r="P292" s="178"/>
      <c r="Q292" s="178"/>
      <c r="R292" s="178"/>
      <c r="S292" s="178"/>
      <c r="T292" s="179"/>
      <c r="AT292" s="174" t="s">
        <v>131</v>
      </c>
      <c r="AU292" s="174" t="s">
        <v>79</v>
      </c>
      <c r="AV292" s="14" t="s">
        <v>130</v>
      </c>
      <c r="AW292" s="14" t="s">
        <v>24</v>
      </c>
      <c r="AX292" s="14" t="s">
        <v>73</v>
      </c>
      <c r="AY292" s="174" t="s">
        <v>124</v>
      </c>
    </row>
    <row r="293" spans="1:65" s="2" customFormat="1" ht="24.15" customHeight="1">
      <c r="A293" s="28"/>
      <c r="B293" s="151"/>
      <c r="C293" s="152" t="s">
        <v>395</v>
      </c>
      <c r="D293" s="152" t="s">
        <v>126</v>
      </c>
      <c r="E293" s="153" t="s">
        <v>396</v>
      </c>
      <c r="F293" s="154" t="s">
        <v>397</v>
      </c>
      <c r="G293" s="155" t="s">
        <v>340</v>
      </c>
      <c r="H293" s="156">
        <v>499.286</v>
      </c>
      <c r="I293" s="157"/>
      <c r="J293" s="157">
        <f>ROUND(I293*H293,2)</f>
        <v>0</v>
      </c>
      <c r="K293" s="158"/>
      <c r="L293" s="29"/>
      <c r="M293" s="159" t="s">
        <v>1</v>
      </c>
      <c r="N293" s="160" t="s">
        <v>33</v>
      </c>
      <c r="O293" s="161">
        <v>0</v>
      </c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R293" s="163" t="s">
        <v>203</v>
      </c>
      <c r="AT293" s="163" t="s">
        <v>126</v>
      </c>
      <c r="AU293" s="163" t="s">
        <v>79</v>
      </c>
      <c r="AY293" s="16" t="s">
        <v>124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6" t="s">
        <v>79</v>
      </c>
      <c r="BK293" s="164">
        <f>ROUND(I293*H293,2)</f>
        <v>0</v>
      </c>
      <c r="BL293" s="16" t="s">
        <v>203</v>
      </c>
      <c r="BM293" s="163" t="s">
        <v>398</v>
      </c>
    </row>
    <row r="294" spans="1:65" s="12" customFormat="1" ht="22.8" customHeight="1">
      <c r="B294" s="139"/>
      <c r="D294" s="140" t="s">
        <v>66</v>
      </c>
      <c r="E294" s="149" t="s">
        <v>399</v>
      </c>
      <c r="F294" s="149" t="s">
        <v>400</v>
      </c>
      <c r="J294" s="150">
        <f>BK294</f>
        <v>0</v>
      </c>
      <c r="L294" s="139"/>
      <c r="M294" s="143"/>
      <c r="N294" s="144"/>
      <c r="O294" s="144"/>
      <c r="P294" s="145">
        <f>SUM(P295:P314)</f>
        <v>1238.0460347999999</v>
      </c>
      <c r="Q294" s="144"/>
      <c r="R294" s="145">
        <f>SUM(R295:R314)</f>
        <v>2.4658803478000002</v>
      </c>
      <c r="S294" s="144"/>
      <c r="T294" s="146">
        <f>SUM(T295:T314)</f>
        <v>0</v>
      </c>
      <c r="AR294" s="140" t="s">
        <v>79</v>
      </c>
      <c r="AT294" s="147" t="s">
        <v>66</v>
      </c>
      <c r="AU294" s="147" t="s">
        <v>73</v>
      </c>
      <c r="AY294" s="140" t="s">
        <v>124</v>
      </c>
      <c r="BK294" s="148">
        <f>SUM(BK295:BK314)</f>
        <v>0</v>
      </c>
    </row>
    <row r="295" spans="1:65" s="2" customFormat="1" ht="33" customHeight="1">
      <c r="A295" s="28"/>
      <c r="B295" s="151"/>
      <c r="C295" s="152" t="s">
        <v>258</v>
      </c>
      <c r="D295" s="152" t="s">
        <v>126</v>
      </c>
      <c r="E295" s="153" t="s">
        <v>401</v>
      </c>
      <c r="F295" s="154" t="s">
        <v>402</v>
      </c>
      <c r="G295" s="155" t="s">
        <v>267</v>
      </c>
      <c r="H295" s="156">
        <v>37.700000000000003</v>
      </c>
      <c r="I295" s="157"/>
      <c r="J295" s="157">
        <f>ROUND(I295*H295,2)</f>
        <v>0</v>
      </c>
      <c r="K295" s="158"/>
      <c r="L295" s="29"/>
      <c r="M295" s="159" t="s">
        <v>1</v>
      </c>
      <c r="N295" s="160" t="s">
        <v>33</v>
      </c>
      <c r="O295" s="161">
        <v>0.37308999999999998</v>
      </c>
      <c r="P295" s="161">
        <f>O295*H295</f>
        <v>14.065493</v>
      </c>
      <c r="Q295" s="161">
        <v>4.5899999999999998E-5</v>
      </c>
      <c r="R295" s="161">
        <f>Q295*H295</f>
        <v>1.73043E-3</v>
      </c>
      <c r="S295" s="161">
        <v>0</v>
      </c>
      <c r="T295" s="162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63" t="s">
        <v>203</v>
      </c>
      <c r="AT295" s="163" t="s">
        <v>126</v>
      </c>
      <c r="AU295" s="163" t="s">
        <v>79</v>
      </c>
      <c r="AY295" s="16" t="s">
        <v>124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6" t="s">
        <v>79</v>
      </c>
      <c r="BK295" s="164">
        <f>ROUND(I295*H295,2)</f>
        <v>0</v>
      </c>
      <c r="BL295" s="16" t="s">
        <v>203</v>
      </c>
      <c r="BM295" s="163" t="s">
        <v>403</v>
      </c>
    </row>
    <row r="296" spans="1:65" s="13" customFormat="1">
      <c r="B296" s="165"/>
      <c r="D296" s="166" t="s">
        <v>131</v>
      </c>
      <c r="E296" s="167" t="s">
        <v>1</v>
      </c>
      <c r="F296" s="168" t="s">
        <v>404</v>
      </c>
      <c r="H296" s="169">
        <v>29.5</v>
      </c>
      <c r="L296" s="165"/>
      <c r="M296" s="170"/>
      <c r="N296" s="171"/>
      <c r="O296" s="171"/>
      <c r="P296" s="171"/>
      <c r="Q296" s="171"/>
      <c r="R296" s="171"/>
      <c r="S296" s="171"/>
      <c r="T296" s="172"/>
      <c r="AT296" s="167" t="s">
        <v>131</v>
      </c>
      <c r="AU296" s="167" t="s">
        <v>79</v>
      </c>
      <c r="AV296" s="13" t="s">
        <v>79</v>
      </c>
      <c r="AW296" s="13" t="s">
        <v>24</v>
      </c>
      <c r="AX296" s="13" t="s">
        <v>67</v>
      </c>
      <c r="AY296" s="167" t="s">
        <v>124</v>
      </c>
    </row>
    <row r="297" spans="1:65" s="13" customFormat="1">
      <c r="B297" s="165"/>
      <c r="D297" s="166" t="s">
        <v>131</v>
      </c>
      <c r="E297" s="167" t="s">
        <v>1</v>
      </c>
      <c r="F297" s="168" t="s">
        <v>405</v>
      </c>
      <c r="H297" s="169">
        <v>8.1999999999999993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131</v>
      </c>
      <c r="AU297" s="167" t="s">
        <v>79</v>
      </c>
      <c r="AV297" s="13" t="s">
        <v>79</v>
      </c>
      <c r="AW297" s="13" t="s">
        <v>24</v>
      </c>
      <c r="AX297" s="13" t="s">
        <v>67</v>
      </c>
      <c r="AY297" s="167" t="s">
        <v>124</v>
      </c>
    </row>
    <row r="298" spans="1:65" s="14" customFormat="1">
      <c r="B298" s="173"/>
      <c r="D298" s="166" t="s">
        <v>131</v>
      </c>
      <c r="E298" s="174" t="s">
        <v>1</v>
      </c>
      <c r="F298" s="175" t="s">
        <v>134</v>
      </c>
      <c r="H298" s="176">
        <v>37.700000000000003</v>
      </c>
      <c r="L298" s="173"/>
      <c r="M298" s="177"/>
      <c r="N298" s="178"/>
      <c r="O298" s="178"/>
      <c r="P298" s="178"/>
      <c r="Q298" s="178"/>
      <c r="R298" s="178"/>
      <c r="S298" s="178"/>
      <c r="T298" s="179"/>
      <c r="AT298" s="174" t="s">
        <v>131</v>
      </c>
      <c r="AU298" s="174" t="s">
        <v>79</v>
      </c>
      <c r="AV298" s="14" t="s">
        <v>130</v>
      </c>
      <c r="AW298" s="14" t="s">
        <v>24</v>
      </c>
      <c r="AX298" s="14" t="s">
        <v>73</v>
      </c>
      <c r="AY298" s="174" t="s">
        <v>124</v>
      </c>
    </row>
    <row r="299" spans="1:65" s="2" customFormat="1" ht="16.5" customHeight="1">
      <c r="A299" s="28"/>
      <c r="B299" s="151"/>
      <c r="C299" s="180" t="s">
        <v>406</v>
      </c>
      <c r="D299" s="180" t="s">
        <v>260</v>
      </c>
      <c r="E299" s="181" t="s">
        <v>407</v>
      </c>
      <c r="F299" s="182" t="s">
        <v>408</v>
      </c>
      <c r="G299" s="183" t="s">
        <v>267</v>
      </c>
      <c r="H299" s="184">
        <v>37.700000000000003</v>
      </c>
      <c r="I299" s="185"/>
      <c r="J299" s="185">
        <f>ROUND(I299*H299,2)</f>
        <v>0</v>
      </c>
      <c r="K299" s="186"/>
      <c r="L299" s="187"/>
      <c r="M299" s="188" t="s">
        <v>1</v>
      </c>
      <c r="N299" s="189" t="s">
        <v>33</v>
      </c>
      <c r="O299" s="161">
        <v>0</v>
      </c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63" t="s">
        <v>202</v>
      </c>
      <c r="AT299" s="163" t="s">
        <v>260</v>
      </c>
      <c r="AU299" s="163" t="s">
        <v>79</v>
      </c>
      <c r="AY299" s="16" t="s">
        <v>124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6" t="s">
        <v>79</v>
      </c>
      <c r="BK299" s="164">
        <f>ROUND(I299*H299,2)</f>
        <v>0</v>
      </c>
      <c r="BL299" s="16" t="s">
        <v>203</v>
      </c>
      <c r="BM299" s="163" t="s">
        <v>409</v>
      </c>
    </row>
    <row r="300" spans="1:65" s="2" customFormat="1" ht="24.15" customHeight="1">
      <c r="A300" s="28"/>
      <c r="B300" s="151"/>
      <c r="C300" s="152" t="s">
        <v>263</v>
      </c>
      <c r="D300" s="152" t="s">
        <v>126</v>
      </c>
      <c r="E300" s="153" t="s">
        <v>410</v>
      </c>
      <c r="F300" s="154" t="s">
        <v>411</v>
      </c>
      <c r="G300" s="155" t="s">
        <v>163</v>
      </c>
      <c r="H300" s="156">
        <v>197.58</v>
      </c>
      <c r="I300" s="157"/>
      <c r="J300" s="157">
        <f>ROUND(I300*H300,2)</f>
        <v>0</v>
      </c>
      <c r="K300" s="158"/>
      <c r="L300" s="29"/>
      <c r="M300" s="159" t="s">
        <v>1</v>
      </c>
      <c r="N300" s="160" t="s">
        <v>33</v>
      </c>
      <c r="O300" s="161">
        <v>0.74521000000000004</v>
      </c>
      <c r="P300" s="161">
        <f>O300*H300</f>
        <v>147.23859180000002</v>
      </c>
      <c r="Q300" s="161">
        <v>1.1491E-4</v>
      </c>
      <c r="R300" s="161">
        <f>Q300*H300</f>
        <v>2.2703917800000001E-2</v>
      </c>
      <c r="S300" s="161">
        <v>0</v>
      </c>
      <c r="T300" s="162">
        <f>S300*H300</f>
        <v>0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63" t="s">
        <v>203</v>
      </c>
      <c r="AT300" s="163" t="s">
        <v>126</v>
      </c>
      <c r="AU300" s="163" t="s">
        <v>79</v>
      </c>
      <c r="AY300" s="16" t="s">
        <v>124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6" t="s">
        <v>79</v>
      </c>
      <c r="BK300" s="164">
        <f>ROUND(I300*H300,2)</f>
        <v>0</v>
      </c>
      <c r="BL300" s="16" t="s">
        <v>203</v>
      </c>
      <c r="BM300" s="163" t="s">
        <v>412</v>
      </c>
    </row>
    <row r="301" spans="1:65" s="13" customFormat="1">
      <c r="B301" s="165"/>
      <c r="D301" s="166" t="s">
        <v>131</v>
      </c>
      <c r="E301" s="167" t="s">
        <v>1</v>
      </c>
      <c r="F301" s="168" t="s">
        <v>364</v>
      </c>
      <c r="H301" s="169">
        <v>75.78</v>
      </c>
      <c r="L301" s="165"/>
      <c r="M301" s="170"/>
      <c r="N301" s="171"/>
      <c r="O301" s="171"/>
      <c r="P301" s="171"/>
      <c r="Q301" s="171"/>
      <c r="R301" s="171"/>
      <c r="S301" s="171"/>
      <c r="T301" s="172"/>
      <c r="AT301" s="167" t="s">
        <v>131</v>
      </c>
      <c r="AU301" s="167" t="s">
        <v>79</v>
      </c>
      <c r="AV301" s="13" t="s">
        <v>79</v>
      </c>
      <c r="AW301" s="13" t="s">
        <v>24</v>
      </c>
      <c r="AX301" s="13" t="s">
        <v>67</v>
      </c>
      <c r="AY301" s="167" t="s">
        <v>124</v>
      </c>
    </row>
    <row r="302" spans="1:65" s="13" customFormat="1">
      <c r="B302" s="165"/>
      <c r="D302" s="166" t="s">
        <v>131</v>
      </c>
      <c r="E302" s="167" t="s">
        <v>1</v>
      </c>
      <c r="F302" s="168" t="s">
        <v>216</v>
      </c>
      <c r="H302" s="169">
        <v>66</v>
      </c>
      <c r="L302" s="165"/>
      <c r="M302" s="170"/>
      <c r="N302" s="171"/>
      <c r="O302" s="171"/>
      <c r="P302" s="171"/>
      <c r="Q302" s="171"/>
      <c r="R302" s="171"/>
      <c r="S302" s="171"/>
      <c r="T302" s="172"/>
      <c r="AT302" s="167" t="s">
        <v>131</v>
      </c>
      <c r="AU302" s="167" t="s">
        <v>79</v>
      </c>
      <c r="AV302" s="13" t="s">
        <v>79</v>
      </c>
      <c r="AW302" s="13" t="s">
        <v>24</v>
      </c>
      <c r="AX302" s="13" t="s">
        <v>67</v>
      </c>
      <c r="AY302" s="167" t="s">
        <v>124</v>
      </c>
    </row>
    <row r="303" spans="1:65" s="13" customFormat="1">
      <c r="B303" s="165"/>
      <c r="D303" s="166" t="s">
        <v>131</v>
      </c>
      <c r="E303" s="167" t="s">
        <v>1</v>
      </c>
      <c r="F303" s="168" t="s">
        <v>413</v>
      </c>
      <c r="H303" s="169">
        <v>27</v>
      </c>
      <c r="L303" s="165"/>
      <c r="M303" s="170"/>
      <c r="N303" s="171"/>
      <c r="O303" s="171"/>
      <c r="P303" s="171"/>
      <c r="Q303" s="171"/>
      <c r="R303" s="171"/>
      <c r="S303" s="171"/>
      <c r="T303" s="172"/>
      <c r="AT303" s="167" t="s">
        <v>131</v>
      </c>
      <c r="AU303" s="167" t="s">
        <v>79</v>
      </c>
      <c r="AV303" s="13" t="s">
        <v>79</v>
      </c>
      <c r="AW303" s="13" t="s">
        <v>24</v>
      </c>
      <c r="AX303" s="13" t="s">
        <v>67</v>
      </c>
      <c r="AY303" s="167" t="s">
        <v>124</v>
      </c>
    </row>
    <row r="304" spans="1:65" s="13" customFormat="1">
      <c r="B304" s="165"/>
      <c r="D304" s="166" t="s">
        <v>131</v>
      </c>
      <c r="E304" s="167" t="s">
        <v>1</v>
      </c>
      <c r="F304" s="168" t="s">
        <v>414</v>
      </c>
      <c r="H304" s="169">
        <v>28.8</v>
      </c>
      <c r="L304" s="165"/>
      <c r="M304" s="170"/>
      <c r="N304" s="171"/>
      <c r="O304" s="171"/>
      <c r="P304" s="171"/>
      <c r="Q304" s="171"/>
      <c r="R304" s="171"/>
      <c r="S304" s="171"/>
      <c r="T304" s="172"/>
      <c r="AT304" s="167" t="s">
        <v>131</v>
      </c>
      <c r="AU304" s="167" t="s">
        <v>79</v>
      </c>
      <c r="AV304" s="13" t="s">
        <v>79</v>
      </c>
      <c r="AW304" s="13" t="s">
        <v>24</v>
      </c>
      <c r="AX304" s="13" t="s">
        <v>67</v>
      </c>
      <c r="AY304" s="167" t="s">
        <v>124</v>
      </c>
    </row>
    <row r="305" spans="1:65" s="14" customFormat="1">
      <c r="B305" s="173"/>
      <c r="D305" s="166" t="s">
        <v>131</v>
      </c>
      <c r="E305" s="174" t="s">
        <v>1</v>
      </c>
      <c r="F305" s="175" t="s">
        <v>134</v>
      </c>
      <c r="H305" s="176">
        <v>197.58</v>
      </c>
      <c r="L305" s="173"/>
      <c r="M305" s="177"/>
      <c r="N305" s="178"/>
      <c r="O305" s="178"/>
      <c r="P305" s="178"/>
      <c r="Q305" s="178"/>
      <c r="R305" s="178"/>
      <c r="S305" s="178"/>
      <c r="T305" s="179"/>
      <c r="AT305" s="174" t="s">
        <v>131</v>
      </c>
      <c r="AU305" s="174" t="s">
        <v>79</v>
      </c>
      <c r="AV305" s="14" t="s">
        <v>130</v>
      </c>
      <c r="AW305" s="14" t="s">
        <v>24</v>
      </c>
      <c r="AX305" s="14" t="s">
        <v>73</v>
      </c>
      <c r="AY305" s="174" t="s">
        <v>124</v>
      </c>
    </row>
    <row r="306" spans="1:65" s="2" customFormat="1" ht="16.5" customHeight="1">
      <c r="A306" s="28"/>
      <c r="B306" s="151"/>
      <c r="C306" s="180" t="s">
        <v>415</v>
      </c>
      <c r="D306" s="180" t="s">
        <v>260</v>
      </c>
      <c r="E306" s="181" t="s">
        <v>416</v>
      </c>
      <c r="F306" s="182" t="s">
        <v>417</v>
      </c>
      <c r="G306" s="183" t="s">
        <v>163</v>
      </c>
      <c r="H306" s="184">
        <v>197.58</v>
      </c>
      <c r="I306" s="185"/>
      <c r="J306" s="185">
        <f>ROUND(I306*H306,2)</f>
        <v>0</v>
      </c>
      <c r="K306" s="186"/>
      <c r="L306" s="187"/>
      <c r="M306" s="188" t="s">
        <v>1</v>
      </c>
      <c r="N306" s="189" t="s">
        <v>33</v>
      </c>
      <c r="O306" s="161">
        <v>0</v>
      </c>
      <c r="P306" s="161">
        <f>O306*H306</f>
        <v>0</v>
      </c>
      <c r="Q306" s="161">
        <v>5.0000000000000001E-3</v>
      </c>
      <c r="R306" s="161">
        <f>Q306*H306</f>
        <v>0.98790000000000011</v>
      </c>
      <c r="S306" s="161">
        <v>0</v>
      </c>
      <c r="T306" s="162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63" t="s">
        <v>202</v>
      </c>
      <c r="AT306" s="163" t="s">
        <v>260</v>
      </c>
      <c r="AU306" s="163" t="s">
        <v>79</v>
      </c>
      <c r="AY306" s="16" t="s">
        <v>124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6" t="s">
        <v>79</v>
      </c>
      <c r="BK306" s="164">
        <f>ROUND(I306*H306,2)</f>
        <v>0</v>
      </c>
      <c r="BL306" s="16" t="s">
        <v>203</v>
      </c>
      <c r="BM306" s="163" t="s">
        <v>418</v>
      </c>
    </row>
    <row r="307" spans="1:65" s="2" customFormat="1" ht="24.15" customHeight="1">
      <c r="A307" s="28"/>
      <c r="B307" s="151"/>
      <c r="C307" s="152" t="s">
        <v>268</v>
      </c>
      <c r="D307" s="152" t="s">
        <v>126</v>
      </c>
      <c r="E307" s="153" t="s">
        <v>419</v>
      </c>
      <c r="F307" s="154" t="s">
        <v>420</v>
      </c>
      <c r="G307" s="155" t="s">
        <v>257</v>
      </c>
      <c r="H307" s="156">
        <v>2</v>
      </c>
      <c r="I307" s="157"/>
      <c r="J307" s="157">
        <f>ROUND(I307*H307,2)</f>
        <v>0</v>
      </c>
      <c r="K307" s="158"/>
      <c r="L307" s="29"/>
      <c r="M307" s="159" t="s">
        <v>1</v>
      </c>
      <c r="N307" s="160" t="s">
        <v>33</v>
      </c>
      <c r="O307" s="161">
        <v>14.14082</v>
      </c>
      <c r="P307" s="161">
        <f>O307*H307</f>
        <v>28.281639999999999</v>
      </c>
      <c r="Q307" s="161">
        <v>1.5100000000000001E-3</v>
      </c>
      <c r="R307" s="161">
        <f>Q307*H307</f>
        <v>3.0200000000000001E-3</v>
      </c>
      <c r="S307" s="161">
        <v>0</v>
      </c>
      <c r="T307" s="162">
        <f>S307*H307</f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63" t="s">
        <v>203</v>
      </c>
      <c r="AT307" s="163" t="s">
        <v>126</v>
      </c>
      <c r="AU307" s="163" t="s">
        <v>79</v>
      </c>
      <c r="AY307" s="16" t="s">
        <v>124</v>
      </c>
      <c r="BE307" s="164">
        <f>IF(N307="základná",J307,0)</f>
        <v>0</v>
      </c>
      <c r="BF307" s="164">
        <f>IF(N307="znížená",J307,0)</f>
        <v>0</v>
      </c>
      <c r="BG307" s="164">
        <f>IF(N307="zákl. prenesená",J307,0)</f>
        <v>0</v>
      </c>
      <c r="BH307" s="164">
        <f>IF(N307="zníž. prenesená",J307,0)</f>
        <v>0</v>
      </c>
      <c r="BI307" s="164">
        <f>IF(N307="nulová",J307,0)</f>
        <v>0</v>
      </c>
      <c r="BJ307" s="16" t="s">
        <v>79</v>
      </c>
      <c r="BK307" s="164">
        <f>ROUND(I307*H307,2)</f>
        <v>0</v>
      </c>
      <c r="BL307" s="16" t="s">
        <v>203</v>
      </c>
      <c r="BM307" s="163" t="s">
        <v>421</v>
      </c>
    </row>
    <row r="308" spans="1:65" s="2" customFormat="1" ht="16.5" customHeight="1">
      <c r="A308" s="28"/>
      <c r="B308" s="151"/>
      <c r="C308" s="180" t="s">
        <v>422</v>
      </c>
      <c r="D308" s="180" t="s">
        <v>260</v>
      </c>
      <c r="E308" s="181" t="s">
        <v>423</v>
      </c>
      <c r="F308" s="182" t="s">
        <v>424</v>
      </c>
      <c r="G308" s="183" t="s">
        <v>257</v>
      </c>
      <c r="H308" s="184">
        <v>2</v>
      </c>
      <c r="I308" s="185"/>
      <c r="J308" s="185">
        <f>ROUND(I308*H308,2)</f>
        <v>0</v>
      </c>
      <c r="K308" s="186"/>
      <c r="L308" s="187"/>
      <c r="M308" s="188" t="s">
        <v>1</v>
      </c>
      <c r="N308" s="189" t="s">
        <v>33</v>
      </c>
      <c r="O308" s="161">
        <v>0</v>
      </c>
      <c r="P308" s="161">
        <f>O308*H308</f>
        <v>0</v>
      </c>
      <c r="Q308" s="161">
        <v>0.62080000000000002</v>
      </c>
      <c r="R308" s="161">
        <f>Q308*H308</f>
        <v>1.2416</v>
      </c>
      <c r="S308" s="161">
        <v>0</v>
      </c>
      <c r="T308" s="162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63" t="s">
        <v>202</v>
      </c>
      <c r="AT308" s="163" t="s">
        <v>260</v>
      </c>
      <c r="AU308" s="163" t="s">
        <v>79</v>
      </c>
      <c r="AY308" s="16" t="s">
        <v>124</v>
      </c>
      <c r="BE308" s="164">
        <f>IF(N308="základná",J308,0)</f>
        <v>0</v>
      </c>
      <c r="BF308" s="164">
        <f>IF(N308="znížená",J308,0)</f>
        <v>0</v>
      </c>
      <c r="BG308" s="164">
        <f>IF(N308="zákl. prenesená",J308,0)</f>
        <v>0</v>
      </c>
      <c r="BH308" s="164">
        <f>IF(N308="zníž. prenesená",J308,0)</f>
        <v>0</v>
      </c>
      <c r="BI308" s="164">
        <f>IF(N308="nulová",J308,0)</f>
        <v>0</v>
      </c>
      <c r="BJ308" s="16" t="s">
        <v>79</v>
      </c>
      <c r="BK308" s="164">
        <f>ROUND(I308*H308,2)</f>
        <v>0</v>
      </c>
      <c r="BL308" s="16" t="s">
        <v>203</v>
      </c>
      <c r="BM308" s="163" t="s">
        <v>425</v>
      </c>
    </row>
    <row r="309" spans="1:65" s="2" customFormat="1" ht="24.15" customHeight="1">
      <c r="A309" s="28"/>
      <c r="B309" s="151"/>
      <c r="C309" s="152" t="s">
        <v>277</v>
      </c>
      <c r="D309" s="152" t="s">
        <v>126</v>
      </c>
      <c r="E309" s="153" t="s">
        <v>426</v>
      </c>
      <c r="F309" s="154" t="s">
        <v>427</v>
      </c>
      <c r="G309" s="155" t="s">
        <v>428</v>
      </c>
      <c r="H309" s="156">
        <v>3482.1</v>
      </c>
      <c r="I309" s="157"/>
      <c r="J309" s="157">
        <f>ROUND(I309*H309,2)</f>
        <v>0</v>
      </c>
      <c r="K309" s="158"/>
      <c r="L309" s="29"/>
      <c r="M309" s="159" t="s">
        <v>1</v>
      </c>
      <c r="N309" s="160" t="s">
        <v>33</v>
      </c>
      <c r="O309" s="161">
        <v>0.30109999999999998</v>
      </c>
      <c r="P309" s="161">
        <f>O309*H309</f>
        <v>1048.4603099999999</v>
      </c>
      <c r="Q309" s="161">
        <v>6.0000000000000002E-5</v>
      </c>
      <c r="R309" s="161">
        <f>Q309*H309</f>
        <v>0.208926</v>
      </c>
      <c r="S309" s="161">
        <v>0</v>
      </c>
      <c r="T309" s="162">
        <f>S309*H309</f>
        <v>0</v>
      </c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R309" s="163" t="s">
        <v>203</v>
      </c>
      <c r="AT309" s="163" t="s">
        <v>126</v>
      </c>
      <c r="AU309" s="163" t="s">
        <v>79</v>
      </c>
      <c r="AY309" s="16" t="s">
        <v>124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6" t="s">
        <v>79</v>
      </c>
      <c r="BK309" s="164">
        <f>ROUND(I309*H309,2)</f>
        <v>0</v>
      </c>
      <c r="BL309" s="16" t="s">
        <v>203</v>
      </c>
      <c r="BM309" s="163" t="s">
        <v>429</v>
      </c>
    </row>
    <row r="310" spans="1:65" s="13" customFormat="1">
      <c r="B310" s="165"/>
      <c r="D310" s="166" t="s">
        <v>131</v>
      </c>
      <c r="E310" s="167" t="s">
        <v>1</v>
      </c>
      <c r="F310" s="168" t="s">
        <v>430</v>
      </c>
      <c r="H310" s="169">
        <v>1894.5</v>
      </c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131</v>
      </c>
      <c r="AU310" s="167" t="s">
        <v>79</v>
      </c>
      <c r="AV310" s="13" t="s">
        <v>79</v>
      </c>
      <c r="AW310" s="13" t="s">
        <v>24</v>
      </c>
      <c r="AX310" s="13" t="s">
        <v>67</v>
      </c>
      <c r="AY310" s="167" t="s">
        <v>124</v>
      </c>
    </row>
    <row r="311" spans="1:65" s="13" customFormat="1">
      <c r="B311" s="165"/>
      <c r="D311" s="166" t="s">
        <v>131</v>
      </c>
      <c r="E311" s="167" t="s">
        <v>1</v>
      </c>
      <c r="F311" s="168" t="s">
        <v>431</v>
      </c>
      <c r="H311" s="169">
        <v>1587.6</v>
      </c>
      <c r="L311" s="165"/>
      <c r="M311" s="170"/>
      <c r="N311" s="171"/>
      <c r="O311" s="171"/>
      <c r="P311" s="171"/>
      <c r="Q311" s="171"/>
      <c r="R311" s="171"/>
      <c r="S311" s="171"/>
      <c r="T311" s="172"/>
      <c r="AT311" s="167" t="s">
        <v>131</v>
      </c>
      <c r="AU311" s="167" t="s">
        <v>79</v>
      </c>
      <c r="AV311" s="13" t="s">
        <v>79</v>
      </c>
      <c r="AW311" s="13" t="s">
        <v>24</v>
      </c>
      <c r="AX311" s="13" t="s">
        <v>67</v>
      </c>
      <c r="AY311" s="167" t="s">
        <v>124</v>
      </c>
    </row>
    <row r="312" spans="1:65" s="14" customFormat="1">
      <c r="B312" s="173"/>
      <c r="D312" s="166" t="s">
        <v>131</v>
      </c>
      <c r="E312" s="174" t="s">
        <v>1</v>
      </c>
      <c r="F312" s="175" t="s">
        <v>134</v>
      </c>
      <c r="H312" s="176">
        <v>3482.1</v>
      </c>
      <c r="L312" s="173"/>
      <c r="M312" s="177"/>
      <c r="N312" s="178"/>
      <c r="O312" s="178"/>
      <c r="P312" s="178"/>
      <c r="Q312" s="178"/>
      <c r="R312" s="178"/>
      <c r="S312" s="178"/>
      <c r="T312" s="179"/>
      <c r="AT312" s="174" t="s">
        <v>131</v>
      </c>
      <c r="AU312" s="174" t="s">
        <v>79</v>
      </c>
      <c r="AV312" s="14" t="s">
        <v>130</v>
      </c>
      <c r="AW312" s="14" t="s">
        <v>24</v>
      </c>
      <c r="AX312" s="14" t="s">
        <v>73</v>
      </c>
      <c r="AY312" s="174" t="s">
        <v>124</v>
      </c>
    </row>
    <row r="313" spans="1:65" s="2" customFormat="1" ht="24.15" customHeight="1">
      <c r="A313" s="28"/>
      <c r="B313" s="151"/>
      <c r="C313" s="180" t="s">
        <v>432</v>
      </c>
      <c r="D313" s="180" t="s">
        <v>260</v>
      </c>
      <c r="E313" s="181" t="s">
        <v>433</v>
      </c>
      <c r="F313" s="182" t="s">
        <v>434</v>
      </c>
      <c r="G313" s="183" t="s">
        <v>316</v>
      </c>
      <c r="H313" s="184">
        <v>3.4820000000000002</v>
      </c>
      <c r="I313" s="185"/>
      <c r="J313" s="185">
        <f>ROUND(I313*H313,2)</f>
        <v>0</v>
      </c>
      <c r="K313" s="186"/>
      <c r="L313" s="187"/>
      <c r="M313" s="188" t="s">
        <v>1</v>
      </c>
      <c r="N313" s="189" t="s">
        <v>33</v>
      </c>
      <c r="O313" s="161">
        <v>0</v>
      </c>
      <c r="P313" s="161">
        <f>O313*H313</f>
        <v>0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63" t="s">
        <v>202</v>
      </c>
      <c r="AT313" s="163" t="s">
        <v>260</v>
      </c>
      <c r="AU313" s="163" t="s">
        <v>79</v>
      </c>
      <c r="AY313" s="16" t="s">
        <v>124</v>
      </c>
      <c r="BE313" s="164">
        <f>IF(N313="základná",J313,0)</f>
        <v>0</v>
      </c>
      <c r="BF313" s="164">
        <f>IF(N313="znížená",J313,0)</f>
        <v>0</v>
      </c>
      <c r="BG313" s="164">
        <f>IF(N313="zákl. prenesená",J313,0)</f>
        <v>0</v>
      </c>
      <c r="BH313" s="164">
        <f>IF(N313="zníž. prenesená",J313,0)</f>
        <v>0</v>
      </c>
      <c r="BI313" s="164">
        <f>IF(N313="nulová",J313,0)</f>
        <v>0</v>
      </c>
      <c r="BJ313" s="16" t="s">
        <v>79</v>
      </c>
      <c r="BK313" s="164">
        <f>ROUND(I313*H313,2)</f>
        <v>0</v>
      </c>
      <c r="BL313" s="16" t="s">
        <v>203</v>
      </c>
      <c r="BM313" s="163" t="s">
        <v>435</v>
      </c>
    </row>
    <row r="314" spans="1:65" s="2" customFormat="1" ht="24.15" customHeight="1">
      <c r="A314" s="28"/>
      <c r="B314" s="151"/>
      <c r="C314" s="152" t="s">
        <v>281</v>
      </c>
      <c r="D314" s="152" t="s">
        <v>126</v>
      </c>
      <c r="E314" s="153" t="s">
        <v>436</v>
      </c>
      <c r="F314" s="154" t="s">
        <v>437</v>
      </c>
      <c r="G314" s="155" t="s">
        <v>340</v>
      </c>
      <c r="H314" s="156">
        <v>422.608</v>
      </c>
      <c r="I314" s="157"/>
      <c r="J314" s="157">
        <f>ROUND(I314*H314,2)</f>
        <v>0</v>
      </c>
      <c r="K314" s="158"/>
      <c r="L314" s="29"/>
      <c r="M314" s="159" t="s">
        <v>1</v>
      </c>
      <c r="N314" s="160" t="s">
        <v>33</v>
      </c>
      <c r="O314" s="161">
        <v>0</v>
      </c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63" t="s">
        <v>203</v>
      </c>
      <c r="AT314" s="163" t="s">
        <v>126</v>
      </c>
      <c r="AU314" s="163" t="s">
        <v>79</v>
      </c>
      <c r="AY314" s="16" t="s">
        <v>124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6" t="s">
        <v>79</v>
      </c>
      <c r="BK314" s="164">
        <f>ROUND(I314*H314,2)</f>
        <v>0</v>
      </c>
      <c r="BL314" s="16" t="s">
        <v>203</v>
      </c>
      <c r="BM314" s="163" t="s">
        <v>438</v>
      </c>
    </row>
    <row r="315" spans="1:65" s="12" customFormat="1" ht="22.8" customHeight="1">
      <c r="B315" s="139"/>
      <c r="D315" s="140" t="s">
        <v>66</v>
      </c>
      <c r="E315" s="149" t="s">
        <v>439</v>
      </c>
      <c r="F315" s="149" t="s">
        <v>440</v>
      </c>
      <c r="J315" s="150">
        <f>BK315</f>
        <v>0</v>
      </c>
      <c r="L315" s="139"/>
      <c r="M315" s="143"/>
      <c r="N315" s="144"/>
      <c r="O315" s="144"/>
      <c r="P315" s="145">
        <f>SUM(P316:P322)</f>
        <v>343.61009280000007</v>
      </c>
      <c r="Q315" s="144"/>
      <c r="R315" s="145">
        <f>SUM(R316:R322)</f>
        <v>0.13501020000000002</v>
      </c>
      <c r="S315" s="144"/>
      <c r="T315" s="146">
        <f>SUM(T316:T322)</f>
        <v>0</v>
      </c>
      <c r="AR315" s="140" t="s">
        <v>79</v>
      </c>
      <c r="AT315" s="147" t="s">
        <v>66</v>
      </c>
      <c r="AU315" s="147" t="s">
        <v>73</v>
      </c>
      <c r="AY315" s="140" t="s">
        <v>124</v>
      </c>
      <c r="BK315" s="148">
        <f>SUM(BK316:BK322)</f>
        <v>0</v>
      </c>
    </row>
    <row r="316" spans="1:65" s="2" customFormat="1" ht="24.15" customHeight="1">
      <c r="A316" s="28"/>
      <c r="B316" s="151"/>
      <c r="C316" s="152" t="s">
        <v>441</v>
      </c>
      <c r="D316" s="152" t="s">
        <v>126</v>
      </c>
      <c r="E316" s="153" t="s">
        <v>442</v>
      </c>
      <c r="F316" s="154" t="s">
        <v>443</v>
      </c>
      <c r="G316" s="155" t="s">
        <v>163</v>
      </c>
      <c r="H316" s="156">
        <v>736.32</v>
      </c>
      <c r="I316" s="157"/>
      <c r="J316" s="157">
        <f>ROUND(I316*H316,2)</f>
        <v>0</v>
      </c>
      <c r="K316" s="158"/>
      <c r="L316" s="29"/>
      <c r="M316" s="159" t="s">
        <v>1</v>
      </c>
      <c r="N316" s="160" t="s">
        <v>33</v>
      </c>
      <c r="O316" s="161">
        <v>0.26529000000000003</v>
      </c>
      <c r="P316" s="161">
        <f>O316*H316</f>
        <v>195.33833280000005</v>
      </c>
      <c r="Q316" s="161">
        <v>1.6000000000000001E-4</v>
      </c>
      <c r="R316" s="161">
        <f>Q316*H316</f>
        <v>0.11781120000000002</v>
      </c>
      <c r="S316" s="161">
        <v>0</v>
      </c>
      <c r="T316" s="162">
        <f>S316*H316</f>
        <v>0</v>
      </c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R316" s="163" t="s">
        <v>203</v>
      </c>
      <c r="AT316" s="163" t="s">
        <v>126</v>
      </c>
      <c r="AU316" s="163" t="s">
        <v>79</v>
      </c>
      <c r="AY316" s="16" t="s">
        <v>124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6" t="s">
        <v>79</v>
      </c>
      <c r="BK316" s="164">
        <f>ROUND(I316*H316,2)</f>
        <v>0</v>
      </c>
      <c r="BL316" s="16" t="s">
        <v>203</v>
      </c>
      <c r="BM316" s="163" t="s">
        <v>444</v>
      </c>
    </row>
    <row r="317" spans="1:65" s="13" customFormat="1">
      <c r="B317" s="165"/>
      <c r="D317" s="166" t="s">
        <v>131</v>
      </c>
      <c r="E317" s="167" t="s">
        <v>1</v>
      </c>
      <c r="F317" s="168" t="s">
        <v>445</v>
      </c>
      <c r="H317" s="169">
        <v>111.36</v>
      </c>
      <c r="L317" s="165"/>
      <c r="M317" s="170"/>
      <c r="N317" s="171"/>
      <c r="O317" s="171"/>
      <c r="P317" s="171"/>
      <c r="Q317" s="171"/>
      <c r="R317" s="171"/>
      <c r="S317" s="171"/>
      <c r="T317" s="172"/>
      <c r="AT317" s="167" t="s">
        <v>131</v>
      </c>
      <c r="AU317" s="167" t="s">
        <v>79</v>
      </c>
      <c r="AV317" s="13" t="s">
        <v>79</v>
      </c>
      <c r="AW317" s="13" t="s">
        <v>24</v>
      </c>
      <c r="AX317" s="13" t="s">
        <v>67</v>
      </c>
      <c r="AY317" s="167" t="s">
        <v>124</v>
      </c>
    </row>
    <row r="318" spans="1:65" s="13" customFormat="1">
      <c r="B318" s="165"/>
      <c r="D318" s="166" t="s">
        <v>131</v>
      </c>
      <c r="E318" s="167" t="s">
        <v>1</v>
      </c>
      <c r="F318" s="168" t="s">
        <v>446</v>
      </c>
      <c r="H318" s="169">
        <v>624.96</v>
      </c>
      <c r="L318" s="165"/>
      <c r="M318" s="170"/>
      <c r="N318" s="171"/>
      <c r="O318" s="171"/>
      <c r="P318" s="171"/>
      <c r="Q318" s="171"/>
      <c r="R318" s="171"/>
      <c r="S318" s="171"/>
      <c r="T318" s="172"/>
      <c r="AT318" s="167" t="s">
        <v>131</v>
      </c>
      <c r="AU318" s="167" t="s">
        <v>79</v>
      </c>
      <c r="AV318" s="13" t="s">
        <v>79</v>
      </c>
      <c r="AW318" s="13" t="s">
        <v>24</v>
      </c>
      <c r="AX318" s="13" t="s">
        <v>67</v>
      </c>
      <c r="AY318" s="167" t="s">
        <v>124</v>
      </c>
    </row>
    <row r="319" spans="1:65" s="14" customFormat="1">
      <c r="B319" s="173"/>
      <c r="D319" s="166" t="s">
        <v>131</v>
      </c>
      <c r="E319" s="174" t="s">
        <v>1</v>
      </c>
      <c r="F319" s="175" t="s">
        <v>134</v>
      </c>
      <c r="H319" s="176">
        <v>736.32</v>
      </c>
      <c r="L319" s="173"/>
      <c r="M319" s="177"/>
      <c r="N319" s="178"/>
      <c r="O319" s="178"/>
      <c r="P319" s="178"/>
      <c r="Q319" s="178"/>
      <c r="R319" s="178"/>
      <c r="S319" s="178"/>
      <c r="T319" s="179"/>
      <c r="AT319" s="174" t="s">
        <v>131</v>
      </c>
      <c r="AU319" s="174" t="s">
        <v>79</v>
      </c>
      <c r="AV319" s="14" t="s">
        <v>130</v>
      </c>
      <c r="AW319" s="14" t="s">
        <v>24</v>
      </c>
      <c r="AX319" s="14" t="s">
        <v>73</v>
      </c>
      <c r="AY319" s="174" t="s">
        <v>124</v>
      </c>
    </row>
    <row r="320" spans="1:65" s="2" customFormat="1" ht="37.799999999999997" customHeight="1">
      <c r="A320" s="28"/>
      <c r="B320" s="151"/>
      <c r="C320" s="152" t="s">
        <v>286</v>
      </c>
      <c r="D320" s="152" t="s">
        <v>126</v>
      </c>
      <c r="E320" s="153" t="s">
        <v>447</v>
      </c>
      <c r="F320" s="154" t="s">
        <v>448</v>
      </c>
      <c r="G320" s="155" t="s">
        <v>163</v>
      </c>
      <c r="H320" s="156">
        <v>819</v>
      </c>
      <c r="I320" s="157"/>
      <c r="J320" s="157">
        <f>ROUND(I320*H320,2)</f>
        <v>0</v>
      </c>
      <c r="K320" s="158"/>
      <c r="L320" s="29"/>
      <c r="M320" s="159" t="s">
        <v>1</v>
      </c>
      <c r="N320" s="160" t="s">
        <v>33</v>
      </c>
      <c r="O320" s="161">
        <v>0.18104000000000001</v>
      </c>
      <c r="P320" s="161">
        <f>O320*H320</f>
        <v>148.27176</v>
      </c>
      <c r="Q320" s="161">
        <v>2.0999999999999999E-5</v>
      </c>
      <c r="R320" s="161">
        <f>Q320*H320</f>
        <v>1.7198999999999999E-2</v>
      </c>
      <c r="S320" s="161">
        <v>0</v>
      </c>
      <c r="T320" s="162">
        <f>S320*H320</f>
        <v>0</v>
      </c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R320" s="163" t="s">
        <v>203</v>
      </c>
      <c r="AT320" s="163" t="s">
        <v>126</v>
      </c>
      <c r="AU320" s="163" t="s">
        <v>79</v>
      </c>
      <c r="AY320" s="16" t="s">
        <v>124</v>
      </c>
      <c r="BE320" s="164">
        <f>IF(N320="základná",J320,0)</f>
        <v>0</v>
      </c>
      <c r="BF320" s="164">
        <f>IF(N320="znížená",J320,0)</f>
        <v>0</v>
      </c>
      <c r="BG320" s="164">
        <f>IF(N320="zákl. prenesená",J320,0)</f>
        <v>0</v>
      </c>
      <c r="BH320" s="164">
        <f>IF(N320="zníž. prenesená",J320,0)</f>
        <v>0</v>
      </c>
      <c r="BI320" s="164">
        <f>IF(N320="nulová",J320,0)</f>
        <v>0</v>
      </c>
      <c r="BJ320" s="16" t="s">
        <v>79</v>
      </c>
      <c r="BK320" s="164">
        <f>ROUND(I320*H320,2)</f>
        <v>0</v>
      </c>
      <c r="BL320" s="16" t="s">
        <v>203</v>
      </c>
      <c r="BM320" s="163" t="s">
        <v>449</v>
      </c>
    </row>
    <row r="321" spans="1:65" s="13" customFormat="1">
      <c r="B321" s="165"/>
      <c r="D321" s="166" t="s">
        <v>131</v>
      </c>
      <c r="E321" s="167" t="s">
        <v>1</v>
      </c>
      <c r="F321" s="168" t="s">
        <v>450</v>
      </c>
      <c r="H321" s="169">
        <v>819</v>
      </c>
      <c r="L321" s="165"/>
      <c r="M321" s="170"/>
      <c r="N321" s="171"/>
      <c r="O321" s="171"/>
      <c r="P321" s="171"/>
      <c r="Q321" s="171"/>
      <c r="R321" s="171"/>
      <c r="S321" s="171"/>
      <c r="T321" s="172"/>
      <c r="AT321" s="167" t="s">
        <v>131</v>
      </c>
      <c r="AU321" s="167" t="s">
        <v>79</v>
      </c>
      <c r="AV321" s="13" t="s">
        <v>79</v>
      </c>
      <c r="AW321" s="13" t="s">
        <v>24</v>
      </c>
      <c r="AX321" s="13" t="s">
        <v>67</v>
      </c>
      <c r="AY321" s="167" t="s">
        <v>124</v>
      </c>
    </row>
    <row r="322" spans="1:65" s="14" customFormat="1">
      <c r="B322" s="173"/>
      <c r="D322" s="166" t="s">
        <v>131</v>
      </c>
      <c r="E322" s="174" t="s">
        <v>1</v>
      </c>
      <c r="F322" s="175" t="s">
        <v>134</v>
      </c>
      <c r="H322" s="176">
        <v>819</v>
      </c>
      <c r="L322" s="173"/>
      <c r="M322" s="177"/>
      <c r="N322" s="178"/>
      <c r="O322" s="178"/>
      <c r="P322" s="178"/>
      <c r="Q322" s="178"/>
      <c r="R322" s="178"/>
      <c r="S322" s="178"/>
      <c r="T322" s="179"/>
      <c r="AT322" s="174" t="s">
        <v>131</v>
      </c>
      <c r="AU322" s="174" t="s">
        <v>79</v>
      </c>
      <c r="AV322" s="14" t="s">
        <v>130</v>
      </c>
      <c r="AW322" s="14" t="s">
        <v>24</v>
      </c>
      <c r="AX322" s="14" t="s">
        <v>73</v>
      </c>
      <c r="AY322" s="174" t="s">
        <v>124</v>
      </c>
    </row>
    <row r="323" spans="1:65" s="12" customFormat="1" ht="25.95" customHeight="1">
      <c r="B323" s="139"/>
      <c r="D323" s="140" t="s">
        <v>66</v>
      </c>
      <c r="E323" s="141" t="s">
        <v>260</v>
      </c>
      <c r="F323" s="141" t="s">
        <v>451</v>
      </c>
      <c r="J323" s="142">
        <f>BK323</f>
        <v>0</v>
      </c>
      <c r="L323" s="139"/>
      <c r="M323" s="143"/>
      <c r="N323" s="144"/>
      <c r="O323" s="144"/>
      <c r="P323" s="145">
        <f>P324</f>
        <v>31.54044</v>
      </c>
      <c r="Q323" s="144"/>
      <c r="R323" s="145">
        <f>R324</f>
        <v>0.16738399999999998</v>
      </c>
      <c r="S323" s="144"/>
      <c r="T323" s="146">
        <f>T324</f>
        <v>0</v>
      </c>
      <c r="AR323" s="140" t="s">
        <v>138</v>
      </c>
      <c r="AT323" s="147" t="s">
        <v>66</v>
      </c>
      <c r="AU323" s="147" t="s">
        <v>67</v>
      </c>
      <c r="AY323" s="140" t="s">
        <v>124</v>
      </c>
      <c r="BK323" s="148">
        <f>BK324</f>
        <v>0</v>
      </c>
    </row>
    <row r="324" spans="1:65" s="12" customFormat="1" ht="22.8" customHeight="1">
      <c r="B324" s="139"/>
      <c r="D324" s="140" t="s">
        <v>66</v>
      </c>
      <c r="E324" s="149" t="s">
        <v>452</v>
      </c>
      <c r="F324" s="149" t="s">
        <v>453</v>
      </c>
      <c r="J324" s="150">
        <f>BK324</f>
        <v>0</v>
      </c>
      <c r="L324" s="139"/>
      <c r="M324" s="143"/>
      <c r="N324" s="144"/>
      <c r="O324" s="144"/>
      <c r="P324" s="145">
        <f>SUM(P325:P349)</f>
        <v>31.54044</v>
      </c>
      <c r="Q324" s="144"/>
      <c r="R324" s="145">
        <f>SUM(R325:R349)</f>
        <v>0.16738399999999998</v>
      </c>
      <c r="S324" s="144"/>
      <c r="T324" s="146">
        <f>SUM(T325:T349)</f>
        <v>0</v>
      </c>
      <c r="AR324" s="140" t="s">
        <v>138</v>
      </c>
      <c r="AT324" s="147" t="s">
        <v>66</v>
      </c>
      <c r="AU324" s="147" t="s">
        <v>73</v>
      </c>
      <c r="AY324" s="140" t="s">
        <v>124</v>
      </c>
      <c r="BK324" s="148">
        <f>SUM(BK325:BK349)</f>
        <v>0</v>
      </c>
    </row>
    <row r="325" spans="1:65" s="2" customFormat="1" ht="24.15" customHeight="1">
      <c r="A325" s="28"/>
      <c r="B325" s="151"/>
      <c r="C325" s="152" t="s">
        <v>454</v>
      </c>
      <c r="D325" s="152" t="s">
        <v>126</v>
      </c>
      <c r="E325" s="153" t="s">
        <v>455</v>
      </c>
      <c r="F325" s="154" t="s">
        <v>456</v>
      </c>
      <c r="G325" s="155" t="s">
        <v>267</v>
      </c>
      <c r="H325" s="156">
        <v>84.3</v>
      </c>
      <c r="I325" s="157"/>
      <c r="J325" s="157">
        <f t="shared" ref="J325:J349" si="0">ROUND(I325*H325,2)</f>
        <v>0</v>
      </c>
      <c r="K325" s="158"/>
      <c r="L325" s="29"/>
      <c r="M325" s="159" t="s">
        <v>1</v>
      </c>
      <c r="N325" s="160" t="s">
        <v>33</v>
      </c>
      <c r="O325" s="161">
        <v>9.8000000000000004E-2</v>
      </c>
      <c r="P325" s="161">
        <f t="shared" ref="P325:P349" si="1">O325*H325</f>
        <v>8.2614000000000001</v>
      </c>
      <c r="Q325" s="161">
        <v>0</v>
      </c>
      <c r="R325" s="161">
        <f t="shared" ref="R325:R349" si="2">Q325*H325</f>
        <v>0</v>
      </c>
      <c r="S325" s="161">
        <v>0</v>
      </c>
      <c r="T325" s="162">
        <f t="shared" ref="T325:T349" si="3">S325*H325</f>
        <v>0</v>
      </c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R325" s="163" t="s">
        <v>281</v>
      </c>
      <c r="AT325" s="163" t="s">
        <v>126</v>
      </c>
      <c r="AU325" s="163" t="s">
        <v>79</v>
      </c>
      <c r="AY325" s="16" t="s">
        <v>124</v>
      </c>
      <c r="BE325" s="164">
        <f t="shared" ref="BE325:BE349" si="4">IF(N325="základná",J325,0)</f>
        <v>0</v>
      </c>
      <c r="BF325" s="164">
        <f t="shared" ref="BF325:BF349" si="5">IF(N325="znížená",J325,0)</f>
        <v>0</v>
      </c>
      <c r="BG325" s="164">
        <f t="shared" ref="BG325:BG349" si="6">IF(N325="zákl. prenesená",J325,0)</f>
        <v>0</v>
      </c>
      <c r="BH325" s="164">
        <f t="shared" ref="BH325:BH349" si="7">IF(N325="zníž. prenesená",J325,0)</f>
        <v>0</v>
      </c>
      <c r="BI325" s="164">
        <f t="shared" ref="BI325:BI349" si="8">IF(N325="nulová",J325,0)</f>
        <v>0</v>
      </c>
      <c r="BJ325" s="16" t="s">
        <v>79</v>
      </c>
      <c r="BK325" s="164">
        <f t="shared" ref="BK325:BK349" si="9">ROUND(I325*H325,2)</f>
        <v>0</v>
      </c>
      <c r="BL325" s="16" t="s">
        <v>281</v>
      </c>
      <c r="BM325" s="163" t="s">
        <v>457</v>
      </c>
    </row>
    <row r="326" spans="1:65" s="2" customFormat="1" ht="33" customHeight="1">
      <c r="A326" s="28"/>
      <c r="B326" s="151"/>
      <c r="C326" s="180" t="s">
        <v>289</v>
      </c>
      <c r="D326" s="180" t="s">
        <v>260</v>
      </c>
      <c r="E326" s="181" t="s">
        <v>458</v>
      </c>
      <c r="F326" s="182" t="s">
        <v>459</v>
      </c>
      <c r="G326" s="183" t="s">
        <v>267</v>
      </c>
      <c r="H326" s="184">
        <v>84.3</v>
      </c>
      <c r="I326" s="185"/>
      <c r="J326" s="185">
        <f t="shared" si="0"/>
        <v>0</v>
      </c>
      <c r="K326" s="186"/>
      <c r="L326" s="187"/>
      <c r="M326" s="188" t="s">
        <v>1</v>
      </c>
      <c r="N326" s="189" t="s">
        <v>33</v>
      </c>
      <c r="O326" s="161">
        <v>0</v>
      </c>
      <c r="P326" s="161">
        <f t="shared" si="1"/>
        <v>0</v>
      </c>
      <c r="Q326" s="161">
        <v>1.9000000000000001E-4</v>
      </c>
      <c r="R326" s="161">
        <f t="shared" si="2"/>
        <v>1.6017E-2</v>
      </c>
      <c r="S326" s="161">
        <v>0</v>
      </c>
      <c r="T326" s="162">
        <f t="shared" si="3"/>
        <v>0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63" t="s">
        <v>435</v>
      </c>
      <c r="AT326" s="163" t="s">
        <v>260</v>
      </c>
      <c r="AU326" s="163" t="s">
        <v>79</v>
      </c>
      <c r="AY326" s="16" t="s">
        <v>124</v>
      </c>
      <c r="BE326" s="164">
        <f t="shared" si="4"/>
        <v>0</v>
      </c>
      <c r="BF326" s="164">
        <f t="shared" si="5"/>
        <v>0</v>
      </c>
      <c r="BG326" s="164">
        <f t="shared" si="6"/>
        <v>0</v>
      </c>
      <c r="BH326" s="164">
        <f t="shared" si="7"/>
        <v>0</v>
      </c>
      <c r="BI326" s="164">
        <f t="shared" si="8"/>
        <v>0</v>
      </c>
      <c r="BJ326" s="16" t="s">
        <v>79</v>
      </c>
      <c r="BK326" s="164">
        <f t="shared" si="9"/>
        <v>0</v>
      </c>
      <c r="BL326" s="16" t="s">
        <v>435</v>
      </c>
      <c r="BM326" s="163" t="s">
        <v>460</v>
      </c>
    </row>
    <row r="327" spans="1:65" s="2" customFormat="1" ht="33" customHeight="1">
      <c r="A327" s="28"/>
      <c r="B327" s="151"/>
      <c r="C327" s="180" t="s">
        <v>461</v>
      </c>
      <c r="D327" s="180" t="s">
        <v>260</v>
      </c>
      <c r="E327" s="181" t="s">
        <v>462</v>
      </c>
      <c r="F327" s="182" t="s">
        <v>463</v>
      </c>
      <c r="G327" s="183" t="s">
        <v>257</v>
      </c>
      <c r="H327" s="184">
        <v>84.3</v>
      </c>
      <c r="I327" s="185"/>
      <c r="J327" s="185">
        <f t="shared" si="0"/>
        <v>0</v>
      </c>
      <c r="K327" s="186"/>
      <c r="L327" s="187"/>
      <c r="M327" s="188" t="s">
        <v>1</v>
      </c>
      <c r="N327" s="189" t="s">
        <v>33</v>
      </c>
      <c r="O327" s="161">
        <v>0</v>
      </c>
      <c r="P327" s="161">
        <f t="shared" si="1"/>
        <v>0</v>
      </c>
      <c r="Q327" s="161">
        <v>5.0000000000000002E-5</v>
      </c>
      <c r="R327" s="161">
        <f t="shared" si="2"/>
        <v>4.215E-3</v>
      </c>
      <c r="S327" s="161">
        <v>0</v>
      </c>
      <c r="T327" s="162">
        <f t="shared" si="3"/>
        <v>0</v>
      </c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R327" s="163" t="s">
        <v>435</v>
      </c>
      <c r="AT327" s="163" t="s">
        <v>260</v>
      </c>
      <c r="AU327" s="163" t="s">
        <v>79</v>
      </c>
      <c r="AY327" s="16" t="s">
        <v>124</v>
      </c>
      <c r="BE327" s="164">
        <f t="shared" si="4"/>
        <v>0</v>
      </c>
      <c r="BF327" s="164">
        <f t="shared" si="5"/>
        <v>0</v>
      </c>
      <c r="BG327" s="164">
        <f t="shared" si="6"/>
        <v>0</v>
      </c>
      <c r="BH327" s="164">
        <f t="shared" si="7"/>
        <v>0</v>
      </c>
      <c r="BI327" s="164">
        <f t="shared" si="8"/>
        <v>0</v>
      </c>
      <c r="BJ327" s="16" t="s">
        <v>79</v>
      </c>
      <c r="BK327" s="164">
        <f t="shared" si="9"/>
        <v>0</v>
      </c>
      <c r="BL327" s="16" t="s">
        <v>435</v>
      </c>
      <c r="BM327" s="163" t="s">
        <v>464</v>
      </c>
    </row>
    <row r="328" spans="1:65" s="2" customFormat="1" ht="16.5" customHeight="1">
      <c r="A328" s="28"/>
      <c r="B328" s="151"/>
      <c r="C328" s="152" t="s">
        <v>294</v>
      </c>
      <c r="D328" s="152" t="s">
        <v>126</v>
      </c>
      <c r="E328" s="153" t="s">
        <v>465</v>
      </c>
      <c r="F328" s="154" t="s">
        <v>466</v>
      </c>
      <c r="G328" s="155" t="s">
        <v>467</v>
      </c>
      <c r="H328" s="156">
        <v>4</v>
      </c>
      <c r="I328" s="157"/>
      <c r="J328" s="157">
        <f t="shared" si="0"/>
        <v>0</v>
      </c>
      <c r="K328" s="158"/>
      <c r="L328" s="29"/>
      <c r="M328" s="159" t="s">
        <v>1</v>
      </c>
      <c r="N328" s="160" t="s">
        <v>33</v>
      </c>
      <c r="O328" s="161">
        <v>8.5999999999999993E-2</v>
      </c>
      <c r="P328" s="161">
        <f t="shared" si="1"/>
        <v>0.34399999999999997</v>
      </c>
      <c r="Q328" s="161">
        <v>0</v>
      </c>
      <c r="R328" s="161">
        <f t="shared" si="2"/>
        <v>0</v>
      </c>
      <c r="S328" s="161">
        <v>0</v>
      </c>
      <c r="T328" s="162">
        <f t="shared" si="3"/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63" t="s">
        <v>281</v>
      </c>
      <c r="AT328" s="163" t="s">
        <v>126</v>
      </c>
      <c r="AU328" s="163" t="s">
        <v>79</v>
      </c>
      <c r="AY328" s="16" t="s">
        <v>124</v>
      </c>
      <c r="BE328" s="164">
        <f t="shared" si="4"/>
        <v>0</v>
      </c>
      <c r="BF328" s="164">
        <f t="shared" si="5"/>
        <v>0</v>
      </c>
      <c r="BG328" s="164">
        <f t="shared" si="6"/>
        <v>0</v>
      </c>
      <c r="BH328" s="164">
        <f t="shared" si="7"/>
        <v>0</v>
      </c>
      <c r="BI328" s="164">
        <f t="shared" si="8"/>
        <v>0</v>
      </c>
      <c r="BJ328" s="16" t="s">
        <v>79</v>
      </c>
      <c r="BK328" s="164">
        <f t="shared" si="9"/>
        <v>0</v>
      </c>
      <c r="BL328" s="16" t="s">
        <v>281</v>
      </c>
      <c r="BM328" s="163" t="s">
        <v>468</v>
      </c>
    </row>
    <row r="329" spans="1:65" s="2" customFormat="1" ht="16.5" customHeight="1">
      <c r="A329" s="28"/>
      <c r="B329" s="151"/>
      <c r="C329" s="180" t="s">
        <v>469</v>
      </c>
      <c r="D329" s="180" t="s">
        <v>260</v>
      </c>
      <c r="E329" s="181" t="s">
        <v>470</v>
      </c>
      <c r="F329" s="182" t="s">
        <v>471</v>
      </c>
      <c r="G329" s="183" t="s">
        <v>257</v>
      </c>
      <c r="H329" s="184">
        <v>4</v>
      </c>
      <c r="I329" s="185"/>
      <c r="J329" s="185">
        <f t="shared" si="0"/>
        <v>0</v>
      </c>
      <c r="K329" s="186"/>
      <c r="L329" s="187"/>
      <c r="M329" s="188" t="s">
        <v>1</v>
      </c>
      <c r="N329" s="189" t="s">
        <v>33</v>
      </c>
      <c r="O329" s="161">
        <v>0</v>
      </c>
      <c r="P329" s="161">
        <f t="shared" si="1"/>
        <v>0</v>
      </c>
      <c r="Q329" s="161">
        <v>3.0000000000000001E-5</v>
      </c>
      <c r="R329" s="161">
        <f t="shared" si="2"/>
        <v>1.2E-4</v>
      </c>
      <c r="S329" s="161">
        <v>0</v>
      </c>
      <c r="T329" s="162">
        <f t="shared" si="3"/>
        <v>0</v>
      </c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R329" s="163" t="s">
        <v>435</v>
      </c>
      <c r="AT329" s="163" t="s">
        <v>260</v>
      </c>
      <c r="AU329" s="163" t="s">
        <v>79</v>
      </c>
      <c r="AY329" s="16" t="s">
        <v>124</v>
      </c>
      <c r="BE329" s="164">
        <f t="shared" si="4"/>
        <v>0</v>
      </c>
      <c r="BF329" s="164">
        <f t="shared" si="5"/>
        <v>0</v>
      </c>
      <c r="BG329" s="164">
        <f t="shared" si="6"/>
        <v>0</v>
      </c>
      <c r="BH329" s="164">
        <f t="shared" si="7"/>
        <v>0</v>
      </c>
      <c r="BI329" s="164">
        <f t="shared" si="8"/>
        <v>0</v>
      </c>
      <c r="BJ329" s="16" t="s">
        <v>79</v>
      </c>
      <c r="BK329" s="164">
        <f t="shared" si="9"/>
        <v>0</v>
      </c>
      <c r="BL329" s="16" t="s">
        <v>435</v>
      </c>
      <c r="BM329" s="163" t="s">
        <v>472</v>
      </c>
    </row>
    <row r="330" spans="1:65" s="2" customFormat="1" ht="24.15" customHeight="1">
      <c r="A330" s="28"/>
      <c r="B330" s="151"/>
      <c r="C330" s="152" t="s">
        <v>298</v>
      </c>
      <c r="D330" s="152" t="s">
        <v>126</v>
      </c>
      <c r="E330" s="153" t="s">
        <v>473</v>
      </c>
      <c r="F330" s="154" t="s">
        <v>474</v>
      </c>
      <c r="G330" s="155" t="s">
        <v>467</v>
      </c>
      <c r="H330" s="156">
        <v>4</v>
      </c>
      <c r="I330" s="157"/>
      <c r="J330" s="157">
        <f t="shared" si="0"/>
        <v>0</v>
      </c>
      <c r="K330" s="158"/>
      <c r="L330" s="29"/>
      <c r="M330" s="159" t="s">
        <v>1</v>
      </c>
      <c r="N330" s="160" t="s">
        <v>33</v>
      </c>
      <c r="O330" s="161">
        <v>9.5000000000000001E-2</v>
      </c>
      <c r="P330" s="161">
        <f t="shared" si="1"/>
        <v>0.38</v>
      </c>
      <c r="Q330" s="161">
        <v>0</v>
      </c>
      <c r="R330" s="161">
        <f t="shared" si="2"/>
        <v>0</v>
      </c>
      <c r="S330" s="161">
        <v>0</v>
      </c>
      <c r="T330" s="162">
        <f t="shared" si="3"/>
        <v>0</v>
      </c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R330" s="163" t="s">
        <v>281</v>
      </c>
      <c r="AT330" s="163" t="s">
        <v>126</v>
      </c>
      <c r="AU330" s="163" t="s">
        <v>79</v>
      </c>
      <c r="AY330" s="16" t="s">
        <v>124</v>
      </c>
      <c r="BE330" s="164">
        <f t="shared" si="4"/>
        <v>0</v>
      </c>
      <c r="BF330" s="164">
        <f t="shared" si="5"/>
        <v>0</v>
      </c>
      <c r="BG330" s="164">
        <f t="shared" si="6"/>
        <v>0</v>
      </c>
      <c r="BH330" s="164">
        <f t="shared" si="7"/>
        <v>0</v>
      </c>
      <c r="BI330" s="164">
        <f t="shared" si="8"/>
        <v>0</v>
      </c>
      <c r="BJ330" s="16" t="s">
        <v>79</v>
      </c>
      <c r="BK330" s="164">
        <f t="shared" si="9"/>
        <v>0</v>
      </c>
      <c r="BL330" s="16" t="s">
        <v>281</v>
      </c>
      <c r="BM330" s="163" t="s">
        <v>475</v>
      </c>
    </row>
    <row r="331" spans="1:65" s="2" customFormat="1" ht="16.5" customHeight="1">
      <c r="A331" s="28"/>
      <c r="B331" s="151"/>
      <c r="C331" s="152" t="s">
        <v>476</v>
      </c>
      <c r="D331" s="152" t="s">
        <v>126</v>
      </c>
      <c r="E331" s="153" t="s">
        <v>477</v>
      </c>
      <c r="F331" s="154" t="s">
        <v>478</v>
      </c>
      <c r="G331" s="155" t="s">
        <v>257</v>
      </c>
      <c r="H331" s="156">
        <v>4</v>
      </c>
      <c r="I331" s="157"/>
      <c r="J331" s="157">
        <f t="shared" si="0"/>
        <v>0</v>
      </c>
      <c r="K331" s="158"/>
      <c r="L331" s="29"/>
      <c r="M331" s="159" t="s">
        <v>1</v>
      </c>
      <c r="N331" s="160" t="s">
        <v>33</v>
      </c>
      <c r="O331" s="161">
        <v>0.28799999999999998</v>
      </c>
      <c r="P331" s="161">
        <f t="shared" si="1"/>
        <v>1.1519999999999999</v>
      </c>
      <c r="Q331" s="161">
        <v>0</v>
      </c>
      <c r="R331" s="161">
        <f t="shared" si="2"/>
        <v>0</v>
      </c>
      <c r="S331" s="161">
        <v>0</v>
      </c>
      <c r="T331" s="162">
        <f t="shared" si="3"/>
        <v>0</v>
      </c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R331" s="163" t="s">
        <v>281</v>
      </c>
      <c r="AT331" s="163" t="s">
        <v>126</v>
      </c>
      <c r="AU331" s="163" t="s">
        <v>79</v>
      </c>
      <c r="AY331" s="16" t="s">
        <v>124</v>
      </c>
      <c r="BE331" s="164">
        <f t="shared" si="4"/>
        <v>0</v>
      </c>
      <c r="BF331" s="164">
        <f t="shared" si="5"/>
        <v>0</v>
      </c>
      <c r="BG331" s="164">
        <f t="shared" si="6"/>
        <v>0</v>
      </c>
      <c r="BH331" s="164">
        <f t="shared" si="7"/>
        <v>0</v>
      </c>
      <c r="BI331" s="164">
        <f t="shared" si="8"/>
        <v>0</v>
      </c>
      <c r="BJ331" s="16" t="s">
        <v>79</v>
      </c>
      <c r="BK331" s="164">
        <f t="shared" si="9"/>
        <v>0</v>
      </c>
      <c r="BL331" s="16" t="s">
        <v>281</v>
      </c>
      <c r="BM331" s="163" t="s">
        <v>479</v>
      </c>
    </row>
    <row r="332" spans="1:65" s="2" customFormat="1" ht="16.5" customHeight="1">
      <c r="A332" s="28"/>
      <c r="B332" s="151"/>
      <c r="C332" s="180" t="s">
        <v>302</v>
      </c>
      <c r="D332" s="180" t="s">
        <v>260</v>
      </c>
      <c r="E332" s="181" t="s">
        <v>480</v>
      </c>
      <c r="F332" s="182" t="s">
        <v>481</v>
      </c>
      <c r="G332" s="183" t="s">
        <v>257</v>
      </c>
      <c r="H332" s="184">
        <v>4</v>
      </c>
      <c r="I332" s="185"/>
      <c r="J332" s="185">
        <f t="shared" si="0"/>
        <v>0</v>
      </c>
      <c r="K332" s="186"/>
      <c r="L332" s="187"/>
      <c r="M332" s="188" t="s">
        <v>1</v>
      </c>
      <c r="N332" s="189" t="s">
        <v>33</v>
      </c>
      <c r="O332" s="161">
        <v>0</v>
      </c>
      <c r="P332" s="161">
        <f t="shared" si="1"/>
        <v>0</v>
      </c>
      <c r="Q332" s="161">
        <v>1E-4</v>
      </c>
      <c r="R332" s="161">
        <f t="shared" si="2"/>
        <v>4.0000000000000002E-4</v>
      </c>
      <c r="S332" s="161">
        <v>0</v>
      </c>
      <c r="T332" s="162">
        <f t="shared" si="3"/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63" t="s">
        <v>435</v>
      </c>
      <c r="AT332" s="163" t="s">
        <v>260</v>
      </c>
      <c r="AU332" s="163" t="s">
        <v>79</v>
      </c>
      <c r="AY332" s="16" t="s">
        <v>124</v>
      </c>
      <c r="BE332" s="164">
        <f t="shared" si="4"/>
        <v>0</v>
      </c>
      <c r="BF332" s="164">
        <f t="shared" si="5"/>
        <v>0</v>
      </c>
      <c r="BG332" s="164">
        <f t="shared" si="6"/>
        <v>0</v>
      </c>
      <c r="BH332" s="164">
        <f t="shared" si="7"/>
        <v>0</v>
      </c>
      <c r="BI332" s="164">
        <f t="shared" si="8"/>
        <v>0</v>
      </c>
      <c r="BJ332" s="16" t="s">
        <v>79</v>
      </c>
      <c r="BK332" s="164">
        <f t="shared" si="9"/>
        <v>0</v>
      </c>
      <c r="BL332" s="16" t="s">
        <v>435</v>
      </c>
      <c r="BM332" s="163" t="s">
        <v>482</v>
      </c>
    </row>
    <row r="333" spans="1:65" s="2" customFormat="1" ht="24.15" customHeight="1">
      <c r="A333" s="28"/>
      <c r="B333" s="151"/>
      <c r="C333" s="152" t="s">
        <v>483</v>
      </c>
      <c r="D333" s="152" t="s">
        <v>126</v>
      </c>
      <c r="E333" s="153" t="s">
        <v>484</v>
      </c>
      <c r="F333" s="154" t="s">
        <v>485</v>
      </c>
      <c r="G333" s="155" t="s">
        <v>257</v>
      </c>
      <c r="H333" s="156">
        <v>2</v>
      </c>
      <c r="I333" s="157"/>
      <c r="J333" s="157">
        <f t="shared" si="0"/>
        <v>0</v>
      </c>
      <c r="K333" s="158"/>
      <c r="L333" s="29"/>
      <c r="M333" s="159" t="s">
        <v>1</v>
      </c>
      <c r="N333" s="160" t="s">
        <v>33</v>
      </c>
      <c r="O333" s="161">
        <v>0.25800000000000001</v>
      </c>
      <c r="P333" s="161">
        <f t="shared" si="1"/>
        <v>0.51600000000000001</v>
      </c>
      <c r="Q333" s="161">
        <v>0</v>
      </c>
      <c r="R333" s="161">
        <f t="shared" si="2"/>
        <v>0</v>
      </c>
      <c r="S333" s="161">
        <v>0</v>
      </c>
      <c r="T333" s="162">
        <f t="shared" si="3"/>
        <v>0</v>
      </c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R333" s="163" t="s">
        <v>281</v>
      </c>
      <c r="AT333" s="163" t="s">
        <v>126</v>
      </c>
      <c r="AU333" s="163" t="s">
        <v>79</v>
      </c>
      <c r="AY333" s="16" t="s">
        <v>124</v>
      </c>
      <c r="BE333" s="164">
        <f t="shared" si="4"/>
        <v>0</v>
      </c>
      <c r="BF333" s="164">
        <f t="shared" si="5"/>
        <v>0</v>
      </c>
      <c r="BG333" s="164">
        <f t="shared" si="6"/>
        <v>0</v>
      </c>
      <c r="BH333" s="164">
        <f t="shared" si="7"/>
        <v>0</v>
      </c>
      <c r="BI333" s="164">
        <f t="shared" si="8"/>
        <v>0</v>
      </c>
      <c r="BJ333" s="16" t="s">
        <v>79</v>
      </c>
      <c r="BK333" s="164">
        <f t="shared" si="9"/>
        <v>0</v>
      </c>
      <c r="BL333" s="16" t="s">
        <v>281</v>
      </c>
      <c r="BM333" s="163" t="s">
        <v>486</v>
      </c>
    </row>
    <row r="334" spans="1:65" s="2" customFormat="1" ht="16.5" customHeight="1">
      <c r="A334" s="28"/>
      <c r="B334" s="151"/>
      <c r="C334" s="180" t="s">
        <v>306</v>
      </c>
      <c r="D334" s="180" t="s">
        <v>260</v>
      </c>
      <c r="E334" s="181" t="s">
        <v>487</v>
      </c>
      <c r="F334" s="182" t="s">
        <v>488</v>
      </c>
      <c r="G334" s="183" t="s">
        <v>257</v>
      </c>
      <c r="H334" s="184">
        <v>2</v>
      </c>
      <c r="I334" s="185"/>
      <c r="J334" s="185">
        <f t="shared" si="0"/>
        <v>0</v>
      </c>
      <c r="K334" s="186"/>
      <c r="L334" s="187"/>
      <c r="M334" s="188" t="s">
        <v>1</v>
      </c>
      <c r="N334" s="189" t="s">
        <v>33</v>
      </c>
      <c r="O334" s="161">
        <v>0</v>
      </c>
      <c r="P334" s="161">
        <f t="shared" si="1"/>
        <v>0</v>
      </c>
      <c r="Q334" s="161">
        <v>3.0000000000000001E-5</v>
      </c>
      <c r="R334" s="161">
        <f t="shared" si="2"/>
        <v>6.0000000000000002E-5</v>
      </c>
      <c r="S334" s="161">
        <v>0</v>
      </c>
      <c r="T334" s="162">
        <f t="shared" si="3"/>
        <v>0</v>
      </c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R334" s="163" t="s">
        <v>435</v>
      </c>
      <c r="AT334" s="163" t="s">
        <v>260</v>
      </c>
      <c r="AU334" s="163" t="s">
        <v>79</v>
      </c>
      <c r="AY334" s="16" t="s">
        <v>124</v>
      </c>
      <c r="BE334" s="164">
        <f t="shared" si="4"/>
        <v>0</v>
      </c>
      <c r="BF334" s="164">
        <f t="shared" si="5"/>
        <v>0</v>
      </c>
      <c r="BG334" s="164">
        <f t="shared" si="6"/>
        <v>0</v>
      </c>
      <c r="BH334" s="164">
        <f t="shared" si="7"/>
        <v>0</v>
      </c>
      <c r="BI334" s="164">
        <f t="shared" si="8"/>
        <v>0</v>
      </c>
      <c r="BJ334" s="16" t="s">
        <v>79</v>
      </c>
      <c r="BK334" s="164">
        <f t="shared" si="9"/>
        <v>0</v>
      </c>
      <c r="BL334" s="16" t="s">
        <v>435</v>
      </c>
      <c r="BM334" s="163" t="s">
        <v>489</v>
      </c>
    </row>
    <row r="335" spans="1:65" s="2" customFormat="1" ht="16.5" customHeight="1">
      <c r="A335" s="28"/>
      <c r="B335" s="151"/>
      <c r="C335" s="180" t="s">
        <v>490</v>
      </c>
      <c r="D335" s="180" t="s">
        <v>260</v>
      </c>
      <c r="E335" s="181" t="s">
        <v>491</v>
      </c>
      <c r="F335" s="182" t="s">
        <v>492</v>
      </c>
      <c r="G335" s="183" t="s">
        <v>257</v>
      </c>
      <c r="H335" s="184">
        <v>2</v>
      </c>
      <c r="I335" s="185"/>
      <c r="J335" s="185">
        <f t="shared" si="0"/>
        <v>0</v>
      </c>
      <c r="K335" s="186"/>
      <c r="L335" s="187"/>
      <c r="M335" s="188" t="s">
        <v>1</v>
      </c>
      <c r="N335" s="189" t="s">
        <v>33</v>
      </c>
      <c r="O335" s="161">
        <v>0</v>
      </c>
      <c r="P335" s="161">
        <f t="shared" si="1"/>
        <v>0</v>
      </c>
      <c r="Q335" s="161">
        <v>8.0000000000000007E-5</v>
      </c>
      <c r="R335" s="161">
        <f t="shared" si="2"/>
        <v>1.6000000000000001E-4</v>
      </c>
      <c r="S335" s="161">
        <v>0</v>
      </c>
      <c r="T335" s="162">
        <f t="shared" si="3"/>
        <v>0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R335" s="163" t="s">
        <v>435</v>
      </c>
      <c r="AT335" s="163" t="s">
        <v>260</v>
      </c>
      <c r="AU335" s="163" t="s">
        <v>79</v>
      </c>
      <c r="AY335" s="16" t="s">
        <v>124</v>
      </c>
      <c r="BE335" s="164">
        <f t="shared" si="4"/>
        <v>0</v>
      </c>
      <c r="BF335" s="164">
        <f t="shared" si="5"/>
        <v>0</v>
      </c>
      <c r="BG335" s="164">
        <f t="shared" si="6"/>
        <v>0</v>
      </c>
      <c r="BH335" s="164">
        <f t="shared" si="7"/>
        <v>0</v>
      </c>
      <c r="BI335" s="164">
        <f t="shared" si="8"/>
        <v>0</v>
      </c>
      <c r="BJ335" s="16" t="s">
        <v>79</v>
      </c>
      <c r="BK335" s="164">
        <f t="shared" si="9"/>
        <v>0</v>
      </c>
      <c r="BL335" s="16" t="s">
        <v>435</v>
      </c>
      <c r="BM335" s="163" t="s">
        <v>493</v>
      </c>
    </row>
    <row r="336" spans="1:65" s="2" customFormat="1" ht="21.75" customHeight="1">
      <c r="A336" s="28"/>
      <c r="B336" s="151"/>
      <c r="C336" s="152" t="s">
        <v>311</v>
      </c>
      <c r="D336" s="152" t="s">
        <v>126</v>
      </c>
      <c r="E336" s="153" t="s">
        <v>494</v>
      </c>
      <c r="F336" s="154" t="s">
        <v>495</v>
      </c>
      <c r="G336" s="155" t="s">
        <v>257</v>
      </c>
      <c r="H336" s="156">
        <v>3</v>
      </c>
      <c r="I336" s="157"/>
      <c r="J336" s="157">
        <f t="shared" si="0"/>
        <v>0</v>
      </c>
      <c r="K336" s="158"/>
      <c r="L336" s="29"/>
      <c r="M336" s="159" t="s">
        <v>1</v>
      </c>
      <c r="N336" s="160" t="s">
        <v>33</v>
      </c>
      <c r="O336" s="161">
        <v>0.38700000000000001</v>
      </c>
      <c r="P336" s="161">
        <f t="shared" si="1"/>
        <v>1.161</v>
      </c>
      <c r="Q336" s="161">
        <v>0</v>
      </c>
      <c r="R336" s="161">
        <f t="shared" si="2"/>
        <v>0</v>
      </c>
      <c r="S336" s="161">
        <v>0</v>
      </c>
      <c r="T336" s="162">
        <f t="shared" si="3"/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63" t="s">
        <v>281</v>
      </c>
      <c r="AT336" s="163" t="s">
        <v>126</v>
      </c>
      <c r="AU336" s="163" t="s">
        <v>79</v>
      </c>
      <c r="AY336" s="16" t="s">
        <v>124</v>
      </c>
      <c r="BE336" s="164">
        <f t="shared" si="4"/>
        <v>0</v>
      </c>
      <c r="BF336" s="164">
        <f t="shared" si="5"/>
        <v>0</v>
      </c>
      <c r="BG336" s="164">
        <f t="shared" si="6"/>
        <v>0</v>
      </c>
      <c r="BH336" s="164">
        <f t="shared" si="7"/>
        <v>0</v>
      </c>
      <c r="BI336" s="164">
        <f t="shared" si="8"/>
        <v>0</v>
      </c>
      <c r="BJ336" s="16" t="s">
        <v>79</v>
      </c>
      <c r="BK336" s="164">
        <f t="shared" si="9"/>
        <v>0</v>
      </c>
      <c r="BL336" s="16" t="s">
        <v>281</v>
      </c>
      <c r="BM336" s="163" t="s">
        <v>496</v>
      </c>
    </row>
    <row r="337" spans="1:65" s="2" customFormat="1" ht="16.5" customHeight="1">
      <c r="A337" s="28"/>
      <c r="B337" s="151"/>
      <c r="C337" s="180" t="s">
        <v>497</v>
      </c>
      <c r="D337" s="180" t="s">
        <v>260</v>
      </c>
      <c r="E337" s="181" t="s">
        <v>498</v>
      </c>
      <c r="F337" s="182" t="s">
        <v>499</v>
      </c>
      <c r="G337" s="183" t="s">
        <v>257</v>
      </c>
      <c r="H337" s="184">
        <v>3</v>
      </c>
      <c r="I337" s="185"/>
      <c r="J337" s="185">
        <f t="shared" si="0"/>
        <v>0</v>
      </c>
      <c r="K337" s="186"/>
      <c r="L337" s="187"/>
      <c r="M337" s="188" t="s">
        <v>1</v>
      </c>
      <c r="N337" s="189" t="s">
        <v>33</v>
      </c>
      <c r="O337" s="161">
        <v>0</v>
      </c>
      <c r="P337" s="161">
        <f t="shared" si="1"/>
        <v>0</v>
      </c>
      <c r="Q337" s="161">
        <v>3.1E-4</v>
      </c>
      <c r="R337" s="161">
        <f t="shared" si="2"/>
        <v>9.3000000000000005E-4</v>
      </c>
      <c r="S337" s="161">
        <v>0</v>
      </c>
      <c r="T337" s="162">
        <f t="shared" si="3"/>
        <v>0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63" t="s">
        <v>435</v>
      </c>
      <c r="AT337" s="163" t="s">
        <v>260</v>
      </c>
      <c r="AU337" s="163" t="s">
        <v>79</v>
      </c>
      <c r="AY337" s="16" t="s">
        <v>124</v>
      </c>
      <c r="BE337" s="164">
        <f t="shared" si="4"/>
        <v>0</v>
      </c>
      <c r="BF337" s="164">
        <f t="shared" si="5"/>
        <v>0</v>
      </c>
      <c r="BG337" s="164">
        <f t="shared" si="6"/>
        <v>0</v>
      </c>
      <c r="BH337" s="164">
        <f t="shared" si="7"/>
        <v>0</v>
      </c>
      <c r="BI337" s="164">
        <f t="shared" si="8"/>
        <v>0</v>
      </c>
      <c r="BJ337" s="16" t="s">
        <v>79</v>
      </c>
      <c r="BK337" s="164">
        <f t="shared" si="9"/>
        <v>0</v>
      </c>
      <c r="BL337" s="16" t="s">
        <v>435</v>
      </c>
      <c r="BM337" s="163" t="s">
        <v>500</v>
      </c>
    </row>
    <row r="338" spans="1:65" s="2" customFormat="1" ht="24.15" customHeight="1">
      <c r="A338" s="28"/>
      <c r="B338" s="151"/>
      <c r="C338" s="152" t="s">
        <v>317</v>
      </c>
      <c r="D338" s="152" t="s">
        <v>126</v>
      </c>
      <c r="E338" s="153" t="s">
        <v>501</v>
      </c>
      <c r="F338" s="154" t="s">
        <v>502</v>
      </c>
      <c r="G338" s="155" t="s">
        <v>257</v>
      </c>
      <c r="H338" s="156">
        <v>1</v>
      </c>
      <c r="I338" s="157"/>
      <c r="J338" s="157">
        <f t="shared" si="0"/>
        <v>0</v>
      </c>
      <c r="K338" s="158"/>
      <c r="L338" s="29"/>
      <c r="M338" s="159" t="s">
        <v>1</v>
      </c>
      <c r="N338" s="160" t="s">
        <v>33</v>
      </c>
      <c r="O338" s="161">
        <v>0.87</v>
      </c>
      <c r="P338" s="161">
        <f t="shared" si="1"/>
        <v>0.87</v>
      </c>
      <c r="Q338" s="161">
        <v>0</v>
      </c>
      <c r="R338" s="161">
        <f t="shared" si="2"/>
        <v>0</v>
      </c>
      <c r="S338" s="161">
        <v>0</v>
      </c>
      <c r="T338" s="162">
        <f t="shared" si="3"/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63" t="s">
        <v>281</v>
      </c>
      <c r="AT338" s="163" t="s">
        <v>126</v>
      </c>
      <c r="AU338" s="163" t="s">
        <v>79</v>
      </c>
      <c r="AY338" s="16" t="s">
        <v>124</v>
      </c>
      <c r="BE338" s="164">
        <f t="shared" si="4"/>
        <v>0</v>
      </c>
      <c r="BF338" s="164">
        <f t="shared" si="5"/>
        <v>0</v>
      </c>
      <c r="BG338" s="164">
        <f t="shared" si="6"/>
        <v>0</v>
      </c>
      <c r="BH338" s="164">
        <f t="shared" si="7"/>
        <v>0</v>
      </c>
      <c r="BI338" s="164">
        <f t="shared" si="8"/>
        <v>0</v>
      </c>
      <c r="BJ338" s="16" t="s">
        <v>79</v>
      </c>
      <c r="BK338" s="164">
        <f t="shared" si="9"/>
        <v>0</v>
      </c>
      <c r="BL338" s="16" t="s">
        <v>281</v>
      </c>
      <c r="BM338" s="163" t="s">
        <v>503</v>
      </c>
    </row>
    <row r="339" spans="1:65" s="2" customFormat="1" ht="21.75" customHeight="1">
      <c r="A339" s="28"/>
      <c r="B339" s="151"/>
      <c r="C339" s="180" t="s">
        <v>504</v>
      </c>
      <c r="D339" s="180" t="s">
        <v>260</v>
      </c>
      <c r="E339" s="181" t="s">
        <v>505</v>
      </c>
      <c r="F339" s="182" t="s">
        <v>506</v>
      </c>
      <c r="G339" s="183" t="s">
        <v>257</v>
      </c>
      <c r="H339" s="184">
        <v>1</v>
      </c>
      <c r="I339" s="185"/>
      <c r="J339" s="185">
        <f t="shared" si="0"/>
        <v>0</v>
      </c>
      <c r="K339" s="186"/>
      <c r="L339" s="187"/>
      <c r="M339" s="188" t="s">
        <v>1</v>
      </c>
      <c r="N339" s="189" t="s">
        <v>33</v>
      </c>
      <c r="O339" s="161">
        <v>0</v>
      </c>
      <c r="P339" s="161">
        <f t="shared" si="1"/>
        <v>0</v>
      </c>
      <c r="Q339" s="161">
        <v>1.6E-2</v>
      </c>
      <c r="R339" s="161">
        <f t="shared" si="2"/>
        <v>1.6E-2</v>
      </c>
      <c r="S339" s="161">
        <v>0</v>
      </c>
      <c r="T339" s="162">
        <f t="shared" si="3"/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63" t="s">
        <v>435</v>
      </c>
      <c r="AT339" s="163" t="s">
        <v>260</v>
      </c>
      <c r="AU339" s="163" t="s">
        <v>79</v>
      </c>
      <c r="AY339" s="16" t="s">
        <v>124</v>
      </c>
      <c r="BE339" s="164">
        <f t="shared" si="4"/>
        <v>0</v>
      </c>
      <c r="BF339" s="164">
        <f t="shared" si="5"/>
        <v>0</v>
      </c>
      <c r="BG339" s="164">
        <f t="shared" si="6"/>
        <v>0</v>
      </c>
      <c r="BH339" s="164">
        <f t="shared" si="7"/>
        <v>0</v>
      </c>
      <c r="BI339" s="164">
        <f t="shared" si="8"/>
        <v>0</v>
      </c>
      <c r="BJ339" s="16" t="s">
        <v>79</v>
      </c>
      <c r="BK339" s="164">
        <f t="shared" si="9"/>
        <v>0</v>
      </c>
      <c r="BL339" s="16" t="s">
        <v>435</v>
      </c>
      <c r="BM339" s="163" t="s">
        <v>507</v>
      </c>
    </row>
    <row r="340" spans="1:65" s="2" customFormat="1" ht="21.75" customHeight="1">
      <c r="A340" s="28"/>
      <c r="B340" s="151"/>
      <c r="C340" s="152" t="s">
        <v>325</v>
      </c>
      <c r="D340" s="152" t="s">
        <v>126</v>
      </c>
      <c r="E340" s="153" t="s">
        <v>508</v>
      </c>
      <c r="F340" s="154" t="s">
        <v>509</v>
      </c>
      <c r="G340" s="155" t="s">
        <v>257</v>
      </c>
      <c r="H340" s="156">
        <v>4</v>
      </c>
      <c r="I340" s="157"/>
      <c r="J340" s="157">
        <f t="shared" si="0"/>
        <v>0</v>
      </c>
      <c r="K340" s="158"/>
      <c r="L340" s="29"/>
      <c r="M340" s="159" t="s">
        <v>1</v>
      </c>
      <c r="N340" s="160" t="s">
        <v>33</v>
      </c>
      <c r="O340" s="161">
        <v>0.73</v>
      </c>
      <c r="P340" s="161">
        <f t="shared" si="1"/>
        <v>2.92</v>
      </c>
      <c r="Q340" s="161">
        <v>0</v>
      </c>
      <c r="R340" s="161">
        <f t="shared" si="2"/>
        <v>0</v>
      </c>
      <c r="S340" s="161">
        <v>0</v>
      </c>
      <c r="T340" s="162">
        <f t="shared" si="3"/>
        <v>0</v>
      </c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R340" s="163" t="s">
        <v>281</v>
      </c>
      <c r="AT340" s="163" t="s">
        <v>126</v>
      </c>
      <c r="AU340" s="163" t="s">
        <v>79</v>
      </c>
      <c r="AY340" s="16" t="s">
        <v>124</v>
      </c>
      <c r="BE340" s="164">
        <f t="shared" si="4"/>
        <v>0</v>
      </c>
      <c r="BF340" s="164">
        <f t="shared" si="5"/>
        <v>0</v>
      </c>
      <c r="BG340" s="164">
        <f t="shared" si="6"/>
        <v>0</v>
      </c>
      <c r="BH340" s="164">
        <f t="shared" si="7"/>
        <v>0</v>
      </c>
      <c r="BI340" s="164">
        <f t="shared" si="8"/>
        <v>0</v>
      </c>
      <c r="BJ340" s="16" t="s">
        <v>79</v>
      </c>
      <c r="BK340" s="164">
        <f t="shared" si="9"/>
        <v>0</v>
      </c>
      <c r="BL340" s="16" t="s">
        <v>281</v>
      </c>
      <c r="BM340" s="163" t="s">
        <v>510</v>
      </c>
    </row>
    <row r="341" spans="1:65" s="2" customFormat="1" ht="16.5" customHeight="1">
      <c r="A341" s="28"/>
      <c r="B341" s="151"/>
      <c r="C341" s="180" t="s">
        <v>511</v>
      </c>
      <c r="D341" s="180" t="s">
        <v>260</v>
      </c>
      <c r="E341" s="181" t="s">
        <v>512</v>
      </c>
      <c r="F341" s="182" t="s">
        <v>513</v>
      </c>
      <c r="G341" s="183" t="s">
        <v>257</v>
      </c>
      <c r="H341" s="184">
        <v>4</v>
      </c>
      <c r="I341" s="185"/>
      <c r="J341" s="185">
        <f t="shared" si="0"/>
        <v>0</v>
      </c>
      <c r="K341" s="186"/>
      <c r="L341" s="187"/>
      <c r="M341" s="188" t="s">
        <v>1</v>
      </c>
      <c r="N341" s="189" t="s">
        <v>33</v>
      </c>
      <c r="O341" s="161">
        <v>0</v>
      </c>
      <c r="P341" s="161">
        <f t="shared" si="1"/>
        <v>0</v>
      </c>
      <c r="Q341" s="161">
        <v>3.0000000000000001E-3</v>
      </c>
      <c r="R341" s="161">
        <f t="shared" si="2"/>
        <v>1.2E-2</v>
      </c>
      <c r="S341" s="161">
        <v>0</v>
      </c>
      <c r="T341" s="162">
        <f t="shared" si="3"/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63" t="s">
        <v>435</v>
      </c>
      <c r="AT341" s="163" t="s">
        <v>260</v>
      </c>
      <c r="AU341" s="163" t="s">
        <v>79</v>
      </c>
      <c r="AY341" s="16" t="s">
        <v>124</v>
      </c>
      <c r="BE341" s="164">
        <f t="shared" si="4"/>
        <v>0</v>
      </c>
      <c r="BF341" s="164">
        <f t="shared" si="5"/>
        <v>0</v>
      </c>
      <c r="BG341" s="164">
        <f t="shared" si="6"/>
        <v>0</v>
      </c>
      <c r="BH341" s="164">
        <f t="shared" si="7"/>
        <v>0</v>
      </c>
      <c r="BI341" s="164">
        <f t="shared" si="8"/>
        <v>0</v>
      </c>
      <c r="BJ341" s="16" t="s">
        <v>79</v>
      </c>
      <c r="BK341" s="164">
        <f t="shared" si="9"/>
        <v>0</v>
      </c>
      <c r="BL341" s="16" t="s">
        <v>435</v>
      </c>
      <c r="BM341" s="163" t="s">
        <v>514</v>
      </c>
    </row>
    <row r="342" spans="1:65" s="2" customFormat="1" ht="16.5" customHeight="1">
      <c r="A342" s="28"/>
      <c r="B342" s="151"/>
      <c r="C342" s="152" t="s">
        <v>329</v>
      </c>
      <c r="D342" s="152" t="s">
        <v>126</v>
      </c>
      <c r="E342" s="153" t="s">
        <v>515</v>
      </c>
      <c r="F342" s="154" t="s">
        <v>516</v>
      </c>
      <c r="G342" s="155" t="s">
        <v>267</v>
      </c>
      <c r="H342" s="156">
        <v>32</v>
      </c>
      <c r="I342" s="157"/>
      <c r="J342" s="157">
        <f t="shared" si="0"/>
        <v>0</v>
      </c>
      <c r="K342" s="158"/>
      <c r="L342" s="29"/>
      <c r="M342" s="159" t="s">
        <v>1</v>
      </c>
      <c r="N342" s="160" t="s">
        <v>33</v>
      </c>
      <c r="O342" s="161">
        <v>4.7E-2</v>
      </c>
      <c r="P342" s="161">
        <f t="shared" si="1"/>
        <v>1.504</v>
      </c>
      <c r="Q342" s="161">
        <v>0</v>
      </c>
      <c r="R342" s="161">
        <f t="shared" si="2"/>
        <v>0</v>
      </c>
      <c r="S342" s="161">
        <v>0</v>
      </c>
      <c r="T342" s="162">
        <f t="shared" si="3"/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63" t="s">
        <v>281</v>
      </c>
      <c r="AT342" s="163" t="s">
        <v>126</v>
      </c>
      <c r="AU342" s="163" t="s">
        <v>79</v>
      </c>
      <c r="AY342" s="16" t="s">
        <v>124</v>
      </c>
      <c r="BE342" s="164">
        <f t="shared" si="4"/>
        <v>0</v>
      </c>
      <c r="BF342" s="164">
        <f t="shared" si="5"/>
        <v>0</v>
      </c>
      <c r="BG342" s="164">
        <f t="shared" si="6"/>
        <v>0</v>
      </c>
      <c r="BH342" s="164">
        <f t="shared" si="7"/>
        <v>0</v>
      </c>
      <c r="BI342" s="164">
        <f t="shared" si="8"/>
        <v>0</v>
      </c>
      <c r="BJ342" s="16" t="s">
        <v>79</v>
      </c>
      <c r="BK342" s="164">
        <f t="shared" si="9"/>
        <v>0</v>
      </c>
      <c r="BL342" s="16" t="s">
        <v>281</v>
      </c>
      <c r="BM342" s="163" t="s">
        <v>517</v>
      </c>
    </row>
    <row r="343" spans="1:65" s="2" customFormat="1" ht="16.5" customHeight="1">
      <c r="A343" s="28"/>
      <c r="B343" s="151"/>
      <c r="C343" s="180" t="s">
        <v>518</v>
      </c>
      <c r="D343" s="180" t="s">
        <v>260</v>
      </c>
      <c r="E343" s="181" t="s">
        <v>519</v>
      </c>
      <c r="F343" s="182" t="s">
        <v>520</v>
      </c>
      <c r="G343" s="183" t="s">
        <v>267</v>
      </c>
      <c r="H343" s="184">
        <v>32</v>
      </c>
      <c r="I343" s="185"/>
      <c r="J343" s="185">
        <f t="shared" si="0"/>
        <v>0</v>
      </c>
      <c r="K343" s="186"/>
      <c r="L343" s="187"/>
      <c r="M343" s="188" t="s">
        <v>1</v>
      </c>
      <c r="N343" s="189" t="s">
        <v>33</v>
      </c>
      <c r="O343" s="161">
        <v>0</v>
      </c>
      <c r="P343" s="161">
        <f t="shared" si="1"/>
        <v>0</v>
      </c>
      <c r="Q343" s="161">
        <v>7.2999999999999996E-4</v>
      </c>
      <c r="R343" s="161">
        <f t="shared" si="2"/>
        <v>2.3359999999999999E-2</v>
      </c>
      <c r="S343" s="161">
        <v>0</v>
      </c>
      <c r="T343" s="162">
        <f t="shared" si="3"/>
        <v>0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R343" s="163" t="s">
        <v>435</v>
      </c>
      <c r="AT343" s="163" t="s">
        <v>260</v>
      </c>
      <c r="AU343" s="163" t="s">
        <v>79</v>
      </c>
      <c r="AY343" s="16" t="s">
        <v>124</v>
      </c>
      <c r="BE343" s="164">
        <f t="shared" si="4"/>
        <v>0</v>
      </c>
      <c r="BF343" s="164">
        <f t="shared" si="5"/>
        <v>0</v>
      </c>
      <c r="BG343" s="164">
        <f t="shared" si="6"/>
        <v>0</v>
      </c>
      <c r="BH343" s="164">
        <f t="shared" si="7"/>
        <v>0</v>
      </c>
      <c r="BI343" s="164">
        <f t="shared" si="8"/>
        <v>0</v>
      </c>
      <c r="BJ343" s="16" t="s">
        <v>79</v>
      </c>
      <c r="BK343" s="164">
        <f t="shared" si="9"/>
        <v>0</v>
      </c>
      <c r="BL343" s="16" t="s">
        <v>435</v>
      </c>
      <c r="BM343" s="163" t="s">
        <v>521</v>
      </c>
    </row>
    <row r="344" spans="1:65" s="2" customFormat="1" ht="16.5" customHeight="1">
      <c r="A344" s="28"/>
      <c r="B344" s="151"/>
      <c r="C344" s="152" t="s">
        <v>333</v>
      </c>
      <c r="D344" s="152" t="s">
        <v>126</v>
      </c>
      <c r="E344" s="153" t="s">
        <v>522</v>
      </c>
      <c r="F344" s="154" t="s">
        <v>523</v>
      </c>
      <c r="G344" s="155" t="s">
        <v>267</v>
      </c>
      <c r="H344" s="156">
        <v>156.87</v>
      </c>
      <c r="I344" s="157"/>
      <c r="J344" s="157">
        <f t="shared" si="0"/>
        <v>0</v>
      </c>
      <c r="K344" s="158"/>
      <c r="L344" s="29"/>
      <c r="M344" s="159" t="s">
        <v>1</v>
      </c>
      <c r="N344" s="160" t="s">
        <v>33</v>
      </c>
      <c r="O344" s="161">
        <v>9.1999999999999998E-2</v>
      </c>
      <c r="P344" s="161">
        <f t="shared" si="1"/>
        <v>14.432040000000001</v>
      </c>
      <c r="Q344" s="161">
        <v>0</v>
      </c>
      <c r="R344" s="161">
        <f t="shared" si="2"/>
        <v>0</v>
      </c>
      <c r="S344" s="161">
        <v>0</v>
      </c>
      <c r="T344" s="162">
        <f t="shared" si="3"/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163" t="s">
        <v>281</v>
      </c>
      <c r="AT344" s="163" t="s">
        <v>126</v>
      </c>
      <c r="AU344" s="163" t="s">
        <v>79</v>
      </c>
      <c r="AY344" s="16" t="s">
        <v>124</v>
      </c>
      <c r="BE344" s="164">
        <f t="shared" si="4"/>
        <v>0</v>
      </c>
      <c r="BF344" s="164">
        <f t="shared" si="5"/>
        <v>0</v>
      </c>
      <c r="BG344" s="164">
        <f t="shared" si="6"/>
        <v>0</v>
      </c>
      <c r="BH344" s="164">
        <f t="shared" si="7"/>
        <v>0</v>
      </c>
      <c r="BI344" s="164">
        <f t="shared" si="8"/>
        <v>0</v>
      </c>
      <c r="BJ344" s="16" t="s">
        <v>79</v>
      </c>
      <c r="BK344" s="164">
        <f t="shared" si="9"/>
        <v>0</v>
      </c>
      <c r="BL344" s="16" t="s">
        <v>281</v>
      </c>
      <c r="BM344" s="163" t="s">
        <v>524</v>
      </c>
    </row>
    <row r="345" spans="1:65" s="2" customFormat="1" ht="16.5" customHeight="1">
      <c r="A345" s="28"/>
      <c r="B345" s="151"/>
      <c r="C345" s="180" t="s">
        <v>525</v>
      </c>
      <c r="D345" s="180" t="s">
        <v>260</v>
      </c>
      <c r="E345" s="181" t="s">
        <v>526</v>
      </c>
      <c r="F345" s="182" t="s">
        <v>527</v>
      </c>
      <c r="G345" s="183" t="s">
        <v>267</v>
      </c>
      <c r="H345" s="184">
        <v>156.87</v>
      </c>
      <c r="I345" s="185"/>
      <c r="J345" s="185">
        <f t="shared" si="0"/>
        <v>0</v>
      </c>
      <c r="K345" s="186"/>
      <c r="L345" s="187"/>
      <c r="M345" s="188" t="s">
        <v>1</v>
      </c>
      <c r="N345" s="189" t="s">
        <v>33</v>
      </c>
      <c r="O345" s="161">
        <v>0</v>
      </c>
      <c r="P345" s="161">
        <f t="shared" si="1"/>
        <v>0</v>
      </c>
      <c r="Q345" s="161">
        <v>5.9999999999999995E-4</v>
      </c>
      <c r="R345" s="161">
        <f t="shared" si="2"/>
        <v>9.4121999999999997E-2</v>
      </c>
      <c r="S345" s="161">
        <v>0</v>
      </c>
      <c r="T345" s="162">
        <f t="shared" si="3"/>
        <v>0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R345" s="163" t="s">
        <v>435</v>
      </c>
      <c r="AT345" s="163" t="s">
        <v>260</v>
      </c>
      <c r="AU345" s="163" t="s">
        <v>79</v>
      </c>
      <c r="AY345" s="16" t="s">
        <v>124</v>
      </c>
      <c r="BE345" s="164">
        <f t="shared" si="4"/>
        <v>0</v>
      </c>
      <c r="BF345" s="164">
        <f t="shared" si="5"/>
        <v>0</v>
      </c>
      <c r="BG345" s="164">
        <f t="shared" si="6"/>
        <v>0</v>
      </c>
      <c r="BH345" s="164">
        <f t="shared" si="7"/>
        <v>0</v>
      </c>
      <c r="BI345" s="164">
        <f t="shared" si="8"/>
        <v>0</v>
      </c>
      <c r="BJ345" s="16" t="s">
        <v>79</v>
      </c>
      <c r="BK345" s="164">
        <f t="shared" si="9"/>
        <v>0</v>
      </c>
      <c r="BL345" s="16" t="s">
        <v>435</v>
      </c>
      <c r="BM345" s="163" t="s">
        <v>528</v>
      </c>
    </row>
    <row r="346" spans="1:65" s="2" customFormat="1" ht="16.5" customHeight="1">
      <c r="A346" s="28"/>
      <c r="B346" s="151"/>
      <c r="C346" s="152" t="s">
        <v>336</v>
      </c>
      <c r="D346" s="152" t="s">
        <v>126</v>
      </c>
      <c r="E346" s="153" t="s">
        <v>529</v>
      </c>
      <c r="F346" s="154" t="s">
        <v>530</v>
      </c>
      <c r="G346" s="155" t="s">
        <v>531</v>
      </c>
      <c r="H346" s="156">
        <v>8</v>
      </c>
      <c r="I346" s="157"/>
      <c r="J346" s="157">
        <f t="shared" si="0"/>
        <v>0</v>
      </c>
      <c r="K346" s="158"/>
      <c r="L346" s="29"/>
      <c r="M346" s="159" t="s">
        <v>1</v>
      </c>
      <c r="N346" s="160" t="s">
        <v>33</v>
      </c>
      <c r="O346" s="161">
        <v>0</v>
      </c>
      <c r="P346" s="161">
        <f t="shared" si="1"/>
        <v>0</v>
      </c>
      <c r="Q346" s="161">
        <v>0</v>
      </c>
      <c r="R346" s="161">
        <f t="shared" si="2"/>
        <v>0</v>
      </c>
      <c r="S346" s="161">
        <v>0</v>
      </c>
      <c r="T346" s="162">
        <f t="shared" si="3"/>
        <v>0</v>
      </c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R346" s="163" t="s">
        <v>281</v>
      </c>
      <c r="AT346" s="163" t="s">
        <v>126</v>
      </c>
      <c r="AU346" s="163" t="s">
        <v>79</v>
      </c>
      <c r="AY346" s="16" t="s">
        <v>124</v>
      </c>
      <c r="BE346" s="164">
        <f t="shared" si="4"/>
        <v>0</v>
      </c>
      <c r="BF346" s="164">
        <f t="shared" si="5"/>
        <v>0</v>
      </c>
      <c r="BG346" s="164">
        <f t="shared" si="6"/>
        <v>0</v>
      </c>
      <c r="BH346" s="164">
        <f t="shared" si="7"/>
        <v>0</v>
      </c>
      <c r="BI346" s="164">
        <f t="shared" si="8"/>
        <v>0</v>
      </c>
      <c r="BJ346" s="16" t="s">
        <v>79</v>
      </c>
      <c r="BK346" s="164">
        <f t="shared" si="9"/>
        <v>0</v>
      </c>
      <c r="BL346" s="16" t="s">
        <v>281</v>
      </c>
      <c r="BM346" s="163" t="s">
        <v>532</v>
      </c>
    </row>
    <row r="347" spans="1:65" s="2" customFormat="1" ht="16.5" customHeight="1">
      <c r="A347" s="28"/>
      <c r="B347" s="151"/>
      <c r="C347" s="152" t="s">
        <v>533</v>
      </c>
      <c r="D347" s="152" t="s">
        <v>126</v>
      </c>
      <c r="E347" s="153" t="s">
        <v>534</v>
      </c>
      <c r="F347" s="154" t="s">
        <v>535</v>
      </c>
      <c r="G347" s="155" t="s">
        <v>340</v>
      </c>
      <c r="H347" s="156">
        <v>20.067</v>
      </c>
      <c r="I347" s="157"/>
      <c r="J347" s="157">
        <f t="shared" si="0"/>
        <v>0</v>
      </c>
      <c r="K347" s="158"/>
      <c r="L347" s="29"/>
      <c r="M347" s="159" t="s">
        <v>1</v>
      </c>
      <c r="N347" s="160" t="s">
        <v>33</v>
      </c>
      <c r="O347" s="161">
        <v>0</v>
      </c>
      <c r="P347" s="161">
        <f t="shared" si="1"/>
        <v>0</v>
      </c>
      <c r="Q347" s="161">
        <v>0</v>
      </c>
      <c r="R347" s="161">
        <f t="shared" si="2"/>
        <v>0</v>
      </c>
      <c r="S347" s="161">
        <v>0</v>
      </c>
      <c r="T347" s="162">
        <f t="shared" si="3"/>
        <v>0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R347" s="163" t="s">
        <v>281</v>
      </c>
      <c r="AT347" s="163" t="s">
        <v>126</v>
      </c>
      <c r="AU347" s="163" t="s">
        <v>79</v>
      </c>
      <c r="AY347" s="16" t="s">
        <v>124</v>
      </c>
      <c r="BE347" s="164">
        <f t="shared" si="4"/>
        <v>0</v>
      </c>
      <c r="BF347" s="164">
        <f t="shared" si="5"/>
        <v>0</v>
      </c>
      <c r="BG347" s="164">
        <f t="shared" si="6"/>
        <v>0</v>
      </c>
      <c r="BH347" s="164">
        <f t="shared" si="7"/>
        <v>0</v>
      </c>
      <c r="BI347" s="164">
        <f t="shared" si="8"/>
        <v>0</v>
      </c>
      <c r="BJ347" s="16" t="s">
        <v>79</v>
      </c>
      <c r="BK347" s="164">
        <f t="shared" si="9"/>
        <v>0</v>
      </c>
      <c r="BL347" s="16" t="s">
        <v>281</v>
      </c>
      <c r="BM347" s="163" t="s">
        <v>536</v>
      </c>
    </row>
    <row r="348" spans="1:65" s="2" customFormat="1" ht="16.5" customHeight="1">
      <c r="A348" s="28"/>
      <c r="B348" s="151"/>
      <c r="C348" s="152" t="s">
        <v>341</v>
      </c>
      <c r="D348" s="152" t="s">
        <v>126</v>
      </c>
      <c r="E348" s="153" t="s">
        <v>537</v>
      </c>
      <c r="F348" s="154" t="s">
        <v>538</v>
      </c>
      <c r="G348" s="155" t="s">
        <v>340</v>
      </c>
      <c r="H348" s="156">
        <v>13.302</v>
      </c>
      <c r="I348" s="157"/>
      <c r="J348" s="157">
        <f t="shared" si="0"/>
        <v>0</v>
      </c>
      <c r="K348" s="158"/>
      <c r="L348" s="29"/>
      <c r="M348" s="159" t="s">
        <v>1</v>
      </c>
      <c r="N348" s="160" t="s">
        <v>33</v>
      </c>
      <c r="O348" s="161">
        <v>0</v>
      </c>
      <c r="P348" s="161">
        <f t="shared" si="1"/>
        <v>0</v>
      </c>
      <c r="Q348" s="161">
        <v>0</v>
      </c>
      <c r="R348" s="161">
        <f t="shared" si="2"/>
        <v>0</v>
      </c>
      <c r="S348" s="161">
        <v>0</v>
      </c>
      <c r="T348" s="162">
        <f t="shared" si="3"/>
        <v>0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R348" s="163" t="s">
        <v>435</v>
      </c>
      <c r="AT348" s="163" t="s">
        <v>126</v>
      </c>
      <c r="AU348" s="163" t="s">
        <v>79</v>
      </c>
      <c r="AY348" s="16" t="s">
        <v>124</v>
      </c>
      <c r="BE348" s="164">
        <f t="shared" si="4"/>
        <v>0</v>
      </c>
      <c r="BF348" s="164">
        <f t="shared" si="5"/>
        <v>0</v>
      </c>
      <c r="BG348" s="164">
        <f t="shared" si="6"/>
        <v>0</v>
      </c>
      <c r="BH348" s="164">
        <f t="shared" si="7"/>
        <v>0</v>
      </c>
      <c r="BI348" s="164">
        <f t="shared" si="8"/>
        <v>0</v>
      </c>
      <c r="BJ348" s="16" t="s">
        <v>79</v>
      </c>
      <c r="BK348" s="164">
        <f t="shared" si="9"/>
        <v>0</v>
      </c>
      <c r="BL348" s="16" t="s">
        <v>435</v>
      </c>
      <c r="BM348" s="163" t="s">
        <v>539</v>
      </c>
    </row>
    <row r="349" spans="1:65" s="2" customFormat="1" ht="16.5" customHeight="1">
      <c r="A349" s="28"/>
      <c r="B349" s="151"/>
      <c r="C349" s="152" t="s">
        <v>540</v>
      </c>
      <c r="D349" s="152" t="s">
        <v>126</v>
      </c>
      <c r="E349" s="153" t="s">
        <v>541</v>
      </c>
      <c r="F349" s="154" t="s">
        <v>542</v>
      </c>
      <c r="G349" s="155" t="s">
        <v>340</v>
      </c>
      <c r="H349" s="156">
        <v>20.067</v>
      </c>
      <c r="I349" s="157"/>
      <c r="J349" s="157">
        <f t="shared" si="0"/>
        <v>0</v>
      </c>
      <c r="K349" s="158"/>
      <c r="L349" s="29"/>
      <c r="M349" s="190" t="s">
        <v>1</v>
      </c>
      <c r="N349" s="191" t="s">
        <v>33</v>
      </c>
      <c r="O349" s="192">
        <v>0</v>
      </c>
      <c r="P349" s="192">
        <f t="shared" si="1"/>
        <v>0</v>
      </c>
      <c r="Q349" s="192">
        <v>0</v>
      </c>
      <c r="R349" s="192">
        <f t="shared" si="2"/>
        <v>0</v>
      </c>
      <c r="S349" s="192">
        <v>0</v>
      </c>
      <c r="T349" s="193">
        <f t="shared" si="3"/>
        <v>0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R349" s="163" t="s">
        <v>281</v>
      </c>
      <c r="AT349" s="163" t="s">
        <v>126</v>
      </c>
      <c r="AU349" s="163" t="s">
        <v>79</v>
      </c>
      <c r="AY349" s="16" t="s">
        <v>124</v>
      </c>
      <c r="BE349" s="164">
        <f t="shared" si="4"/>
        <v>0</v>
      </c>
      <c r="BF349" s="164">
        <f t="shared" si="5"/>
        <v>0</v>
      </c>
      <c r="BG349" s="164">
        <f t="shared" si="6"/>
        <v>0</v>
      </c>
      <c r="BH349" s="164">
        <f t="shared" si="7"/>
        <v>0</v>
      </c>
      <c r="BI349" s="164">
        <f t="shared" si="8"/>
        <v>0</v>
      </c>
      <c r="BJ349" s="16" t="s">
        <v>79</v>
      </c>
      <c r="BK349" s="164">
        <f t="shared" si="9"/>
        <v>0</v>
      </c>
      <c r="BL349" s="16" t="s">
        <v>281</v>
      </c>
      <c r="BM349" s="163" t="s">
        <v>543</v>
      </c>
    </row>
    <row r="350" spans="1:65" s="2" customFormat="1" ht="6.9" customHeight="1">
      <c r="A350" s="28"/>
      <c r="B350" s="46"/>
      <c r="C350" s="47"/>
      <c r="D350" s="47"/>
      <c r="E350" s="47"/>
      <c r="F350" s="47"/>
      <c r="G350" s="47"/>
      <c r="H350" s="47"/>
      <c r="I350" s="47"/>
      <c r="J350" s="47"/>
      <c r="K350" s="47"/>
      <c r="L350" s="29"/>
      <c r="M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</sheetData>
  <autoFilter ref="C135:K349" xr:uid="{00000000-0009-0000-0000-000001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41"/>
  <sheetViews>
    <sheetView showGridLines="0" workbookViewId="0">
      <selection activeCell="J14" sqref="J1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7"/>
    </row>
    <row r="2" spans="1:46" s="1" customFormat="1" ht="36.9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67</v>
      </c>
    </row>
    <row r="4" spans="1:46" s="1" customFormat="1" ht="24.9" customHeight="1">
      <c r="B4" s="19"/>
      <c r="D4" s="20" t="s">
        <v>84</v>
      </c>
      <c r="L4" s="19"/>
      <c r="M4" s="98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5.2" customHeight="1">
      <c r="B7" s="19"/>
      <c r="E7" s="239" t="str">
        <f>'Rekapitulácia stavby'!K6</f>
        <v>Stavebné úpravy maštale pre voľné ustajnenie HD č.373/8, Zbojné, k.u. Humenský Rokytov</v>
      </c>
      <c r="F7" s="240"/>
      <c r="G7" s="240"/>
      <c r="H7" s="240"/>
      <c r="L7" s="19"/>
    </row>
    <row r="8" spans="1:46" s="1" customFormat="1" ht="12" customHeight="1">
      <c r="B8" s="19"/>
      <c r="D8" s="25" t="s">
        <v>85</v>
      </c>
      <c r="L8" s="19"/>
    </row>
    <row r="9" spans="1:46" s="2" customFormat="1" ht="16.5" customHeight="1">
      <c r="A9" s="28"/>
      <c r="B9" s="29"/>
      <c r="C9" s="28"/>
      <c r="D9" s="28"/>
      <c r="E9" s="239" t="s">
        <v>86</v>
      </c>
      <c r="F9" s="238"/>
      <c r="G9" s="238"/>
      <c r="H9" s="238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87</v>
      </c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02" t="s">
        <v>544</v>
      </c>
      <c r="F11" s="238"/>
      <c r="G11" s="238"/>
      <c r="H11" s="23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14</v>
      </c>
      <c r="E13" s="28"/>
      <c r="F13" s="23" t="s">
        <v>1</v>
      </c>
      <c r="G13" s="28"/>
      <c r="H13" s="28"/>
      <c r="I13" s="25" t="s">
        <v>15</v>
      </c>
      <c r="J13" s="23" t="s">
        <v>1</v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16</v>
      </c>
      <c r="E14" s="28"/>
      <c r="F14" s="23" t="s">
        <v>17</v>
      </c>
      <c r="G14" s="28"/>
      <c r="H14" s="28"/>
      <c r="I14" s="25" t="s">
        <v>18</v>
      </c>
      <c r="J14" s="54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19</v>
      </c>
      <c r="E16" s="28"/>
      <c r="F16" s="195" t="s">
        <v>563</v>
      </c>
      <c r="G16" s="28"/>
      <c r="H16" s="28"/>
      <c r="I16" s="25" t="s">
        <v>20</v>
      </c>
      <c r="J16" s="23" t="str">
        <f>IF('Rekapitulácia stavby'!AN10="","",'Rekapitulácia stavby'!AN10)</f>
        <v/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IF('Rekapitulácia stavby'!E11="","",'Rekapitulácia stavby'!E11)</f>
        <v xml:space="preserve"> </v>
      </c>
      <c r="F17" s="28"/>
      <c r="G17" s="28"/>
      <c r="H17" s="28"/>
      <c r="I17" s="25" t="s">
        <v>21</v>
      </c>
      <c r="J17" s="23" t="str">
        <f>IF('Rekapitulácia stavby'!AN11="","",'Rekapitulácia stavby'!AN11)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22</v>
      </c>
      <c r="E19" s="28"/>
      <c r="F19" s="28"/>
      <c r="G19" s="28"/>
      <c r="H19" s="28"/>
      <c r="I19" s="25" t="s">
        <v>20</v>
      </c>
      <c r="J19" s="23" t="str">
        <f>'Rekapitulácia stavby'!AN13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32" t="str">
        <f>'Rekapitulácia stavby'!E14</f>
        <v xml:space="preserve"> </v>
      </c>
      <c r="F20" s="232"/>
      <c r="G20" s="232"/>
      <c r="H20" s="232"/>
      <c r="I20" s="25" t="s">
        <v>21</v>
      </c>
      <c r="J20" s="23" t="str">
        <f>'Rekapitulácia stavby'!AN14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23</v>
      </c>
      <c r="E22" s="28"/>
      <c r="F22" s="194" t="s">
        <v>564</v>
      </c>
      <c r="G22" s="28"/>
      <c r="H22" s="28"/>
      <c r="I22" s="25" t="s">
        <v>20</v>
      </c>
      <c r="J22" s="23" t="str">
        <f>IF('Rekapitulácia stavby'!AN16="","",'Rekapitulácia stavby'!AN16)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tr">
        <f>IF('Rekapitulácia stavby'!E17="","",'Rekapitulácia stavby'!E17)</f>
        <v xml:space="preserve"> </v>
      </c>
      <c r="F23" s="28"/>
      <c r="G23" s="28"/>
      <c r="H23" s="28"/>
      <c r="I23" s="25" t="s">
        <v>21</v>
      </c>
      <c r="J23" s="23" t="str">
        <f>IF('Rekapitulácia stavby'!AN17="","",'Rekapitulácia stavby'!AN17)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25</v>
      </c>
      <c r="E25" s="28"/>
      <c r="F25" s="28"/>
      <c r="G25" s="28"/>
      <c r="H25" s="28"/>
      <c r="I25" s="25" t="s">
        <v>20</v>
      </c>
      <c r="J25" s="23" t="str">
        <f>IF('Rekapitulácia stavby'!AN19="","",'Rekapitulácia stavby'!AN19)</f>
        <v/>
      </c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tr">
        <f>IF('Rekapitulácia stavby'!E20="","",'Rekapitulácia stavby'!E20)</f>
        <v xml:space="preserve"> </v>
      </c>
      <c r="F26" s="28"/>
      <c r="G26" s="28"/>
      <c r="H26" s="28"/>
      <c r="I26" s="25" t="s">
        <v>21</v>
      </c>
      <c r="J26" s="23" t="str">
        <f>IF('Rekapitulácia stavby'!AN20="","",'Rekapitulácia stavby'!AN20)</f>
        <v/>
      </c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26</v>
      </c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9"/>
      <c r="B29" s="100"/>
      <c r="C29" s="99"/>
      <c r="D29" s="99"/>
      <c r="E29" s="234" t="s">
        <v>1</v>
      </c>
      <c r="F29" s="234"/>
      <c r="G29" s="234"/>
      <c r="H29" s="23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102" t="s">
        <v>27</v>
      </c>
      <c r="E32" s="28"/>
      <c r="F32" s="28"/>
      <c r="G32" s="28"/>
      <c r="H32" s="28"/>
      <c r="I32" s="28"/>
      <c r="J32" s="70">
        <f>ROUND(J122,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29</v>
      </c>
      <c r="G34" s="28"/>
      <c r="H34" s="28"/>
      <c r="I34" s="32" t="s">
        <v>28</v>
      </c>
      <c r="J34" s="32" t="s">
        <v>30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3" t="s">
        <v>31</v>
      </c>
      <c r="E35" s="34" t="s">
        <v>32</v>
      </c>
      <c r="F35" s="104">
        <f>ROUND((SUM(BE122:BE140)),  2)</f>
        <v>0</v>
      </c>
      <c r="G35" s="105"/>
      <c r="H35" s="105"/>
      <c r="I35" s="106">
        <v>0.2</v>
      </c>
      <c r="J35" s="104">
        <f>ROUND(((SUM(BE122:BE140))*I35),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34" t="s">
        <v>33</v>
      </c>
      <c r="F36" s="107">
        <f>ROUND((SUM(BF122:BF140)),  2)</f>
        <v>0</v>
      </c>
      <c r="G36" s="28"/>
      <c r="H36" s="28"/>
      <c r="I36" s="108">
        <v>0.2</v>
      </c>
      <c r="J36" s="107">
        <f>ROUND(((SUM(BF122:BF140))*I36),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34</v>
      </c>
      <c r="F37" s="107">
        <f>ROUND((SUM(BG122:BG140)),  2)</f>
        <v>0</v>
      </c>
      <c r="G37" s="28"/>
      <c r="H37" s="28"/>
      <c r="I37" s="108">
        <v>0.2</v>
      </c>
      <c r="J37" s="10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35</v>
      </c>
      <c r="F38" s="107">
        <f>ROUND((SUM(BH122:BH140)),  2)</f>
        <v>0</v>
      </c>
      <c r="G38" s="28"/>
      <c r="H38" s="28"/>
      <c r="I38" s="108">
        <v>0.2</v>
      </c>
      <c r="J38" s="107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34" t="s">
        <v>36</v>
      </c>
      <c r="F39" s="104">
        <f>ROUND((SUM(BI122:BI140)),  2)</f>
        <v>0</v>
      </c>
      <c r="G39" s="105"/>
      <c r="H39" s="105"/>
      <c r="I39" s="106">
        <v>0</v>
      </c>
      <c r="J39" s="104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9"/>
      <c r="D41" s="110" t="s">
        <v>37</v>
      </c>
      <c r="E41" s="59"/>
      <c r="F41" s="59"/>
      <c r="G41" s="111" t="s">
        <v>38</v>
      </c>
      <c r="H41" s="112" t="s">
        <v>39</v>
      </c>
      <c r="I41" s="59"/>
      <c r="J41" s="113">
        <f>SUM(J32:J39)</f>
        <v>0</v>
      </c>
      <c r="K41" s="114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40</v>
      </c>
      <c r="E50" s="43"/>
      <c r="F50" s="43"/>
      <c r="G50" s="42" t="s">
        <v>41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42</v>
      </c>
      <c r="E61" s="31"/>
      <c r="F61" s="115" t="s">
        <v>43</v>
      </c>
      <c r="G61" s="44" t="s">
        <v>42</v>
      </c>
      <c r="H61" s="31"/>
      <c r="I61" s="31"/>
      <c r="J61" s="116" t="s">
        <v>43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44</v>
      </c>
      <c r="E65" s="45"/>
      <c r="F65" s="45"/>
      <c r="G65" s="42" t="s">
        <v>45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42</v>
      </c>
      <c r="E76" s="31"/>
      <c r="F76" s="115" t="s">
        <v>43</v>
      </c>
      <c r="G76" s="44" t="s">
        <v>42</v>
      </c>
      <c r="H76" s="31"/>
      <c r="I76" s="31"/>
      <c r="J76" s="116" t="s">
        <v>43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89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39" t="str">
        <f>E7</f>
        <v>Stavebné úpravy maštale pre voľné ustajnenie HD č.373/8, Zbojné, k.u. Humenský Rokytov</v>
      </c>
      <c r="F85" s="240"/>
      <c r="G85" s="240"/>
      <c r="H85" s="240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B86" s="19"/>
      <c r="C86" s="25" t="s">
        <v>85</v>
      </c>
      <c r="L86" s="19"/>
    </row>
    <row r="87" spans="1:31" s="2" customFormat="1" ht="16.5" customHeight="1">
      <c r="A87" s="28"/>
      <c r="B87" s="29"/>
      <c r="C87" s="28"/>
      <c r="D87" s="28"/>
      <c r="E87" s="239" t="s">
        <v>86</v>
      </c>
      <c r="F87" s="238"/>
      <c r="G87" s="238"/>
      <c r="H87" s="238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>
      <c r="A88" s="28"/>
      <c r="B88" s="29"/>
      <c r="C88" s="25" t="s">
        <v>87</v>
      </c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>
      <c r="A89" s="28"/>
      <c r="B89" s="29"/>
      <c r="C89" s="28"/>
      <c r="D89" s="28"/>
      <c r="E89" s="202" t="str">
        <f>E11</f>
        <v>01.2 - Búracie práce</v>
      </c>
      <c r="F89" s="238"/>
      <c r="G89" s="238"/>
      <c r="H89" s="238"/>
      <c r="I89" s="28"/>
      <c r="J89" s="28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>
      <c r="A91" s="28"/>
      <c r="B91" s="29"/>
      <c r="C91" s="25" t="s">
        <v>16</v>
      </c>
      <c r="D91" s="28"/>
      <c r="E91" s="28"/>
      <c r="F91" s="23" t="str">
        <f>F14</f>
        <v xml:space="preserve"> </v>
      </c>
      <c r="G91" s="28"/>
      <c r="H91" s="28"/>
      <c r="I91" s="25" t="s">
        <v>18</v>
      </c>
      <c r="J91" s="54" t="str">
        <f>IF(J14="","",J14)</f>
        <v/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5.15" customHeight="1">
      <c r="A93" s="28"/>
      <c r="B93" s="29"/>
      <c r="C93" s="25" t="s">
        <v>19</v>
      </c>
      <c r="D93" s="28"/>
      <c r="E93" s="28"/>
      <c r="F93" s="23" t="str">
        <f>E17</f>
        <v xml:space="preserve"> </v>
      </c>
      <c r="G93" s="28"/>
      <c r="H93" s="28"/>
      <c r="I93" s="25" t="s">
        <v>23</v>
      </c>
      <c r="J93" s="26" t="str">
        <f>E23</f>
        <v xml:space="preserve"> </v>
      </c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customHeight="1">
      <c r="A94" s="28"/>
      <c r="B94" s="29"/>
      <c r="C94" s="25" t="s">
        <v>22</v>
      </c>
      <c r="D94" s="28"/>
      <c r="E94" s="28"/>
      <c r="F94" s="23" t="str">
        <f>IF(E20="","",E20)</f>
        <v xml:space="preserve"> </v>
      </c>
      <c r="G94" s="28"/>
      <c r="H94" s="28"/>
      <c r="I94" s="25" t="s">
        <v>25</v>
      </c>
      <c r="J94" s="26" t="str">
        <f>E26</f>
        <v xml:space="preserve"> 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>
      <c r="A96" s="28"/>
      <c r="B96" s="29"/>
      <c r="C96" s="117" t="s">
        <v>90</v>
      </c>
      <c r="D96" s="109"/>
      <c r="E96" s="109"/>
      <c r="F96" s="109"/>
      <c r="G96" s="109"/>
      <c r="H96" s="109"/>
      <c r="I96" s="109"/>
      <c r="J96" s="118" t="s">
        <v>91</v>
      </c>
      <c r="K96" s="109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>
      <c r="A98" s="28"/>
      <c r="B98" s="29"/>
      <c r="C98" s="119" t="s">
        <v>92</v>
      </c>
      <c r="D98" s="28"/>
      <c r="E98" s="28"/>
      <c r="F98" s="28"/>
      <c r="G98" s="28"/>
      <c r="H98" s="28"/>
      <c r="I98" s="28"/>
      <c r="J98" s="70">
        <f>J122</f>
        <v>0</v>
      </c>
      <c r="K98" s="28"/>
      <c r="L98" s="4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93</v>
      </c>
    </row>
    <row r="99" spans="1:47" s="9" customFormat="1" ht="24.9" customHeight="1">
      <c r="B99" s="120"/>
      <c r="D99" s="121" t="s">
        <v>94</v>
      </c>
      <c r="E99" s="122"/>
      <c r="F99" s="122"/>
      <c r="G99" s="122"/>
      <c r="H99" s="122"/>
      <c r="I99" s="122"/>
      <c r="J99" s="123">
        <f>J123</f>
        <v>0</v>
      </c>
      <c r="L99" s="120"/>
    </row>
    <row r="100" spans="1:47" s="10" customFormat="1" ht="19.95" customHeight="1">
      <c r="B100" s="124"/>
      <c r="D100" s="125" t="s">
        <v>100</v>
      </c>
      <c r="E100" s="126"/>
      <c r="F100" s="126"/>
      <c r="G100" s="126"/>
      <c r="H100" s="126"/>
      <c r="I100" s="126"/>
      <c r="J100" s="127">
        <f>J124</f>
        <v>0</v>
      </c>
      <c r="L100" s="124"/>
    </row>
    <row r="101" spans="1:47" s="2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47" s="2" customFormat="1" ht="6.9" customHeight="1">
      <c r="A102" s="28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47" s="2" customFormat="1" ht="6.9" customHeight="1">
      <c r="A106" s="28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47" s="2" customFormat="1" ht="24.9" customHeight="1">
      <c r="A107" s="28"/>
      <c r="B107" s="29"/>
      <c r="C107" s="20" t="s">
        <v>110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47" s="2" customFormat="1" ht="6.9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47" s="2" customFormat="1" ht="12" customHeight="1">
      <c r="A109" s="28"/>
      <c r="B109" s="29"/>
      <c r="C109" s="25" t="s">
        <v>13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47" s="2" customFormat="1" ht="16.5" customHeight="1">
      <c r="A110" s="28"/>
      <c r="B110" s="29"/>
      <c r="C110" s="28"/>
      <c r="D110" s="28"/>
      <c r="E110" s="239" t="str">
        <f>E7</f>
        <v>Stavebné úpravy maštale pre voľné ustajnenie HD č.373/8, Zbojné, k.u. Humenský Rokytov</v>
      </c>
      <c r="F110" s="240"/>
      <c r="G110" s="240"/>
      <c r="H110" s="240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47" s="1" customFormat="1" ht="12" customHeight="1">
      <c r="B111" s="19"/>
      <c r="C111" s="25" t="s">
        <v>85</v>
      </c>
      <c r="L111" s="19"/>
    </row>
    <row r="112" spans="1:47" s="2" customFormat="1" ht="16.5" customHeight="1">
      <c r="A112" s="28"/>
      <c r="B112" s="29"/>
      <c r="C112" s="28"/>
      <c r="D112" s="28"/>
      <c r="E112" s="239" t="s">
        <v>86</v>
      </c>
      <c r="F112" s="238"/>
      <c r="G112" s="238"/>
      <c r="H112" s="23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87</v>
      </c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28"/>
      <c r="D114" s="28"/>
      <c r="E114" s="202" t="str">
        <f>E11</f>
        <v>01.2 - Búracie práce</v>
      </c>
      <c r="F114" s="238"/>
      <c r="G114" s="238"/>
      <c r="H114" s="23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16</v>
      </c>
      <c r="D116" s="28"/>
      <c r="E116" s="28"/>
      <c r="F116" s="23" t="str">
        <f>F14</f>
        <v xml:space="preserve"> </v>
      </c>
      <c r="G116" s="28"/>
      <c r="H116" s="28"/>
      <c r="I116" s="25" t="s">
        <v>18</v>
      </c>
      <c r="J116" s="54" t="str">
        <f>IF(J14="","",J14)</f>
        <v/>
      </c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15" customHeight="1">
      <c r="A118" s="28"/>
      <c r="B118" s="29"/>
      <c r="C118" s="25" t="s">
        <v>19</v>
      </c>
      <c r="D118" s="28"/>
      <c r="E118" s="28"/>
      <c r="F118" s="23" t="str">
        <f>E17</f>
        <v xml:space="preserve"> </v>
      </c>
      <c r="G118" s="28"/>
      <c r="H118" s="28"/>
      <c r="I118" s="25" t="s">
        <v>23</v>
      </c>
      <c r="J118" s="26" t="str">
        <f>E23</f>
        <v xml:space="preserve"> </v>
      </c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15" customHeight="1">
      <c r="A119" s="28"/>
      <c r="B119" s="29"/>
      <c r="C119" s="25" t="s">
        <v>22</v>
      </c>
      <c r="D119" s="28"/>
      <c r="E119" s="28"/>
      <c r="F119" s="23" t="str">
        <f>IF(E20="","",E20)</f>
        <v xml:space="preserve"> </v>
      </c>
      <c r="G119" s="28"/>
      <c r="H119" s="28"/>
      <c r="I119" s="25" t="s">
        <v>25</v>
      </c>
      <c r="J119" s="26" t="str">
        <f>E26</f>
        <v xml:space="preserve"> </v>
      </c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28"/>
      <c r="B121" s="129"/>
      <c r="C121" s="130" t="s">
        <v>111</v>
      </c>
      <c r="D121" s="131" t="s">
        <v>52</v>
      </c>
      <c r="E121" s="131" t="s">
        <v>48</v>
      </c>
      <c r="F121" s="131" t="s">
        <v>49</v>
      </c>
      <c r="G121" s="131" t="s">
        <v>112</v>
      </c>
      <c r="H121" s="131" t="s">
        <v>113</v>
      </c>
      <c r="I121" s="131" t="s">
        <v>114</v>
      </c>
      <c r="J121" s="132" t="s">
        <v>91</v>
      </c>
      <c r="K121" s="133" t="s">
        <v>115</v>
      </c>
      <c r="L121" s="134"/>
      <c r="M121" s="61" t="s">
        <v>1</v>
      </c>
      <c r="N121" s="62" t="s">
        <v>31</v>
      </c>
      <c r="O121" s="62" t="s">
        <v>116</v>
      </c>
      <c r="P121" s="62" t="s">
        <v>117</v>
      </c>
      <c r="Q121" s="62" t="s">
        <v>118</v>
      </c>
      <c r="R121" s="62" t="s">
        <v>119</v>
      </c>
      <c r="S121" s="62" t="s">
        <v>120</v>
      </c>
      <c r="T121" s="63" t="s">
        <v>121</v>
      </c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:65" s="2" customFormat="1" ht="22.8" customHeight="1">
      <c r="A122" s="28"/>
      <c r="B122" s="29"/>
      <c r="C122" s="68" t="s">
        <v>92</v>
      </c>
      <c r="D122" s="28"/>
      <c r="E122" s="28"/>
      <c r="F122" s="28"/>
      <c r="G122" s="28"/>
      <c r="H122" s="28"/>
      <c r="I122" s="28"/>
      <c r="J122" s="135">
        <f>BK122</f>
        <v>0</v>
      </c>
      <c r="K122" s="28"/>
      <c r="L122" s="29"/>
      <c r="M122" s="64"/>
      <c r="N122" s="55"/>
      <c r="O122" s="65"/>
      <c r="P122" s="136">
        <f>P123</f>
        <v>262.00434000000001</v>
      </c>
      <c r="Q122" s="65"/>
      <c r="R122" s="136">
        <f>R123</f>
        <v>0</v>
      </c>
      <c r="S122" s="65"/>
      <c r="T122" s="137">
        <f>T123</f>
        <v>8.1781199999999998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66</v>
      </c>
      <c r="AU122" s="16" t="s">
        <v>93</v>
      </c>
      <c r="BK122" s="138">
        <f>BK123</f>
        <v>0</v>
      </c>
    </row>
    <row r="123" spans="1:65" s="12" customFormat="1" ht="25.95" customHeight="1">
      <c r="B123" s="139"/>
      <c r="D123" s="140" t="s">
        <v>66</v>
      </c>
      <c r="E123" s="141" t="s">
        <v>122</v>
      </c>
      <c r="F123" s="141" t="s">
        <v>123</v>
      </c>
      <c r="J123" s="142">
        <f>BK123</f>
        <v>0</v>
      </c>
      <c r="L123" s="139"/>
      <c r="M123" s="143"/>
      <c r="N123" s="144"/>
      <c r="O123" s="144"/>
      <c r="P123" s="145">
        <f>P124</f>
        <v>262.00434000000001</v>
      </c>
      <c r="Q123" s="144"/>
      <c r="R123" s="145">
        <f>R124</f>
        <v>0</v>
      </c>
      <c r="S123" s="144"/>
      <c r="T123" s="146">
        <f>T124</f>
        <v>8.1781199999999998</v>
      </c>
      <c r="AR123" s="140" t="s">
        <v>73</v>
      </c>
      <c r="AT123" s="147" t="s">
        <v>66</v>
      </c>
      <c r="AU123" s="147" t="s">
        <v>67</v>
      </c>
      <c r="AY123" s="140" t="s">
        <v>124</v>
      </c>
      <c r="BK123" s="148">
        <f>BK124</f>
        <v>0</v>
      </c>
    </row>
    <row r="124" spans="1:65" s="12" customFormat="1" ht="22.8" customHeight="1">
      <c r="B124" s="139"/>
      <c r="D124" s="140" t="s">
        <v>66</v>
      </c>
      <c r="E124" s="149" t="s">
        <v>168</v>
      </c>
      <c r="F124" s="149" t="s">
        <v>264</v>
      </c>
      <c r="J124" s="150">
        <f>BK124</f>
        <v>0</v>
      </c>
      <c r="L124" s="139"/>
      <c r="M124" s="143"/>
      <c r="N124" s="144"/>
      <c r="O124" s="144"/>
      <c r="P124" s="145">
        <f>SUM(P125:P140)</f>
        <v>262.00434000000001</v>
      </c>
      <c r="Q124" s="144"/>
      <c r="R124" s="145">
        <f>SUM(R125:R140)</f>
        <v>0</v>
      </c>
      <c r="S124" s="144"/>
      <c r="T124" s="146">
        <f>SUM(T125:T140)</f>
        <v>8.1781199999999998</v>
      </c>
      <c r="AR124" s="140" t="s">
        <v>73</v>
      </c>
      <c r="AT124" s="147" t="s">
        <v>66</v>
      </c>
      <c r="AU124" s="147" t="s">
        <v>73</v>
      </c>
      <c r="AY124" s="140" t="s">
        <v>124</v>
      </c>
      <c r="BK124" s="148">
        <f>SUM(BK125:BK140)</f>
        <v>0</v>
      </c>
    </row>
    <row r="125" spans="1:65" s="2" customFormat="1" ht="24.15" customHeight="1">
      <c r="A125" s="28"/>
      <c r="B125" s="151"/>
      <c r="C125" s="152" t="s">
        <v>73</v>
      </c>
      <c r="D125" s="152" t="s">
        <v>126</v>
      </c>
      <c r="E125" s="153" t="s">
        <v>545</v>
      </c>
      <c r="F125" s="154" t="s">
        <v>546</v>
      </c>
      <c r="G125" s="155" t="s">
        <v>163</v>
      </c>
      <c r="H125" s="156">
        <v>947.25</v>
      </c>
      <c r="I125" s="157"/>
      <c r="J125" s="157">
        <f>ROUND(I125*H125,2)</f>
        <v>0</v>
      </c>
      <c r="K125" s="158"/>
      <c r="L125" s="29"/>
      <c r="M125" s="159" t="s">
        <v>1</v>
      </c>
      <c r="N125" s="160" t="s">
        <v>33</v>
      </c>
      <c r="O125" s="161">
        <v>0.22900000000000001</v>
      </c>
      <c r="P125" s="161">
        <f>O125*H125</f>
        <v>216.92025000000001</v>
      </c>
      <c r="Q125" s="161">
        <v>0</v>
      </c>
      <c r="R125" s="161">
        <f>Q125*H125</f>
        <v>0</v>
      </c>
      <c r="S125" s="161">
        <v>7.0000000000000001E-3</v>
      </c>
      <c r="T125" s="162">
        <f>S125*H125</f>
        <v>6.6307499999999999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63" t="s">
        <v>130</v>
      </c>
      <c r="AT125" s="163" t="s">
        <v>126</v>
      </c>
      <c r="AU125" s="163" t="s">
        <v>79</v>
      </c>
      <c r="AY125" s="16" t="s">
        <v>124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79</v>
      </c>
      <c r="BK125" s="164">
        <f>ROUND(I125*H125,2)</f>
        <v>0</v>
      </c>
      <c r="BL125" s="16" t="s">
        <v>130</v>
      </c>
      <c r="BM125" s="163" t="s">
        <v>79</v>
      </c>
    </row>
    <row r="126" spans="1:65" s="13" customFormat="1">
      <c r="B126" s="165"/>
      <c r="D126" s="166" t="s">
        <v>131</v>
      </c>
      <c r="E126" s="167" t="s">
        <v>1</v>
      </c>
      <c r="F126" s="168" t="s">
        <v>166</v>
      </c>
      <c r="H126" s="169">
        <v>947.25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131</v>
      </c>
      <c r="AU126" s="167" t="s">
        <v>79</v>
      </c>
      <c r="AV126" s="13" t="s">
        <v>79</v>
      </c>
      <c r="AW126" s="13" t="s">
        <v>24</v>
      </c>
      <c r="AX126" s="13" t="s">
        <v>67</v>
      </c>
      <c r="AY126" s="167" t="s">
        <v>124</v>
      </c>
    </row>
    <row r="127" spans="1:65" s="14" customFormat="1">
      <c r="B127" s="173"/>
      <c r="D127" s="166" t="s">
        <v>131</v>
      </c>
      <c r="E127" s="174" t="s">
        <v>1</v>
      </c>
      <c r="F127" s="175" t="s">
        <v>134</v>
      </c>
      <c r="H127" s="176">
        <v>947.25</v>
      </c>
      <c r="L127" s="173"/>
      <c r="M127" s="177"/>
      <c r="N127" s="178"/>
      <c r="O127" s="178"/>
      <c r="P127" s="178"/>
      <c r="Q127" s="178"/>
      <c r="R127" s="178"/>
      <c r="S127" s="178"/>
      <c r="T127" s="179"/>
      <c r="AT127" s="174" t="s">
        <v>131</v>
      </c>
      <c r="AU127" s="174" t="s">
        <v>79</v>
      </c>
      <c r="AV127" s="14" t="s">
        <v>130</v>
      </c>
      <c r="AW127" s="14" t="s">
        <v>24</v>
      </c>
      <c r="AX127" s="14" t="s">
        <v>73</v>
      </c>
      <c r="AY127" s="174" t="s">
        <v>124</v>
      </c>
    </row>
    <row r="128" spans="1:65" s="2" customFormat="1" ht="24.15" customHeight="1">
      <c r="A128" s="28"/>
      <c r="B128" s="151"/>
      <c r="C128" s="152" t="s">
        <v>79</v>
      </c>
      <c r="D128" s="152" t="s">
        <v>126</v>
      </c>
      <c r="E128" s="153" t="s">
        <v>547</v>
      </c>
      <c r="F128" s="154" t="s">
        <v>548</v>
      </c>
      <c r="G128" s="155" t="s">
        <v>163</v>
      </c>
      <c r="H128" s="156">
        <v>171.93</v>
      </c>
      <c r="I128" s="157"/>
      <c r="J128" s="157">
        <f>ROUND(I128*H128,2)</f>
        <v>0</v>
      </c>
      <c r="K128" s="158"/>
      <c r="L128" s="29"/>
      <c r="M128" s="159" t="s">
        <v>1</v>
      </c>
      <c r="N128" s="160" t="s">
        <v>33</v>
      </c>
      <c r="O128" s="161">
        <v>0.16400000000000001</v>
      </c>
      <c r="P128" s="161">
        <f>O128*H128</f>
        <v>28.196520000000003</v>
      </c>
      <c r="Q128" s="161">
        <v>0</v>
      </c>
      <c r="R128" s="161">
        <f>Q128*H128</f>
        <v>0</v>
      </c>
      <c r="S128" s="161">
        <v>8.9999999999999993E-3</v>
      </c>
      <c r="T128" s="162">
        <f>S128*H128</f>
        <v>1.5473699999999999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63" t="s">
        <v>130</v>
      </c>
      <c r="AT128" s="163" t="s">
        <v>126</v>
      </c>
      <c r="AU128" s="163" t="s">
        <v>79</v>
      </c>
      <c r="AY128" s="16" t="s">
        <v>124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79</v>
      </c>
      <c r="BK128" s="164">
        <f>ROUND(I128*H128,2)</f>
        <v>0</v>
      </c>
      <c r="BL128" s="16" t="s">
        <v>130</v>
      </c>
      <c r="BM128" s="163" t="s">
        <v>130</v>
      </c>
    </row>
    <row r="129" spans="1:65" s="13" customFormat="1">
      <c r="B129" s="165"/>
      <c r="D129" s="166" t="s">
        <v>131</v>
      </c>
      <c r="E129" s="167" t="s">
        <v>1</v>
      </c>
      <c r="F129" s="168" t="s">
        <v>549</v>
      </c>
      <c r="H129" s="169">
        <v>171.93</v>
      </c>
      <c r="L129" s="165"/>
      <c r="M129" s="170"/>
      <c r="N129" s="171"/>
      <c r="O129" s="171"/>
      <c r="P129" s="171"/>
      <c r="Q129" s="171"/>
      <c r="R129" s="171"/>
      <c r="S129" s="171"/>
      <c r="T129" s="172"/>
      <c r="AT129" s="167" t="s">
        <v>131</v>
      </c>
      <c r="AU129" s="167" t="s">
        <v>79</v>
      </c>
      <c r="AV129" s="13" t="s">
        <v>79</v>
      </c>
      <c r="AW129" s="13" t="s">
        <v>24</v>
      </c>
      <c r="AX129" s="13" t="s">
        <v>67</v>
      </c>
      <c r="AY129" s="167" t="s">
        <v>124</v>
      </c>
    </row>
    <row r="130" spans="1:65" s="14" customFormat="1">
      <c r="B130" s="173"/>
      <c r="D130" s="166" t="s">
        <v>131</v>
      </c>
      <c r="E130" s="174" t="s">
        <v>1</v>
      </c>
      <c r="F130" s="175" t="s">
        <v>134</v>
      </c>
      <c r="H130" s="176">
        <v>171.93</v>
      </c>
      <c r="L130" s="173"/>
      <c r="M130" s="177"/>
      <c r="N130" s="178"/>
      <c r="O130" s="178"/>
      <c r="P130" s="178"/>
      <c r="Q130" s="178"/>
      <c r="R130" s="178"/>
      <c r="S130" s="178"/>
      <c r="T130" s="179"/>
      <c r="AT130" s="174" t="s">
        <v>131</v>
      </c>
      <c r="AU130" s="174" t="s">
        <v>79</v>
      </c>
      <c r="AV130" s="14" t="s">
        <v>130</v>
      </c>
      <c r="AW130" s="14" t="s">
        <v>24</v>
      </c>
      <c r="AX130" s="14" t="s">
        <v>73</v>
      </c>
      <c r="AY130" s="174" t="s">
        <v>124</v>
      </c>
    </row>
    <row r="131" spans="1:65" s="2" customFormat="1" ht="21.75" customHeight="1">
      <c r="A131" s="28"/>
      <c r="B131" s="151"/>
      <c r="C131" s="152" t="s">
        <v>138</v>
      </c>
      <c r="D131" s="152" t="s">
        <v>126</v>
      </c>
      <c r="E131" s="153" t="s">
        <v>550</v>
      </c>
      <c r="F131" s="154" t="s">
        <v>551</v>
      </c>
      <c r="G131" s="155" t="s">
        <v>316</v>
      </c>
      <c r="H131" s="156">
        <v>8.1780000000000008</v>
      </c>
      <c r="I131" s="157"/>
      <c r="J131" s="157">
        <f>ROUND(I131*H131,2)</f>
        <v>0</v>
      </c>
      <c r="K131" s="158"/>
      <c r="L131" s="29"/>
      <c r="M131" s="159" t="s">
        <v>1</v>
      </c>
      <c r="N131" s="160" t="s">
        <v>33</v>
      </c>
      <c r="O131" s="161">
        <v>0.59799999999999998</v>
      </c>
      <c r="P131" s="161">
        <f>O131*H131</f>
        <v>4.8904440000000005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63" t="s">
        <v>130</v>
      </c>
      <c r="AT131" s="163" t="s">
        <v>126</v>
      </c>
      <c r="AU131" s="163" t="s">
        <v>79</v>
      </c>
      <c r="AY131" s="16" t="s">
        <v>124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79</v>
      </c>
      <c r="BK131" s="164">
        <f>ROUND(I131*H131,2)</f>
        <v>0</v>
      </c>
      <c r="BL131" s="16" t="s">
        <v>130</v>
      </c>
      <c r="BM131" s="163" t="s">
        <v>141</v>
      </c>
    </row>
    <row r="132" spans="1:65" s="2" customFormat="1" ht="24.15" customHeight="1">
      <c r="A132" s="28"/>
      <c r="B132" s="151"/>
      <c r="C132" s="152" t="s">
        <v>130</v>
      </c>
      <c r="D132" s="152" t="s">
        <v>126</v>
      </c>
      <c r="E132" s="153" t="s">
        <v>552</v>
      </c>
      <c r="F132" s="154" t="s">
        <v>553</v>
      </c>
      <c r="G132" s="155" t="s">
        <v>316</v>
      </c>
      <c r="H132" s="156">
        <v>81.78</v>
      </c>
      <c r="I132" s="157"/>
      <c r="J132" s="157">
        <f>ROUND(I132*H132,2)</f>
        <v>0</v>
      </c>
      <c r="K132" s="158"/>
      <c r="L132" s="29"/>
      <c r="M132" s="159" t="s">
        <v>1</v>
      </c>
      <c r="N132" s="160" t="s">
        <v>33</v>
      </c>
      <c r="O132" s="161">
        <v>7.0000000000000001E-3</v>
      </c>
      <c r="P132" s="161">
        <f>O132*H132</f>
        <v>0.57245999999999997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63" t="s">
        <v>130</v>
      </c>
      <c r="AT132" s="163" t="s">
        <v>126</v>
      </c>
      <c r="AU132" s="163" t="s">
        <v>79</v>
      </c>
      <c r="AY132" s="16" t="s">
        <v>124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6" t="s">
        <v>79</v>
      </c>
      <c r="BK132" s="164">
        <f>ROUND(I132*H132,2)</f>
        <v>0</v>
      </c>
      <c r="BL132" s="16" t="s">
        <v>130</v>
      </c>
      <c r="BM132" s="163" t="s">
        <v>145</v>
      </c>
    </row>
    <row r="133" spans="1:65" s="13" customFormat="1">
      <c r="B133" s="165"/>
      <c r="D133" s="166" t="s">
        <v>131</v>
      </c>
      <c r="E133" s="167" t="s">
        <v>1</v>
      </c>
      <c r="F133" s="168" t="s">
        <v>554</v>
      </c>
      <c r="H133" s="169">
        <v>81.78</v>
      </c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131</v>
      </c>
      <c r="AU133" s="167" t="s">
        <v>79</v>
      </c>
      <c r="AV133" s="13" t="s">
        <v>79</v>
      </c>
      <c r="AW133" s="13" t="s">
        <v>24</v>
      </c>
      <c r="AX133" s="13" t="s">
        <v>67</v>
      </c>
      <c r="AY133" s="167" t="s">
        <v>124</v>
      </c>
    </row>
    <row r="134" spans="1:65" s="14" customFormat="1">
      <c r="B134" s="173"/>
      <c r="D134" s="166" t="s">
        <v>131</v>
      </c>
      <c r="E134" s="174" t="s">
        <v>1</v>
      </c>
      <c r="F134" s="175" t="s">
        <v>134</v>
      </c>
      <c r="H134" s="176">
        <v>81.78</v>
      </c>
      <c r="L134" s="173"/>
      <c r="M134" s="177"/>
      <c r="N134" s="178"/>
      <c r="O134" s="178"/>
      <c r="P134" s="178"/>
      <c r="Q134" s="178"/>
      <c r="R134" s="178"/>
      <c r="S134" s="178"/>
      <c r="T134" s="179"/>
      <c r="AT134" s="174" t="s">
        <v>131</v>
      </c>
      <c r="AU134" s="174" t="s">
        <v>79</v>
      </c>
      <c r="AV134" s="14" t="s">
        <v>130</v>
      </c>
      <c r="AW134" s="14" t="s">
        <v>24</v>
      </c>
      <c r="AX134" s="14" t="s">
        <v>73</v>
      </c>
      <c r="AY134" s="174" t="s">
        <v>124</v>
      </c>
    </row>
    <row r="135" spans="1:65" s="2" customFormat="1" ht="24.15" customHeight="1">
      <c r="A135" s="28"/>
      <c r="B135" s="151"/>
      <c r="C135" s="152" t="s">
        <v>146</v>
      </c>
      <c r="D135" s="152" t="s">
        <v>126</v>
      </c>
      <c r="E135" s="153" t="s">
        <v>552</v>
      </c>
      <c r="F135" s="154" t="s">
        <v>553</v>
      </c>
      <c r="G135" s="155" t="s">
        <v>316</v>
      </c>
      <c r="H135" s="156">
        <v>8.1780000000000008</v>
      </c>
      <c r="I135" s="157"/>
      <c r="J135" s="157">
        <f>ROUND(I135*H135,2)</f>
        <v>0</v>
      </c>
      <c r="K135" s="158"/>
      <c r="L135" s="29"/>
      <c r="M135" s="159" t="s">
        <v>1</v>
      </c>
      <c r="N135" s="160" t="s">
        <v>33</v>
      </c>
      <c r="O135" s="161">
        <v>7.0000000000000001E-3</v>
      </c>
      <c r="P135" s="161">
        <f>O135*H135</f>
        <v>5.7246000000000005E-2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63" t="s">
        <v>130</v>
      </c>
      <c r="AT135" s="163" t="s">
        <v>126</v>
      </c>
      <c r="AU135" s="163" t="s">
        <v>79</v>
      </c>
      <c r="AY135" s="16" t="s">
        <v>124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6" t="s">
        <v>79</v>
      </c>
      <c r="BK135" s="164">
        <f>ROUND(I135*H135,2)</f>
        <v>0</v>
      </c>
      <c r="BL135" s="16" t="s">
        <v>130</v>
      </c>
      <c r="BM135" s="163" t="s">
        <v>149</v>
      </c>
    </row>
    <row r="136" spans="1:65" s="2" customFormat="1" ht="24.15" customHeight="1">
      <c r="A136" s="28"/>
      <c r="B136" s="151"/>
      <c r="C136" s="152" t="s">
        <v>141</v>
      </c>
      <c r="D136" s="152" t="s">
        <v>126</v>
      </c>
      <c r="E136" s="153" t="s">
        <v>555</v>
      </c>
      <c r="F136" s="154" t="s">
        <v>556</v>
      </c>
      <c r="G136" s="155" t="s">
        <v>316</v>
      </c>
      <c r="H136" s="156">
        <v>8.1780000000000008</v>
      </c>
      <c r="I136" s="157"/>
      <c r="J136" s="157">
        <f>ROUND(I136*H136,2)</f>
        <v>0</v>
      </c>
      <c r="K136" s="158"/>
      <c r="L136" s="29"/>
      <c r="M136" s="159" t="s">
        <v>1</v>
      </c>
      <c r="N136" s="160" t="s">
        <v>33</v>
      </c>
      <c r="O136" s="161">
        <v>0.89</v>
      </c>
      <c r="P136" s="161">
        <f>O136*H136</f>
        <v>7.2784200000000006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63" t="s">
        <v>130</v>
      </c>
      <c r="AT136" s="163" t="s">
        <v>126</v>
      </c>
      <c r="AU136" s="163" t="s">
        <v>79</v>
      </c>
      <c r="AY136" s="16" t="s">
        <v>124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79</v>
      </c>
      <c r="BK136" s="164">
        <f>ROUND(I136*H136,2)</f>
        <v>0</v>
      </c>
      <c r="BL136" s="16" t="s">
        <v>130</v>
      </c>
      <c r="BM136" s="163" t="s">
        <v>155</v>
      </c>
    </row>
    <row r="137" spans="1:65" s="2" customFormat="1" ht="24.15" customHeight="1">
      <c r="A137" s="28"/>
      <c r="B137" s="151"/>
      <c r="C137" s="152" t="s">
        <v>156</v>
      </c>
      <c r="D137" s="152" t="s">
        <v>126</v>
      </c>
      <c r="E137" s="153" t="s">
        <v>557</v>
      </c>
      <c r="F137" s="154" t="s">
        <v>558</v>
      </c>
      <c r="G137" s="155" t="s">
        <v>316</v>
      </c>
      <c r="H137" s="156">
        <v>40.89</v>
      </c>
      <c r="I137" s="157"/>
      <c r="J137" s="157">
        <f>ROUND(I137*H137,2)</f>
        <v>0</v>
      </c>
      <c r="K137" s="158"/>
      <c r="L137" s="29"/>
      <c r="M137" s="159" t="s">
        <v>1</v>
      </c>
      <c r="N137" s="160" t="s">
        <v>33</v>
      </c>
      <c r="O137" s="161">
        <v>0.1</v>
      </c>
      <c r="P137" s="161">
        <f>O137*H137</f>
        <v>4.0890000000000004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63" t="s">
        <v>130</v>
      </c>
      <c r="AT137" s="163" t="s">
        <v>126</v>
      </c>
      <c r="AU137" s="163" t="s">
        <v>79</v>
      </c>
      <c r="AY137" s="16" t="s">
        <v>124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6" t="s">
        <v>79</v>
      </c>
      <c r="BK137" s="164">
        <f>ROUND(I137*H137,2)</f>
        <v>0</v>
      </c>
      <c r="BL137" s="16" t="s">
        <v>130</v>
      </c>
      <c r="BM137" s="163" t="s">
        <v>159</v>
      </c>
    </row>
    <row r="138" spans="1:65" s="13" customFormat="1">
      <c r="B138" s="165"/>
      <c r="D138" s="166" t="s">
        <v>131</v>
      </c>
      <c r="E138" s="167" t="s">
        <v>1</v>
      </c>
      <c r="F138" s="168" t="s">
        <v>559</v>
      </c>
      <c r="H138" s="169">
        <v>40.89</v>
      </c>
      <c r="L138" s="165"/>
      <c r="M138" s="170"/>
      <c r="N138" s="171"/>
      <c r="O138" s="171"/>
      <c r="P138" s="171"/>
      <c r="Q138" s="171"/>
      <c r="R138" s="171"/>
      <c r="S138" s="171"/>
      <c r="T138" s="172"/>
      <c r="AT138" s="167" t="s">
        <v>131</v>
      </c>
      <c r="AU138" s="167" t="s">
        <v>79</v>
      </c>
      <c r="AV138" s="13" t="s">
        <v>79</v>
      </c>
      <c r="AW138" s="13" t="s">
        <v>24</v>
      </c>
      <c r="AX138" s="13" t="s">
        <v>67</v>
      </c>
      <c r="AY138" s="167" t="s">
        <v>124</v>
      </c>
    </row>
    <row r="139" spans="1:65" s="14" customFormat="1">
      <c r="B139" s="173"/>
      <c r="D139" s="166" t="s">
        <v>131</v>
      </c>
      <c r="E139" s="174" t="s">
        <v>1</v>
      </c>
      <c r="F139" s="175" t="s">
        <v>134</v>
      </c>
      <c r="H139" s="176">
        <v>40.89</v>
      </c>
      <c r="L139" s="173"/>
      <c r="M139" s="177"/>
      <c r="N139" s="178"/>
      <c r="O139" s="178"/>
      <c r="P139" s="178"/>
      <c r="Q139" s="178"/>
      <c r="R139" s="178"/>
      <c r="S139" s="178"/>
      <c r="T139" s="179"/>
      <c r="AT139" s="174" t="s">
        <v>131</v>
      </c>
      <c r="AU139" s="174" t="s">
        <v>79</v>
      </c>
      <c r="AV139" s="14" t="s">
        <v>130</v>
      </c>
      <c r="AW139" s="14" t="s">
        <v>24</v>
      </c>
      <c r="AX139" s="14" t="s">
        <v>73</v>
      </c>
      <c r="AY139" s="174" t="s">
        <v>124</v>
      </c>
    </row>
    <row r="140" spans="1:65" s="2" customFormat="1" ht="24.15" customHeight="1">
      <c r="A140" s="28"/>
      <c r="B140" s="151"/>
      <c r="C140" s="152" t="s">
        <v>145</v>
      </c>
      <c r="D140" s="152" t="s">
        <v>126</v>
      </c>
      <c r="E140" s="153" t="s">
        <v>560</v>
      </c>
      <c r="F140" s="154" t="s">
        <v>561</v>
      </c>
      <c r="G140" s="155" t="s">
        <v>316</v>
      </c>
      <c r="H140" s="156">
        <v>8.1780000000000008</v>
      </c>
      <c r="I140" s="157"/>
      <c r="J140" s="157">
        <f>ROUND(I140*H140,2)</f>
        <v>0</v>
      </c>
      <c r="K140" s="158"/>
      <c r="L140" s="29"/>
      <c r="M140" s="190" t="s">
        <v>1</v>
      </c>
      <c r="N140" s="191" t="s">
        <v>33</v>
      </c>
      <c r="O140" s="192">
        <v>0</v>
      </c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63" t="s">
        <v>130</v>
      </c>
      <c r="AT140" s="163" t="s">
        <v>126</v>
      </c>
      <c r="AU140" s="163" t="s">
        <v>79</v>
      </c>
      <c r="AY140" s="16" t="s">
        <v>124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79</v>
      </c>
      <c r="BK140" s="164">
        <f>ROUND(I140*H140,2)</f>
        <v>0</v>
      </c>
      <c r="BL140" s="16" t="s">
        <v>130</v>
      </c>
      <c r="BM140" s="163" t="s">
        <v>203</v>
      </c>
    </row>
    <row r="141" spans="1:65" s="2" customFormat="1" ht="6.9" customHeight="1">
      <c r="A141" s="28"/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29"/>
      <c r="M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</sheetData>
  <autoFilter ref="C121:K140" xr:uid="{00000000-0009-0000-0000-000002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01.1 - ASR</vt:lpstr>
      <vt:lpstr>01.2 - Búracie práce</vt:lpstr>
      <vt:lpstr>'01.1 - ASR'!Názvy_tlače</vt:lpstr>
      <vt:lpstr>'01.2 - Búracie práce'!Názvy_tlače</vt:lpstr>
      <vt:lpstr>'Rekapitulácia stavby'!Názvy_tlače</vt:lpstr>
      <vt:lpstr>'01.1 - ASR'!Oblasť_tlače</vt:lpstr>
      <vt:lpstr>'01.2 - Búracie práce'!Oblasť_tlače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Džatko</dc:creator>
  <cp:lastModifiedBy>PC</cp:lastModifiedBy>
  <cp:lastPrinted>2022-06-19T12:38:44Z</cp:lastPrinted>
  <dcterms:created xsi:type="dcterms:W3CDTF">2022-06-09T20:52:16Z</dcterms:created>
  <dcterms:modified xsi:type="dcterms:W3CDTF">2022-06-22T04:24:58Z</dcterms:modified>
</cp:coreProperties>
</file>