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Rekapitulácia stavby" sheetId="1" r:id="rId1"/>
    <sheet name="01.1 - ASR" sheetId="2" r:id="rId2"/>
    <sheet name="01.2 - Búracie práce" sheetId="3" r:id="rId3"/>
  </sheets>
  <definedNames>
    <definedName name="_xlnm._FilterDatabase" localSheetId="1" hidden="1">'01.1 - ASR'!$C$131:$K$342</definedName>
    <definedName name="_xlnm._FilterDatabase" localSheetId="2" hidden="1">'01.2 - Búracie práce'!$C$117:$K$133</definedName>
    <definedName name="_xlnm.Print_Titles" localSheetId="1">'01.1 - ASR'!$131:$131</definedName>
    <definedName name="_xlnm.Print_Titles" localSheetId="2">'01.2 - Búracie práce'!$117:$117</definedName>
    <definedName name="_xlnm.Print_Titles" localSheetId="0">'Rekapitulácia stavby'!$92:$92</definedName>
    <definedName name="_xlnm.Print_Area" localSheetId="1">'01.1 - ASR'!$C$4:$J$76,'01.1 - ASR'!$C$82:$J$113,'01.1 - ASR'!$C$119:$J$342</definedName>
    <definedName name="_xlnm.Print_Area" localSheetId="2">'01.2 - Búracie práce'!$C$4:$J$76,'01.2 - Búracie práce'!$C$82:$J$99,'01.2 - Búracie práce'!$C$105:$J$133</definedName>
    <definedName name="_xlnm.Print_Area" localSheetId="0">'Rekapitulácia stavby'!$D$4:$AO$76,'Rekapitulácia stavby'!$C$82:$AQ$97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/>
  <c r="J36"/>
  <c r="AY96" i="1"/>
  <c r="J35" i="3"/>
  <c r="AX96" i="1" s="1"/>
  <c r="BI133" i="3"/>
  <c r="BH133"/>
  <c r="BG133"/>
  <c r="BE133"/>
  <c r="T133"/>
  <c r="R133"/>
  <c r="P133"/>
  <c r="BI132"/>
  <c r="BH132"/>
  <c r="BG132"/>
  <c r="BE132"/>
  <c r="T132"/>
  <c r="R132"/>
  <c r="P132"/>
  <c r="BI129"/>
  <c r="BH129"/>
  <c r="BG129"/>
  <c r="BE129"/>
  <c r="T129"/>
  <c r="R129"/>
  <c r="P129"/>
  <c r="BI128"/>
  <c r="BH128"/>
  <c r="BG128"/>
  <c r="BE128"/>
  <c r="T128"/>
  <c r="R128"/>
  <c r="P128"/>
  <c r="BI125"/>
  <c r="BH125"/>
  <c r="BG125"/>
  <c r="BE125"/>
  <c r="T125"/>
  <c r="R125"/>
  <c r="P125"/>
  <c r="BI124"/>
  <c r="BH124"/>
  <c r="BG124"/>
  <c r="BE124"/>
  <c r="T124"/>
  <c r="R124"/>
  <c r="P124"/>
  <c r="BI121"/>
  <c r="BH121"/>
  <c r="BG121"/>
  <c r="BE121"/>
  <c r="T121"/>
  <c r="R121"/>
  <c r="P121"/>
  <c r="F112"/>
  <c r="E110"/>
  <c r="F89"/>
  <c r="E87"/>
  <c r="J24"/>
  <c r="E24"/>
  <c r="J92" s="1"/>
  <c r="J23"/>
  <c r="J21"/>
  <c r="E21"/>
  <c r="J114" s="1"/>
  <c r="J20"/>
  <c r="J18"/>
  <c r="E18"/>
  <c r="F92" s="1"/>
  <c r="J17"/>
  <c r="J15"/>
  <c r="E15"/>
  <c r="F114" s="1"/>
  <c r="J14"/>
  <c r="J89"/>
  <c r="E7"/>
  <c r="E85" s="1"/>
  <c r="J37" i="2"/>
  <c r="J36"/>
  <c r="AY95" i="1" s="1"/>
  <c r="J35" i="2"/>
  <c r="AX95" i="1"/>
  <c r="BI342" i="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3"/>
  <c r="BH313"/>
  <c r="BG313"/>
  <c r="BE313"/>
  <c r="T313"/>
  <c r="R313"/>
  <c r="P313"/>
  <c r="BI312"/>
  <c r="BH312"/>
  <c r="BG312"/>
  <c r="BE312"/>
  <c r="T312"/>
  <c r="R312"/>
  <c r="P312"/>
  <c r="BI308"/>
  <c r="BH308"/>
  <c r="BG308"/>
  <c r="BE308"/>
  <c r="T308"/>
  <c r="R308"/>
  <c r="P308"/>
  <c r="BI306"/>
  <c r="BH306"/>
  <c r="BG306"/>
  <c r="BE306"/>
  <c r="T306"/>
  <c r="R306"/>
  <c r="P306"/>
  <c r="BI305"/>
  <c r="BH305"/>
  <c r="BG305"/>
  <c r="BE305"/>
  <c r="T305"/>
  <c r="R305"/>
  <c r="P305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1"/>
  <c r="BH291"/>
  <c r="BG291"/>
  <c r="BE291"/>
  <c r="T291"/>
  <c r="R291"/>
  <c r="P291"/>
  <c r="BI288"/>
  <c r="BH288"/>
  <c r="BG288"/>
  <c r="BE288"/>
  <c r="T288"/>
  <c r="R288"/>
  <c r="P288"/>
  <c r="BI285"/>
  <c r="BH285"/>
  <c r="BG285"/>
  <c r="BE285"/>
  <c r="T285"/>
  <c r="R285"/>
  <c r="P285"/>
  <c r="BI282"/>
  <c r="BH282"/>
  <c r="BG282"/>
  <c r="BE282"/>
  <c r="T282"/>
  <c r="R282"/>
  <c r="P282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3"/>
  <c r="BH273"/>
  <c r="BG273"/>
  <c r="BE273"/>
  <c r="T273"/>
  <c r="R273"/>
  <c r="P273"/>
  <c r="BI271"/>
  <c r="BH271"/>
  <c r="BG271"/>
  <c r="BE271"/>
  <c r="T271"/>
  <c r="R271"/>
  <c r="P271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3"/>
  <c r="BH263"/>
  <c r="BG263"/>
  <c r="BE263"/>
  <c r="T263"/>
  <c r="R263"/>
  <c r="P263"/>
  <c r="BI260"/>
  <c r="BH260"/>
  <c r="BG260"/>
  <c r="BE260"/>
  <c r="T260"/>
  <c r="T259"/>
  <c r="R260"/>
  <c r="R259" s="1"/>
  <c r="P260"/>
  <c r="P259" s="1"/>
  <c r="BI258"/>
  <c r="BH258"/>
  <c r="BG258"/>
  <c r="BE258"/>
  <c r="T258"/>
  <c r="R258"/>
  <c r="P258"/>
  <c r="BI255"/>
  <c r="BH255"/>
  <c r="BG255"/>
  <c r="BE255"/>
  <c r="T255"/>
  <c r="R255"/>
  <c r="P255"/>
  <c r="BI252"/>
  <c r="BH252"/>
  <c r="BG252"/>
  <c r="BE252"/>
  <c r="T252"/>
  <c r="R252"/>
  <c r="P252"/>
  <c r="BI249"/>
  <c r="BH249"/>
  <c r="BG249"/>
  <c r="BE249"/>
  <c r="T249"/>
  <c r="R249"/>
  <c r="P249"/>
  <c r="BI246"/>
  <c r="BH246"/>
  <c r="BG246"/>
  <c r="BE246"/>
  <c r="T246"/>
  <c r="R246"/>
  <c r="P246"/>
  <c r="BI243"/>
  <c r="BH243"/>
  <c r="BG243"/>
  <c r="BE243"/>
  <c r="T243"/>
  <c r="R243"/>
  <c r="P243"/>
  <c r="BI240"/>
  <c r="BH240"/>
  <c r="BG240"/>
  <c r="BE240"/>
  <c r="T240"/>
  <c r="R240"/>
  <c r="P240"/>
  <c r="BI237"/>
  <c r="BH237"/>
  <c r="BG237"/>
  <c r="BE237"/>
  <c r="T237"/>
  <c r="R237"/>
  <c r="P237"/>
  <c r="BI234"/>
  <c r="BH234"/>
  <c r="BG234"/>
  <c r="BE234"/>
  <c r="T234"/>
  <c r="R234"/>
  <c r="P234"/>
  <c r="BI226"/>
  <c r="BH226"/>
  <c r="BG226"/>
  <c r="BE226"/>
  <c r="T226"/>
  <c r="R226"/>
  <c r="P226"/>
  <c r="BI222"/>
  <c r="BH222"/>
  <c r="BG222"/>
  <c r="BE222"/>
  <c r="T222"/>
  <c r="R222"/>
  <c r="P222"/>
  <c r="BI219"/>
  <c r="BH219"/>
  <c r="BG219"/>
  <c r="BE219"/>
  <c r="T219"/>
  <c r="R219"/>
  <c r="P219"/>
  <c r="BI218"/>
  <c r="BH218"/>
  <c r="BG218"/>
  <c r="BE218"/>
  <c r="T218"/>
  <c r="R218"/>
  <c r="P218"/>
  <c r="BI215"/>
  <c r="BH215"/>
  <c r="BG215"/>
  <c r="BE215"/>
  <c r="T215"/>
  <c r="R215"/>
  <c r="P215"/>
  <c r="BI212"/>
  <c r="BH212"/>
  <c r="BG212"/>
  <c r="BE212"/>
  <c r="T212"/>
  <c r="R212"/>
  <c r="P212"/>
  <c r="BI207"/>
  <c r="BH207"/>
  <c r="BG207"/>
  <c r="BE207"/>
  <c r="T207"/>
  <c r="R207"/>
  <c r="P207"/>
  <c r="BI203"/>
  <c r="BH203"/>
  <c r="BG203"/>
  <c r="BE203"/>
  <c r="T203"/>
  <c r="R203"/>
  <c r="P203"/>
  <c r="BI199"/>
  <c r="BH199"/>
  <c r="BG199"/>
  <c r="BE199"/>
  <c r="T199"/>
  <c r="R199"/>
  <c r="P199"/>
  <c r="BI192"/>
  <c r="BH192"/>
  <c r="BG192"/>
  <c r="BE192"/>
  <c r="T192"/>
  <c r="R192"/>
  <c r="P192"/>
  <c r="BI189"/>
  <c r="BH189"/>
  <c r="BG189"/>
  <c r="BE189"/>
  <c r="T189"/>
  <c r="R189"/>
  <c r="P189"/>
  <c r="BI188"/>
  <c r="BH188"/>
  <c r="BG188"/>
  <c r="BE188"/>
  <c r="T188"/>
  <c r="R188"/>
  <c r="P188"/>
  <c r="BI182"/>
  <c r="BH182"/>
  <c r="BG182"/>
  <c r="BE182"/>
  <c r="T182"/>
  <c r="R182"/>
  <c r="P182"/>
  <c r="BI176"/>
  <c r="BH176"/>
  <c r="BG176"/>
  <c r="BE176"/>
  <c r="T176"/>
  <c r="R176"/>
  <c r="P176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R168"/>
  <c r="P168"/>
  <c r="BI165"/>
  <c r="BH165"/>
  <c r="BG165"/>
  <c r="BE165"/>
  <c r="T165"/>
  <c r="R165"/>
  <c r="P165"/>
  <c r="BI163"/>
  <c r="BH163"/>
  <c r="BG163"/>
  <c r="BE163"/>
  <c r="T163"/>
  <c r="R163"/>
  <c r="P163"/>
  <c r="BI159"/>
  <c r="BH159"/>
  <c r="BG159"/>
  <c r="BE159"/>
  <c r="T159"/>
  <c r="R159"/>
  <c r="P159"/>
  <c r="BI154"/>
  <c r="BH154"/>
  <c r="BG154"/>
  <c r="BE154"/>
  <c r="T154"/>
  <c r="R154"/>
  <c r="P154"/>
  <c r="BI150"/>
  <c r="BH150"/>
  <c r="BG150"/>
  <c r="BE150"/>
  <c r="T150"/>
  <c r="R150"/>
  <c r="P150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39"/>
  <c r="BH139"/>
  <c r="BG139"/>
  <c r="BE139"/>
  <c r="T139"/>
  <c r="R139"/>
  <c r="P139"/>
  <c r="BI135"/>
  <c r="BH135"/>
  <c r="BG135"/>
  <c r="BE135"/>
  <c r="T135"/>
  <c r="R135"/>
  <c r="P135"/>
  <c r="F126"/>
  <c r="E124"/>
  <c r="F89"/>
  <c r="E87"/>
  <c r="J24"/>
  <c r="E24"/>
  <c r="J129"/>
  <c r="J23"/>
  <c r="J21"/>
  <c r="E21"/>
  <c r="J128" s="1"/>
  <c r="J20"/>
  <c r="J18"/>
  <c r="E18"/>
  <c r="F129" s="1"/>
  <c r="J17"/>
  <c r="J15"/>
  <c r="E15"/>
  <c r="F91"/>
  <c r="J14"/>
  <c r="J126"/>
  <c r="E7"/>
  <c r="E122" s="1"/>
  <c r="L90" i="1"/>
  <c r="AM90"/>
  <c r="AM89"/>
  <c r="L89"/>
  <c r="AM87"/>
  <c r="L87"/>
  <c r="L85"/>
  <c r="L84"/>
  <c r="BK335" i="2"/>
  <c r="J325"/>
  <c r="J320"/>
  <c r="BK299"/>
  <c r="BK288"/>
  <c r="BK271"/>
  <c r="BK252"/>
  <c r="J218"/>
  <c r="J188"/>
  <c r="J163"/>
  <c r="BK338"/>
  <c r="J326"/>
  <c r="BK301"/>
  <c r="BK285"/>
  <c r="J268"/>
  <c r="BK258"/>
  <c r="J226"/>
  <c r="J212"/>
  <c r="BK163"/>
  <c r="J135"/>
  <c r="BK339"/>
  <c r="BK331"/>
  <c r="BK326"/>
  <c r="BK321"/>
  <c r="J306"/>
  <c r="J297"/>
  <c r="J267"/>
  <c r="J237"/>
  <c r="BK212"/>
  <c r="BK182"/>
  <c r="BK146"/>
  <c r="BK135"/>
  <c r="J337"/>
  <c r="J330"/>
  <c r="BK319"/>
  <c r="BK300"/>
  <c r="J279"/>
  <c r="J260"/>
  <c r="BK234"/>
  <c r="BK199"/>
  <c r="J171"/>
  <c r="J150"/>
  <c r="BK128" i="3"/>
  <c r="J125"/>
  <c r="J128"/>
  <c r="BK133"/>
  <c r="BK129"/>
  <c r="J332" i="2"/>
  <c r="BK328"/>
  <c r="BK322"/>
  <c r="BK305"/>
  <c r="BK296"/>
  <c r="BK279"/>
  <c r="J240"/>
  <c r="J203"/>
  <c r="BK172"/>
  <c r="J159"/>
  <c r="BK337"/>
  <c r="BK320"/>
  <c r="J312"/>
  <c r="J294"/>
  <c r="J277"/>
  <c r="BK267"/>
  <c r="J252"/>
  <c r="BK237"/>
  <c r="BK207"/>
  <c r="J182"/>
  <c r="J154"/>
  <c r="J341"/>
  <c r="BK334"/>
  <c r="BK327"/>
  <c r="BK323"/>
  <c r="J308"/>
  <c r="J299"/>
  <c r="BK277"/>
  <c r="J263"/>
  <c r="BK226"/>
  <c r="BK192"/>
  <c r="BK150"/>
  <c r="J139"/>
  <c r="BK341"/>
  <c r="J336"/>
  <c r="J333"/>
  <c r="J329"/>
  <c r="BK306"/>
  <c r="J288"/>
  <c r="BK268"/>
  <c r="BK246"/>
  <c r="J219"/>
  <c r="BK176"/>
  <c r="J165"/>
  <c r="AS94" i="1"/>
  <c r="BK125" i="3"/>
  <c r="BK132"/>
  <c r="BK329" i="2"/>
  <c r="J327"/>
  <c r="J324"/>
  <c r="BK313"/>
  <c r="J291"/>
  <c r="J273"/>
  <c r="BK255"/>
  <c r="J234"/>
  <c r="J192"/>
  <c r="BK168"/>
  <c r="BK139"/>
  <c r="BK336"/>
  <c r="J318"/>
  <c r="BK308"/>
  <c r="BK291"/>
  <c r="J276"/>
  <c r="BK266"/>
  <c r="BK249"/>
  <c r="J222"/>
  <c r="J199"/>
  <c r="J168"/>
  <c r="J146"/>
  <c r="J340"/>
  <c r="BK333"/>
  <c r="BK325"/>
  <c r="J319"/>
  <c r="J305"/>
  <c r="BK298"/>
  <c r="J271"/>
  <c r="J255"/>
  <c r="BK218"/>
  <c r="BK203"/>
  <c r="BK171"/>
  <c r="J143"/>
  <c r="J342"/>
  <c r="J334"/>
  <c r="J331"/>
  <c r="J322"/>
  <c r="J301"/>
  <c r="BK282"/>
  <c r="BK263"/>
  <c r="BK240"/>
  <c r="J215"/>
  <c r="J172"/>
  <c r="BK154"/>
  <c r="J129" i="3"/>
  <c r="J133"/>
  <c r="J121"/>
  <c r="J124"/>
  <c r="BK124"/>
  <c r="J339" i="2"/>
  <c r="J321"/>
  <c r="BK297"/>
  <c r="J285"/>
  <c r="J258"/>
  <c r="J243"/>
  <c r="J207"/>
  <c r="J176"/>
  <c r="J149"/>
  <c r="BK340"/>
  <c r="BK330"/>
  <c r="J313"/>
  <c r="J296"/>
  <c r="J282"/>
  <c r="BK273"/>
  <c r="BK260"/>
  <c r="BK243"/>
  <c r="BK219"/>
  <c r="BK189"/>
  <c r="BK165"/>
  <c r="BK143"/>
  <c r="J338"/>
  <c r="J328"/>
  <c r="BK324"/>
  <c r="BK318"/>
  <c r="J300"/>
  <c r="BK294"/>
  <c r="J266"/>
  <c r="J246"/>
  <c r="BK215"/>
  <c r="J189"/>
  <c r="BK149"/>
  <c r="BK342"/>
  <c r="J335"/>
  <c r="BK332"/>
  <c r="J323"/>
  <c r="BK312"/>
  <c r="J298"/>
  <c r="BK276"/>
  <c r="J249"/>
  <c r="BK222"/>
  <c r="BK188"/>
  <c r="BK159"/>
  <c r="J132" i="3"/>
  <c r="BK121"/>
  <c r="R134" i="2" l="1"/>
  <c r="R153"/>
  <c r="BK164"/>
  <c r="J164" s="1"/>
  <c r="J100" s="1"/>
  <c r="P198"/>
  <c r="P211"/>
  <c r="BK225"/>
  <c r="J225" s="1"/>
  <c r="J103" s="1"/>
  <c r="T262"/>
  <c r="T272"/>
  <c r="BK278"/>
  <c r="J278"/>
  <c r="J108"/>
  <c r="T295"/>
  <c r="T307"/>
  <c r="BK317"/>
  <c r="J317" s="1"/>
  <c r="J112" s="1"/>
  <c r="BK120" i="3"/>
  <c r="BK119" s="1"/>
  <c r="BK118" s="1"/>
  <c r="J118" s="1"/>
  <c r="J96" s="1"/>
  <c r="P134" i="2"/>
  <c r="T153"/>
  <c r="R164"/>
  <c r="BK198"/>
  <c r="J198" s="1"/>
  <c r="J101" s="1"/>
  <c r="BK211"/>
  <c r="J211" s="1"/>
  <c r="J102" s="1"/>
  <c r="P225"/>
  <c r="P262"/>
  <c r="P272"/>
  <c r="R278"/>
  <c r="R295"/>
  <c r="R307"/>
  <c r="P317"/>
  <c r="P316"/>
  <c r="R120" i="3"/>
  <c r="R119"/>
  <c r="R118"/>
  <c r="BK134" i="2"/>
  <c r="J134" s="1"/>
  <c r="J98" s="1"/>
  <c r="BK153"/>
  <c r="J153" s="1"/>
  <c r="J99" s="1"/>
  <c r="T164"/>
  <c r="R198"/>
  <c r="R211"/>
  <c r="T225"/>
  <c r="R262"/>
  <c r="R272"/>
  <c r="P278"/>
  <c r="BK295"/>
  <c r="J295"/>
  <c r="J109" s="1"/>
  <c r="BK307"/>
  <c r="J307" s="1"/>
  <c r="J110" s="1"/>
  <c r="R317"/>
  <c r="R316"/>
  <c r="P120" i="3"/>
  <c r="P119" s="1"/>
  <c r="P118" s="1"/>
  <c r="AU96" i="1" s="1"/>
  <c r="T134" i="2"/>
  <c r="P153"/>
  <c r="P164"/>
  <c r="T198"/>
  <c r="T211"/>
  <c r="R225"/>
  <c r="BK262"/>
  <c r="J262" s="1"/>
  <c r="J106" s="1"/>
  <c r="BK272"/>
  <c r="J272"/>
  <c r="J107"/>
  <c r="T278"/>
  <c r="P295"/>
  <c r="P307"/>
  <c r="T317"/>
  <c r="T316"/>
  <c r="T120" i="3"/>
  <c r="T119" s="1"/>
  <c r="T118" s="1"/>
  <c r="BK259" i="2"/>
  <c r="J259" s="1"/>
  <c r="J104" s="1"/>
  <c r="F91" i="3"/>
  <c r="E108"/>
  <c r="F115"/>
  <c r="BF121"/>
  <c r="J91"/>
  <c r="J112"/>
  <c r="BF132"/>
  <c r="J115"/>
  <c r="BF124"/>
  <c r="BF125"/>
  <c r="BF128"/>
  <c r="BF129"/>
  <c r="BF133"/>
  <c r="J91" i="2"/>
  <c r="J92"/>
  <c r="F128"/>
  <c r="BF135"/>
  <c r="BF149"/>
  <c r="BF159"/>
  <c r="BF163"/>
  <c r="BF165"/>
  <c r="BF171"/>
  <c r="BF192"/>
  <c r="BF212"/>
  <c r="BF258"/>
  <c r="BF260"/>
  <c r="BF271"/>
  <c r="BF277"/>
  <c r="BF285"/>
  <c r="BF297"/>
  <c r="BF298"/>
  <c r="BF301"/>
  <c r="BF305"/>
  <c r="BF318"/>
  <c r="BF321"/>
  <c r="BF323"/>
  <c r="BF332"/>
  <c r="BF333"/>
  <c r="BF338"/>
  <c r="BF341"/>
  <c r="BF342"/>
  <c r="E85"/>
  <c r="F92"/>
  <c r="BF172"/>
  <c r="BF207"/>
  <c r="BF234"/>
  <c r="BF243"/>
  <c r="BF263"/>
  <c r="BF268"/>
  <c r="BF273"/>
  <c r="BF299"/>
  <c r="BF322"/>
  <c r="BF324"/>
  <c r="BF327"/>
  <c r="BF330"/>
  <c r="BF335"/>
  <c r="BF340"/>
  <c r="J89"/>
  <c r="BF139"/>
  <c r="BF143"/>
  <c r="BF150"/>
  <c r="BF176"/>
  <c r="BF188"/>
  <c r="BF218"/>
  <c r="BF219"/>
  <c r="BF222"/>
  <c r="BF246"/>
  <c r="BF252"/>
  <c r="BF255"/>
  <c r="BF266"/>
  <c r="BF267"/>
  <c r="BF276"/>
  <c r="BF279"/>
  <c r="BF282"/>
  <c r="BF288"/>
  <c r="BF291"/>
  <c r="BF294"/>
  <c r="BF308"/>
  <c r="BF312"/>
  <c r="BF325"/>
  <c r="BF328"/>
  <c r="BF329"/>
  <c r="BF334"/>
  <c r="BF337"/>
  <c r="BF339"/>
  <c r="BF146"/>
  <c r="BF154"/>
  <c r="BF168"/>
  <c r="BF182"/>
  <c r="BF189"/>
  <c r="BF199"/>
  <c r="BF203"/>
  <c r="BF215"/>
  <c r="BF226"/>
  <c r="BF237"/>
  <c r="BF240"/>
  <c r="BF249"/>
  <c r="BF296"/>
  <c r="BF300"/>
  <c r="BF306"/>
  <c r="BF313"/>
  <c r="BF319"/>
  <c r="BF320"/>
  <c r="BF326"/>
  <c r="BF331"/>
  <c r="BF336"/>
  <c r="F35"/>
  <c r="BB95" i="1" s="1"/>
  <c r="F35" i="3"/>
  <c r="BB96" i="1" s="1"/>
  <c r="F37" i="3"/>
  <c r="BD96" i="1" s="1"/>
  <c r="J33" i="2"/>
  <c r="AV95" i="1" s="1"/>
  <c r="F33" i="3"/>
  <c r="AZ96" i="1" s="1"/>
  <c r="F36" i="3"/>
  <c r="BC96" i="1" s="1"/>
  <c r="F33" i="2"/>
  <c r="AZ95" i="1" s="1"/>
  <c r="J33" i="3"/>
  <c r="AV96" i="1" s="1"/>
  <c r="F36" i="2"/>
  <c r="BC95" i="1" s="1"/>
  <c r="F37" i="2"/>
  <c r="BD95" i="1" s="1"/>
  <c r="P261" i="2" l="1"/>
  <c r="T261"/>
  <c r="R261"/>
  <c r="T133"/>
  <c r="T132" s="1"/>
  <c r="P133"/>
  <c r="P132" s="1"/>
  <c r="AU95" i="1" s="1"/>
  <c r="AU94" s="1"/>
  <c r="R133" i="2"/>
  <c r="R132" s="1"/>
  <c r="BK261"/>
  <c r="J261" s="1"/>
  <c r="J105" s="1"/>
  <c r="J119" i="3"/>
  <c r="J97" s="1"/>
  <c r="J120"/>
  <c r="J98" s="1"/>
  <c r="BK133" i="2"/>
  <c r="J133" s="1"/>
  <c r="J97" s="1"/>
  <c r="BK316"/>
  <c r="J316" s="1"/>
  <c r="J111" s="1"/>
  <c r="AZ94" i="1"/>
  <c r="W29" s="1"/>
  <c r="BB94"/>
  <c r="W31" s="1"/>
  <c r="J34" i="3"/>
  <c r="AW96" i="1" s="1"/>
  <c r="AT96" s="1"/>
  <c r="F34" i="2"/>
  <c r="BA95" i="1" s="1"/>
  <c r="J30" i="3"/>
  <c r="AG96" i="1" s="1"/>
  <c r="J34" i="2"/>
  <c r="AW95" i="1" s="1"/>
  <c r="AT95" s="1"/>
  <c r="BC94"/>
  <c r="W32" s="1"/>
  <c r="BD94"/>
  <c r="W33" s="1"/>
  <c r="F34" i="3"/>
  <c r="BA96" i="1" s="1"/>
  <c r="BK132" i="2" l="1"/>
  <c r="J132" s="1"/>
  <c r="J96" s="1"/>
  <c r="J39" i="3"/>
  <c r="AN96" i="1"/>
  <c r="BA94"/>
  <c r="AW94" s="1"/>
  <c r="AK30" s="1"/>
  <c r="AY94"/>
  <c r="AV94"/>
  <c r="AK29" s="1"/>
  <c r="AX94"/>
  <c r="J30" i="2" l="1"/>
  <c r="AG95" i="1" s="1"/>
  <c r="AG94" s="1"/>
  <c r="AK26" s="1"/>
  <c r="AK35" s="1"/>
  <c r="AT94"/>
  <c r="W30"/>
  <c r="J39" i="2" l="1"/>
  <c r="AN94" i="1"/>
  <c r="AN95"/>
</calcChain>
</file>

<file path=xl/sharedStrings.xml><?xml version="1.0" encoding="utf-8"?>
<sst xmlns="http://schemas.openxmlformats.org/spreadsheetml/2006/main" count="2820" uniqueCount="529">
  <si>
    <t>Export Komplet</t>
  </si>
  <si>
    <t/>
  </si>
  <si>
    <t>2.0</t>
  </si>
  <si>
    <t>False</t>
  </si>
  <si>
    <t>{aaee2bf3-6585-42ba-a5c3-d9c2d9612fcd}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</si>
  <si>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</si>
  <si>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</si>
  <si>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</si>
  <si>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</si>
  <si>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</si>
  <si>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</si>
  <si>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</si>
  <si>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007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</si>
  <si>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</si>
  <si>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</si>
  <si>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</si>
  <si>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</si>
  <si>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</si>
  <si>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</si>
  <si>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</si>
  <si>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</si>
  <si>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</si>
  <si>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</si>
  <si>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</si>
  <si>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</si>
  <si>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</si>
  <si>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</si>
  <si>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</si>
  <si>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</si>
  <si>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</si>
  <si>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</si>
  <si>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</si>
  <si>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</si>
  <si>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</si>
  <si>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</si>
  <si>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</si>
  <si>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</si>
  <si>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</si>
  <si>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</si>
  <si>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</si>
  <si>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</si>
  <si>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</si>
  <si>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</si>
  <si>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</si>
  <si>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</si>
  <si>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</si>
  <si>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</si>
  <si>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</si>
  <si>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</si>
  <si>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</si>
  <si>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</si>
  <si>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</si>
  <si>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</si>
  <si>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</si>
  <si>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</si>
  <si>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</si>
  <si>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</si>
  <si>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</si>
  <si>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</si>
  <si>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</si>
  <si>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</si>
  <si>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</si>
  <si>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</si>
  <si>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</si>
  <si>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</si>
  <si>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</si>
  <si>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</si>
  <si>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</si>
  <si>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</si>
  <si>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</si>
  <si>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</si>
  <si>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</si>
  <si>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</si>
  <si>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ASR</t>
  </si>
  <si>
    <t>STA</t>
  </si>
  <si>
    <t>1</t>
  </si>
  <si>
    <t>{982799c7-a751-4fc4-97da-21517c065e41}</t>
  </si>
  <si>
    <t>01.2</t>
  </si>
  <si>
    <t>Búracie práce</t>
  </si>
  <si>
    <t>{ffdea970-9173-4a24-84dc-162376987134}</t>
  </si>
  <si>
    <t>KRYCÍ LIST ROZPOČTU</t>
  </si>
  <si>
    <t>Objekt:</t>
  </si>
  <si>
    <t>01.1 - ASR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</si>
  <si>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</si>
  <si>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</si>
  <si>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</si>
  <si>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</si>
  <si>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</si>
  <si>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</si>
  <si>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</si>
  <si>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</si>
  <si>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</si>
  <si>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</si>
  <si>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</si>
  <si>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</si>
  <si>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</si>
  <si>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</si>
  <si>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722 - Zdravotechnika - vnútorný vodovod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</si>
  <si>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</si>
  <si>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</si>
  <si>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</si>
  <si>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</si>
  <si>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</si>
  <si>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</si>
  <si>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</si>
  <si>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</si>
  <si>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</si>
  <si>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</si>
  <si>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</si>
  <si>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</si>
  <si>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</si>
  <si>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</si>
  <si>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</si>
  <si>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</si>
  <si>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</si>
  <si>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</si>
  <si>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</si>
  <si>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</si>
  <si>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</si>
  <si>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</si>
  <si>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</si>
  <si>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122201101.S</t>
  </si>
  <si>
    <t>Odkopávka a prekopávka nezapažená v hornine 3, do 100 m3</t>
  </si>
  <si>
    <t>m3</t>
  </si>
  <si>
    <t>4</t>
  </si>
  <si>
    <t>2</t>
  </si>
  <si>
    <t>VV</t>
  </si>
  <si>
    <t>10*19*0,2*2</t>
  </si>
  <si>
    <t>48,2*6*0,2</t>
  </si>
  <si>
    <t>Súčet</t>
  </si>
  <si>
    <t>122201109.S</t>
  </si>
  <si>
    <t>Odkopávky a prekopávky nezapažené. Príplatok k cenám za lepivosť horniny 3</t>
  </si>
  <si>
    <t>3</t>
  </si>
  <si>
    <t>132201101.S</t>
  </si>
  <si>
    <t>Výkop ryhy do šírky 600 mm v horn.3 do 100 m3</t>
  </si>
  <si>
    <t>6</t>
  </si>
  <si>
    <t>48,2*0,4*0,3</t>
  </si>
  <si>
    <t>132201109.S</t>
  </si>
  <si>
    <t>Príplatok k cene za lepivosť pri hĺbení rýh šírky do 600 mm zapažených i nezapažených s urovnaním dna v hornine 3</t>
  </si>
  <si>
    <t>8</t>
  </si>
  <si>
    <t>5</t>
  </si>
  <si>
    <t>171101101.S</t>
  </si>
  <si>
    <t>Uloženie sypaniny do násypu súdržnej horniny s mierou zhutnenia podľa Proctor-Standard na 95 %</t>
  </si>
  <si>
    <t>10</t>
  </si>
  <si>
    <t>181101102.S</t>
  </si>
  <si>
    <t>Úprava pláne v zárezoch v hornine 1-4 so zhutnením</t>
  </si>
  <si>
    <t>m2</t>
  </si>
  <si>
    <t>12</t>
  </si>
  <si>
    <t>68,2*2*8</t>
  </si>
  <si>
    <t>Zakladanie</t>
  </si>
  <si>
    <t>7</t>
  </si>
  <si>
    <t>215901101.S</t>
  </si>
  <si>
    <t>Zhutnenie podložia z rastlej horniny 1 až 4 pod násypy, z hornina súdržných do 92 % PS a nesúdržných</t>
  </si>
  <si>
    <t>14</t>
  </si>
  <si>
    <t>48,2*13</t>
  </si>
  <si>
    <t>10*19*2</t>
  </si>
  <si>
    <t>48,2*6</t>
  </si>
  <si>
    <t>273351217.S</t>
  </si>
  <si>
    <t>Debnenie stien základových dosiek, zhotovenie</t>
  </si>
  <si>
    <t>16</t>
  </si>
  <si>
    <t>(10+19)*2*0,2*2</t>
  </si>
  <si>
    <t>(48,2+6)*2*0,2</t>
  </si>
  <si>
    <t>9</t>
  </si>
  <si>
    <t>273351218.S</t>
  </si>
  <si>
    <t>Debnenie stien základových dosiek, odstránenie</t>
  </si>
  <si>
    <t>18</t>
  </si>
  <si>
    <t>Zvislé a kompletné konštrukcie</t>
  </si>
  <si>
    <t>317322411.S</t>
  </si>
  <si>
    <t>Betón múrika  železový (bez výstuže) tr. C 25/30</t>
  </si>
  <si>
    <t>48,2*0,2*0,3</t>
  </si>
  <si>
    <t>11</t>
  </si>
  <si>
    <t>317351105.S</t>
  </si>
  <si>
    <t>Debnenie  zhotovenie</t>
  </si>
  <si>
    <t>22</t>
  </si>
  <si>
    <t>48,2*2*0,2</t>
  </si>
  <si>
    <t>317351106.S</t>
  </si>
  <si>
    <t>Debnenie odstránenie</t>
  </si>
  <si>
    <t>24</t>
  </si>
  <si>
    <t>13</t>
  </si>
  <si>
    <t>317362821.S</t>
  </si>
  <si>
    <t>Výstuž z ocele B500 (10505)</t>
  </si>
  <si>
    <t>t</t>
  </si>
  <si>
    <t>26</t>
  </si>
  <si>
    <t>48,2*4*0,89*0,001</t>
  </si>
  <si>
    <t>48,2/0,3*1,5*0,89*0,001</t>
  </si>
  <si>
    <t>341321315.S</t>
  </si>
  <si>
    <t>Betón stien a priečok, železový (bez výstuže) tr. C 20/25</t>
  </si>
  <si>
    <t>28</t>
  </si>
  <si>
    <t>48,2*2,2*2*0,2</t>
  </si>
  <si>
    <t>-3,2*2,2*3*0,2</t>
  </si>
  <si>
    <t>13*2,2*0,2*2</t>
  </si>
  <si>
    <t>-4*2,2*0,2*2</t>
  </si>
  <si>
    <t>15</t>
  </si>
  <si>
    <t>341351105.S</t>
  </si>
  <si>
    <t>Debnenie stien a priečok obojstranné zhotovenie-dielce</t>
  </si>
  <si>
    <t>30</t>
  </si>
  <si>
    <t>48,2*2,2*2*2</t>
  </si>
  <si>
    <t>-3,2*2,2*3*2</t>
  </si>
  <si>
    <t>13*2,2*2*2</t>
  </si>
  <si>
    <t>4*2,2*2*2</t>
  </si>
  <si>
    <t>341351106.S</t>
  </si>
  <si>
    <t>Debnenie stien a priečok obojstranné odstránenie-dielce</t>
  </si>
  <si>
    <t>32</t>
  </si>
  <si>
    <t>17</t>
  </si>
  <si>
    <t>341352301.S</t>
  </si>
  <si>
    <t>Denný prenájom ručného systémového debnenia jednoduchých stien, pre výšku debniaceho panela 2400 mm</t>
  </si>
  <si>
    <t>-1962590080</t>
  </si>
  <si>
    <t>531,52/3*45</t>
  </si>
  <si>
    <t>341362422.S</t>
  </si>
  <si>
    <t>Výstuž  stien a priečok rovných alebo oblých zo zváraných sietí KARI, priemer drôtu 6/6 mm, veľkosť oka 150x150 mm</t>
  </si>
  <si>
    <t>36</t>
  </si>
  <si>
    <t>48,2*2,2*2</t>
  </si>
  <si>
    <t>-3,2*2,2*3</t>
  </si>
  <si>
    <t>13*2,2*2</t>
  </si>
  <si>
    <t>4*2,2*2</t>
  </si>
  <si>
    <t>Komunikácie</t>
  </si>
  <si>
    <t>19</t>
  </si>
  <si>
    <t>273362442.S</t>
  </si>
  <si>
    <t>Výstuž základových dosiek zo zvár. sietí KARI</t>
  </si>
  <si>
    <t>38</t>
  </si>
  <si>
    <t>564760111.S</t>
  </si>
  <si>
    <t>Podklad alebo kryt z kameniva hrubého drveného  s rozprestretím a zhutnením hr. 200 mm</t>
  </si>
  <si>
    <t>40</t>
  </si>
  <si>
    <t>21</t>
  </si>
  <si>
    <t>581120115.S</t>
  </si>
  <si>
    <t>Kryt cementobetónový cestných komunikácií  hr. 150 mm</t>
  </si>
  <si>
    <t>42</t>
  </si>
  <si>
    <t>Úpravy povrchov, podlahy, osadenie</t>
  </si>
  <si>
    <t>631315661.S</t>
  </si>
  <si>
    <t>Mazanina z betónu prostého (m3) tr. C 20/25 hr.nad 120 do 240 mm</t>
  </si>
  <si>
    <t>44</t>
  </si>
  <si>
    <t>48,2*13*0,15</t>
  </si>
  <si>
    <t>23</t>
  </si>
  <si>
    <t>631351101.S</t>
  </si>
  <si>
    <t>Debnenie stien, rýh a otvorov v podlahách zhotovenie</t>
  </si>
  <si>
    <t>46</t>
  </si>
  <si>
    <t>(48,2+13)*2*0,2</t>
  </si>
  <si>
    <t>631351102.S</t>
  </si>
  <si>
    <t>Debnenie stien, rýh a otvorov v podlahách odstránenie</t>
  </si>
  <si>
    <t>48</t>
  </si>
  <si>
    <t>25</t>
  </si>
  <si>
    <t>631362422.S</t>
  </si>
  <si>
    <t>Výstuž mazanín z betónov (z kameniva) a z ľahkých betónov zo sietí KARI, priemer drôtu 6/6 mm, veľkosť oka 150x150 mm</t>
  </si>
  <si>
    <t>50</t>
  </si>
  <si>
    <t>631501111.S</t>
  </si>
  <si>
    <t>Násyp s utlačením a urovnaním povrchu z kameniva ťaženého hrubého a drobného</t>
  </si>
  <si>
    <t>52</t>
  </si>
  <si>
    <t>48,2*13*0,2</t>
  </si>
  <si>
    <t>Ostatné konštrukcie a práce-búranie</t>
  </si>
  <si>
    <t>27</t>
  </si>
  <si>
    <t>919726113.S</t>
  </si>
  <si>
    <t>Rezanie priečnych alebo pozdĺžnych dilatačných škár betónových plôch šírky 4 mm hĺbky do 60 mm</t>
  </si>
  <si>
    <t>m</t>
  </si>
  <si>
    <t>54</t>
  </si>
  <si>
    <t>2*48,2</t>
  </si>
  <si>
    <t>8*13</t>
  </si>
  <si>
    <t>2*19*2</t>
  </si>
  <si>
    <t>3*10*2</t>
  </si>
  <si>
    <t>8*6</t>
  </si>
  <si>
    <t>48,2*1</t>
  </si>
  <si>
    <t>943943222.S</t>
  </si>
  <si>
    <t>Montáž lešenia priestorového ľahkého bez podláh pri zaťaženie do 2 kPa, výšky nad 10 do 22 m</t>
  </si>
  <si>
    <t>56</t>
  </si>
  <si>
    <t>48,2*13*7,86/3</t>
  </si>
  <si>
    <t>29</t>
  </si>
  <si>
    <t>943943292.S</t>
  </si>
  <si>
    <t>Príplatok za prvý a každý ďalší i začatý mesiac používania lešenia priestorového ľahkého bez podláh výšky do 10 m a nad 10 do 22 m</t>
  </si>
  <si>
    <t>58</t>
  </si>
  <si>
    <t>943943822.S</t>
  </si>
  <si>
    <t>Demontáž lešenia priestorového ľahkého bez podláh pri zaťažení do 2 kPa, výšky nad 10 do 22 m</t>
  </si>
  <si>
    <t>60</t>
  </si>
  <si>
    <t>31</t>
  </si>
  <si>
    <t>943955022.S</t>
  </si>
  <si>
    <t>Montáž lešeňovej podlahy s priečnikmi alebo pozdľžnikmi výšky nad 10 do 20 m</t>
  </si>
  <si>
    <t>62</t>
  </si>
  <si>
    <t>48,2*13*3/3</t>
  </si>
  <si>
    <t>943955191.S</t>
  </si>
  <si>
    <t>Príplatok za prvý a každý i začatý mesiac použitia lešeňovej podlahy pre všetky výšky do 40 m</t>
  </si>
  <si>
    <t>64</t>
  </si>
  <si>
    <t>33</t>
  </si>
  <si>
    <t>943955822.S</t>
  </si>
  <si>
    <t>Demontáž lešeňovej podlahy s priečnikmi alebo pozdľžnikmi výšky nad 10 do 20 m</t>
  </si>
  <si>
    <t>66</t>
  </si>
  <si>
    <t>34</t>
  </si>
  <si>
    <t>952901311.S</t>
  </si>
  <si>
    <t>Vyčistenie budov poľnohospodárskych objektov akejkoľvek výšky</t>
  </si>
  <si>
    <t>68</t>
  </si>
  <si>
    <t>35</t>
  </si>
  <si>
    <t>957381114.S</t>
  </si>
  <si>
    <t>Žľaby pre dobytok železobetón. vytvarované š.800 mm</t>
  </si>
  <si>
    <t>70</t>
  </si>
  <si>
    <t>48,2</t>
  </si>
  <si>
    <t>957381119.S</t>
  </si>
  <si>
    <t>Príplatok za rozširenú časť žľabu</t>
  </si>
  <si>
    <t>72</t>
  </si>
  <si>
    <t>99</t>
  </si>
  <si>
    <t>Presun hmôt HSV</t>
  </si>
  <si>
    <t>37</t>
  </si>
  <si>
    <t>998022021.S</t>
  </si>
  <si>
    <t>Presun hmôt pre haly 802, 811 zvislá konštr.monolitická výšky do 20 m</t>
  </si>
  <si>
    <t>74</t>
  </si>
  <si>
    <t>PSV</t>
  </si>
  <si>
    <t>Práce a dodávky PSV</t>
  </si>
  <si>
    <t>722</t>
  </si>
  <si>
    <t>Zdravotechnika - vnútorný vodovod</t>
  </si>
  <si>
    <t>722172126.S</t>
  </si>
  <si>
    <t>Potrubie z plastických rúr pre vodu do napájačky</t>
  </si>
  <si>
    <t>76</t>
  </si>
  <si>
    <t>48,2+2*1,5</t>
  </si>
  <si>
    <t>39</t>
  </si>
  <si>
    <t>722270179.S</t>
  </si>
  <si>
    <t>Montáž loptovej napájačky</t>
  </si>
  <si>
    <t>ks</t>
  </si>
  <si>
    <t>78</t>
  </si>
  <si>
    <t>M</t>
  </si>
  <si>
    <t>426810041299.S</t>
  </si>
  <si>
    <t>Loptová napájačka</t>
  </si>
  <si>
    <t>80</t>
  </si>
  <si>
    <t>41</t>
  </si>
  <si>
    <t>722290215.S</t>
  </si>
  <si>
    <t>Tlaková skúška vodovodného potrubia hrdlového alebo prírubového do DN 100</t>
  </si>
  <si>
    <t>82</t>
  </si>
  <si>
    <t>998722201.S</t>
  </si>
  <si>
    <t>Presun hmôt pre vnútorný vodovod v objektoch výšky do 6 m</t>
  </si>
  <si>
    <t>%</t>
  </si>
  <si>
    <t>84</t>
  </si>
  <si>
    <t>762</t>
  </si>
  <si>
    <t>Konštrukcie tesárske</t>
  </si>
  <si>
    <t>43</t>
  </si>
  <si>
    <t>762712130.S</t>
  </si>
  <si>
    <t>Montáž priestorových viazaných konštrukcií z reziva hraneného prierezovej plochy 224 - 288 cm2</t>
  </si>
  <si>
    <t>86</t>
  </si>
  <si>
    <t>48,2*8</t>
  </si>
  <si>
    <t>605470000400.S</t>
  </si>
  <si>
    <t>Hranoly drevené</t>
  </si>
  <si>
    <t>88</t>
  </si>
  <si>
    <t>45</t>
  </si>
  <si>
    <t>762795000.S</t>
  </si>
  <si>
    <t>Spojovacie prostriedky pre priestorové viazané konštrukcie - klince, svorky, fixačné dosky</t>
  </si>
  <si>
    <t>90</t>
  </si>
  <si>
    <t>764</t>
  </si>
  <si>
    <t>Konštrukcie klampiarske</t>
  </si>
  <si>
    <t>764313221.S</t>
  </si>
  <si>
    <t>Krytiny hladké z pozinkovaného farbeného PZf plechu</t>
  </si>
  <si>
    <t>92</t>
  </si>
  <si>
    <t>48,2*6,5</t>
  </si>
  <si>
    <t>47</t>
  </si>
  <si>
    <t>764333430.S</t>
  </si>
  <si>
    <t>Lemovanie z pozinkovaného farbeného PZf plechu, múrov na plochých strechách</t>
  </si>
  <si>
    <t>94</t>
  </si>
  <si>
    <t>6,5*2*2</t>
  </si>
  <si>
    <t>764454255.S</t>
  </si>
  <si>
    <t>Zvodové rúry z pozinkovaného PZ plechu, kruhové priemer</t>
  </si>
  <si>
    <t>96</t>
  </si>
  <si>
    <t>4,15*3</t>
  </si>
  <si>
    <t>49</t>
  </si>
  <si>
    <t>764721116.S</t>
  </si>
  <si>
    <t>Oplechovanie z pozinkovaného farbeného PZf plechu, odkvapov na strechách</t>
  </si>
  <si>
    <t>98</t>
  </si>
  <si>
    <t>764761122.S</t>
  </si>
  <si>
    <t>Žľab pododkvapový polkruhový pozink farebný vrátane čela, hákov, rohov, kútov</t>
  </si>
  <si>
    <t>100</t>
  </si>
  <si>
    <t>51</t>
  </si>
  <si>
    <t>998764201.S</t>
  </si>
  <si>
    <t>Presun hmôt pre konštrukcie klampiarske v objektoch výšky do 6 m</t>
  </si>
  <si>
    <t>102</t>
  </si>
  <si>
    <t>767</t>
  </si>
  <si>
    <t>Konštrukcie doplnkové kovové</t>
  </si>
  <si>
    <t>767431001.S</t>
  </si>
  <si>
    <t>Montáž opláštenia haly z tvarovaných plechov</t>
  </si>
  <si>
    <t>104</t>
  </si>
  <si>
    <t>53</t>
  </si>
  <si>
    <t>553240002990.S</t>
  </si>
  <si>
    <t>Materiál na opláštenie haly</t>
  </si>
  <si>
    <t>106</t>
  </si>
  <si>
    <t>767640099.S</t>
  </si>
  <si>
    <t>Oprava oceľových  krídiel  vrát</t>
  </si>
  <si>
    <t>108</t>
  </si>
  <si>
    <t>55</t>
  </si>
  <si>
    <t>767654240.S</t>
  </si>
  <si>
    <t>Montáž vrát posuvných, osadených do oceľovej konštrukcie, s plochou nad 13 do 20 m2</t>
  </si>
  <si>
    <t>110</t>
  </si>
  <si>
    <t>553410059400.S</t>
  </si>
  <si>
    <t>Vráta oceľové 4500x4300 mm</t>
  </si>
  <si>
    <t>112</t>
  </si>
  <si>
    <t>57</t>
  </si>
  <si>
    <t>767995102.S</t>
  </si>
  <si>
    <t>Montáž ostatných atypických kovových stavebných doplnkových konštrukcií nad 5 do 10 kg</t>
  </si>
  <si>
    <t>kg</t>
  </si>
  <si>
    <t>114</t>
  </si>
  <si>
    <t>16*(4,15+4,5+6)*23</t>
  </si>
  <si>
    <t>(6+48,2+6)*20</t>
  </si>
  <si>
    <t>155110000100.S</t>
  </si>
  <si>
    <t>Oceľová konštrukcia prestrešenia chodby krmenia</t>
  </si>
  <si>
    <t>116</t>
  </si>
  <si>
    <t>59</t>
  </si>
  <si>
    <t>998767201.S</t>
  </si>
  <si>
    <t>Presun hmôt pre kovové stavebné doplnkové konštrukcie v objektoch výšky do 6 m</t>
  </si>
  <si>
    <t>118</t>
  </si>
  <si>
    <t>783</t>
  </si>
  <si>
    <t>Nátery</t>
  </si>
  <si>
    <t>783225100.S</t>
  </si>
  <si>
    <t>Nátery kov.stav.doplnk.konštr. syntetické na vzduchu schnúce dvojnás. 1x s emailov. - 105µm</t>
  </si>
  <si>
    <t>120</t>
  </si>
  <si>
    <t>5391,2*32*0,001</t>
  </si>
  <si>
    <t>1,4*16*23</t>
  </si>
  <si>
    <t>61</t>
  </si>
  <si>
    <t>783226100.S</t>
  </si>
  <si>
    <t>Nátery kov.stav.doplnk.konštr. syntetické na vzduchu schnúce základný - 35µm</t>
  </si>
  <si>
    <t>122</t>
  </si>
  <si>
    <t>783782404.S</t>
  </si>
  <si>
    <t>Nátery tesárskych konštrukcií, povrchová impregnácia proti drevokaznému hmyzu, hubám a plesniam, jednonásobná</t>
  </si>
  <si>
    <t>124</t>
  </si>
  <si>
    <t>48,2*8*0,26*2</t>
  </si>
  <si>
    <t>Práce a dodávky M</t>
  </si>
  <si>
    <t>21-M</t>
  </si>
  <si>
    <t>Elektromontáže</t>
  </si>
  <si>
    <t>63</t>
  </si>
  <si>
    <t>210010041.S</t>
  </si>
  <si>
    <t>Rúrka elektroinštalačná ohybná kovová typ 3313, uložená pevne</t>
  </si>
  <si>
    <t>397470120</t>
  </si>
  <si>
    <t>345710008305.S</t>
  </si>
  <si>
    <t>Rúrka ohybná 3313 kovová z vrchnej pozink. oceľovej pásky a vnútornej izolačnej vrstvy, D 18,9 mm</t>
  </si>
  <si>
    <t>128</t>
  </si>
  <si>
    <t>2013437228</t>
  </si>
  <si>
    <t>65</t>
  </si>
  <si>
    <t>345710036510.S</t>
  </si>
  <si>
    <t>Príchytka obojstranná 3613 z pozinkovanej ocele pre ohybné kovové elektroinštal. rúrky D 13 mm</t>
  </si>
  <si>
    <t>104493221</t>
  </si>
  <si>
    <t>210010301</t>
  </si>
  <si>
    <t>Škatuľa prístrojová bez zapojenia</t>
  </si>
  <si>
    <t>KUS</t>
  </si>
  <si>
    <t>-1002708184</t>
  </si>
  <si>
    <t>67</t>
  </si>
  <si>
    <t>3450906510</t>
  </si>
  <si>
    <t>Krabica</t>
  </si>
  <si>
    <t>-191831646</t>
  </si>
  <si>
    <t>210100002</t>
  </si>
  <si>
    <t>Ukončenie vodičov v rozvádzač. vč. zapojenia a vodičovej koncovky do 6 mm2</t>
  </si>
  <si>
    <t>1681869224</t>
  </si>
  <si>
    <t>69</t>
  </si>
  <si>
    <t>210110001.S</t>
  </si>
  <si>
    <t>Jednopólový spínač, nástenný , vrátane zapojenia</t>
  </si>
  <si>
    <t>-1894756741</t>
  </si>
  <si>
    <t>345340003000.S</t>
  </si>
  <si>
    <t>Spínač jednopólový nástenný</t>
  </si>
  <si>
    <t>358999054</t>
  </si>
  <si>
    <t>71</t>
  </si>
  <si>
    <t>210111011.S</t>
  </si>
  <si>
    <t>Domová zásuvka polozapustená alebo zapustená 250 V  vrátane zapojenia</t>
  </si>
  <si>
    <t>-2047149999</t>
  </si>
  <si>
    <t>345350004320.S</t>
  </si>
  <si>
    <t>Rámik jednoduchý pre spínače a zásuvky</t>
  </si>
  <si>
    <t>136973156</t>
  </si>
  <si>
    <t>73</t>
  </si>
  <si>
    <t>345520000430.S</t>
  </si>
  <si>
    <t>Zásuvka jednonásobná polozapustená,  komplet</t>
  </si>
  <si>
    <t>1075603535</t>
  </si>
  <si>
    <t>210111102.S</t>
  </si>
  <si>
    <t>Priemyslová zásuvka nástenná  vrátane zapojenia,</t>
  </si>
  <si>
    <t>800186350</t>
  </si>
  <si>
    <t>75</t>
  </si>
  <si>
    <t>345540004210.S</t>
  </si>
  <si>
    <t>Zásuvka nástenná priemyslová</t>
  </si>
  <si>
    <t>-1630845276</t>
  </si>
  <si>
    <t>210191561.S</t>
  </si>
  <si>
    <t>Osadenie skrine rozvádzača  bez murárskych prác a zapojenia vodičov</t>
  </si>
  <si>
    <t>1534528803</t>
  </si>
  <si>
    <t>77</t>
  </si>
  <si>
    <t>357120011900.S</t>
  </si>
  <si>
    <t>Skriňa elektromerová , bez ističa,  možnosť doplnenia</t>
  </si>
  <si>
    <t>489333203</t>
  </si>
  <si>
    <t>210203040.S</t>
  </si>
  <si>
    <t>Montáž a zapojenie stropného LED svietidla 3-18 W</t>
  </si>
  <si>
    <t>1520389158</t>
  </si>
  <si>
    <t>79</t>
  </si>
  <si>
    <t>348110001604.S</t>
  </si>
  <si>
    <t>LED svietidlo závesné  pre LED trubice ,</t>
  </si>
  <si>
    <t>585465249</t>
  </si>
  <si>
    <t>210901058.S</t>
  </si>
  <si>
    <t>Kábel silový, uložený voľne</t>
  </si>
  <si>
    <t>1870081285</t>
  </si>
  <si>
    <t>81</t>
  </si>
  <si>
    <t>341110028900.S</t>
  </si>
  <si>
    <t>Kábel silový</t>
  </si>
  <si>
    <t>411267259</t>
  </si>
  <si>
    <t>210902372.S</t>
  </si>
  <si>
    <t>Vodič silový, uložený v rúrke</t>
  </si>
  <si>
    <t>1478924798</t>
  </si>
  <si>
    <t>83</t>
  </si>
  <si>
    <t>341110033100.S</t>
  </si>
  <si>
    <t>Vodič uložený v rurke</t>
  </si>
  <si>
    <t>-1754689832</t>
  </si>
  <si>
    <t>HZS-001</t>
  </si>
  <si>
    <t>Revízie</t>
  </si>
  <si>
    <t>hod</t>
  </si>
  <si>
    <t>319733010</t>
  </si>
  <si>
    <t>85</t>
  </si>
  <si>
    <t>MV</t>
  </si>
  <si>
    <t>Murárske výpomoci</t>
  </si>
  <si>
    <t>-584472864</t>
  </si>
  <si>
    <t>PM</t>
  </si>
  <si>
    <t>Podružný materiál</t>
  </si>
  <si>
    <t>-1657302569</t>
  </si>
  <si>
    <t>87</t>
  </si>
  <si>
    <t>PPV</t>
  </si>
  <si>
    <t>Podiel pridružených výkonov</t>
  </si>
  <si>
    <t>1514654610</t>
  </si>
  <si>
    <t>01.2 - Búracie práce</t>
  </si>
  <si>
    <t>767134801.S</t>
  </si>
  <si>
    <t>Demontáž oplechovania stien plechmi -0,00900t</t>
  </si>
  <si>
    <t>48,2*2*2,2</t>
  </si>
  <si>
    <t>767135821.S</t>
  </si>
  <si>
    <t>Demontáž roštu pre oplechovanie z kaziet,  -0,01000t</t>
  </si>
  <si>
    <t>767431801.S</t>
  </si>
  <si>
    <t>Demontáž opláštenie haly</t>
  </si>
  <si>
    <t>2*3,14*7,86*48,2/2*0,10</t>
  </si>
  <si>
    <t>979081111</t>
  </si>
  <si>
    <t>Odvoz sutiny a vybúraných hmôt na skládku do 1 km</t>
  </si>
  <si>
    <t>979081121</t>
  </si>
  <si>
    <t>Odvoz sutiny a vybúraných hmôt na skládku za každý ďalší 1 km</t>
  </si>
  <si>
    <t>7,004*48 "Prepočítané koeficientom množstva</t>
  </si>
  <si>
    <t>979082111</t>
  </si>
  <si>
    <t>Vnútrostavenisková doprava sutiny a vybúraných hmôt do 10 m</t>
  </si>
  <si>
    <t>979089012</t>
  </si>
  <si>
    <t>Poplatok za skladovanie</t>
  </si>
  <si>
    <t>Ostatné konštrukcie a práce</t>
  </si>
  <si>
    <t xml:space="preserve">    9 - Ostatné konštrukcie a práce</t>
  </si>
  <si>
    <t>Stavebné úpravy oblúkovej haly na maštaľ pre voľné ustajnenie HD č. 738/2 Svetlice, k.u. Svetlice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</si>
</sst>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topLeftCell="A46" workbookViewId="0">
      <selection activeCell="R15" sqref="R1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20" t="s">
        <v>12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9"/>
      <c r="BS5" s="16" t="s">
        <v>6</v>
      </c>
    </row>
    <row r="6" spans="1:74" s="1" customFormat="1" ht="36.950000000000003" customHeight="1">
      <c r="B6" s="19"/>
      <c r="D6" s="24" t="s">
        <v>13</v>
      </c>
      <c r="K6" s="221" t="s">
        <v>528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19</v>
      </c>
      <c r="AK10" s="25" t="s">
        <v>20</v>
      </c>
      <c r="AN10" s="23" t="s">
        <v>1</v>
      </c>
      <c r="AR10" s="19"/>
      <c r="BS10" s="16" t="s">
        <v>6</v>
      </c>
    </row>
    <row r="11" spans="1:74" s="1" customFormat="1" ht="18.399999999999999" customHeight="1">
      <c r="B11" s="19"/>
      <c r="E11" s="23" t="s">
        <v>17</v>
      </c>
      <c r="AK11" s="25" t="s">
        <v>21</v>
      </c>
      <c r="AN11" s="23" t="s">
        <v>1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22</v>
      </c>
      <c r="AK13" s="25" t="s">
        <v>20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17</v>
      </c>
      <c r="AK14" s="25" t="s">
        <v>21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23</v>
      </c>
      <c r="AK16" s="25" t="s">
        <v>20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17</v>
      </c>
      <c r="AK17" s="25" t="s">
        <v>21</v>
      </c>
      <c r="AN17" s="23" t="s">
        <v>1</v>
      </c>
      <c r="AR17" s="19"/>
      <c r="BS17" s="16" t="s">
        <v>24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25</v>
      </c>
      <c r="AK19" s="25" t="s">
        <v>20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 t="s">
        <v>17</v>
      </c>
      <c r="AK20" s="25" t="s">
        <v>21</v>
      </c>
      <c r="AN20" s="23" t="s">
        <v>1</v>
      </c>
      <c r="AR20" s="19"/>
      <c r="BS20" s="16" t="s">
        <v>24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26</v>
      </c>
      <c r="AR22" s="19"/>
    </row>
    <row r="23" spans="1:71" s="1" customFormat="1" ht="16.5" customHeight="1">
      <c r="B23" s="19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27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3">
        <f>ROUND(AG94,2)</f>
        <v>0</v>
      </c>
      <c r="AL26" s="224"/>
      <c r="AM26" s="224"/>
      <c r="AN26" s="224"/>
      <c r="AO26" s="224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5" t="s">
        <v>28</v>
      </c>
      <c r="M28" s="225"/>
      <c r="N28" s="225"/>
      <c r="O28" s="225"/>
      <c r="P28" s="225"/>
      <c r="Q28" s="28"/>
      <c r="R28" s="28"/>
      <c r="S28" s="28"/>
      <c r="T28" s="28"/>
      <c r="U28" s="28"/>
      <c r="V28" s="28"/>
      <c r="W28" s="225" t="s">
        <v>29</v>
      </c>
      <c r="X28" s="225"/>
      <c r="Y28" s="225"/>
      <c r="Z28" s="225"/>
      <c r="AA28" s="225"/>
      <c r="AB28" s="225"/>
      <c r="AC28" s="225"/>
      <c r="AD28" s="225"/>
      <c r="AE28" s="225"/>
      <c r="AF28" s="28"/>
      <c r="AG28" s="28"/>
      <c r="AH28" s="28"/>
      <c r="AI28" s="28"/>
      <c r="AJ28" s="28"/>
      <c r="AK28" s="225" t="s">
        <v>30</v>
      </c>
      <c r="AL28" s="225"/>
      <c r="AM28" s="225"/>
      <c r="AN28" s="225"/>
      <c r="AO28" s="225"/>
      <c r="AP28" s="28"/>
      <c r="AQ28" s="28"/>
      <c r="AR28" s="29"/>
      <c r="BE28" s="28"/>
    </row>
    <row r="29" spans="1:71" s="3" customFormat="1" ht="14.45" customHeight="1">
      <c r="B29" s="33"/>
      <c r="D29" s="25" t="s">
        <v>31</v>
      </c>
      <c r="F29" s="34" t="s">
        <v>32</v>
      </c>
      <c r="L29" s="212">
        <v>0.2</v>
      </c>
      <c r="M29" s="211"/>
      <c r="N29" s="211"/>
      <c r="O29" s="211"/>
      <c r="P29" s="211"/>
      <c r="Q29" s="35"/>
      <c r="R29" s="35"/>
      <c r="S29" s="35"/>
      <c r="T29" s="35"/>
      <c r="U29" s="35"/>
      <c r="V29" s="35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F29" s="35"/>
      <c r="AG29" s="35"/>
      <c r="AH29" s="35"/>
      <c r="AI29" s="35"/>
      <c r="AJ29" s="35"/>
      <c r="AK29" s="210">
        <f>ROUND(AV94, 2)</f>
        <v>0</v>
      </c>
      <c r="AL29" s="211"/>
      <c r="AM29" s="211"/>
      <c r="AN29" s="211"/>
      <c r="AO29" s="211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5" customHeight="1">
      <c r="B30" s="33"/>
      <c r="F30" s="34" t="s">
        <v>33</v>
      </c>
      <c r="L30" s="219">
        <v>0.2</v>
      </c>
      <c r="M30" s="218"/>
      <c r="N30" s="218"/>
      <c r="O30" s="218"/>
      <c r="P30" s="218"/>
      <c r="W30" s="217">
        <f>ROUND(BA94, 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 2)</f>
        <v>0</v>
      </c>
      <c r="AL30" s="218"/>
      <c r="AM30" s="218"/>
      <c r="AN30" s="218"/>
      <c r="AO30" s="218"/>
      <c r="AR30" s="33"/>
    </row>
    <row r="31" spans="1:71" s="3" customFormat="1" ht="14.45" hidden="1" customHeight="1">
      <c r="B31" s="33"/>
      <c r="F31" s="25" t="s">
        <v>34</v>
      </c>
      <c r="L31" s="219">
        <v>0.2</v>
      </c>
      <c r="M31" s="218"/>
      <c r="N31" s="218"/>
      <c r="O31" s="218"/>
      <c r="P31" s="218"/>
      <c r="W31" s="217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3"/>
    </row>
    <row r="32" spans="1:71" s="3" customFormat="1" ht="14.45" hidden="1" customHeight="1">
      <c r="B32" s="33"/>
      <c r="F32" s="25" t="s">
        <v>35</v>
      </c>
      <c r="L32" s="219">
        <v>0.2</v>
      </c>
      <c r="M32" s="218"/>
      <c r="N32" s="218"/>
      <c r="O32" s="218"/>
      <c r="P32" s="218"/>
      <c r="W32" s="217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3"/>
    </row>
    <row r="33" spans="1:57" s="3" customFormat="1" ht="14.45" hidden="1" customHeight="1">
      <c r="B33" s="33"/>
      <c r="F33" s="34" t="s">
        <v>36</v>
      </c>
      <c r="L33" s="212">
        <v>0</v>
      </c>
      <c r="M33" s="211"/>
      <c r="N33" s="211"/>
      <c r="O33" s="211"/>
      <c r="P33" s="211"/>
      <c r="Q33" s="35"/>
      <c r="R33" s="35"/>
      <c r="S33" s="35"/>
      <c r="T33" s="35"/>
      <c r="U33" s="35"/>
      <c r="V33" s="35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F33" s="35"/>
      <c r="AG33" s="35"/>
      <c r="AH33" s="35"/>
      <c r="AI33" s="35"/>
      <c r="AJ33" s="35"/>
      <c r="AK33" s="210">
        <v>0</v>
      </c>
      <c r="AL33" s="211"/>
      <c r="AM33" s="211"/>
      <c r="AN33" s="211"/>
      <c r="AO33" s="211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7"/>
      <c r="D35" s="38" t="s">
        <v>37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38</v>
      </c>
      <c r="U35" s="39"/>
      <c r="V35" s="39"/>
      <c r="W35" s="39"/>
      <c r="X35" s="213" t="s">
        <v>39</v>
      </c>
      <c r="Y35" s="214"/>
      <c r="Z35" s="214"/>
      <c r="AA35" s="214"/>
      <c r="AB35" s="214"/>
      <c r="AC35" s="39"/>
      <c r="AD35" s="39"/>
      <c r="AE35" s="39"/>
      <c r="AF35" s="39"/>
      <c r="AG35" s="39"/>
      <c r="AH35" s="39"/>
      <c r="AI35" s="39"/>
      <c r="AJ35" s="39"/>
      <c r="AK35" s="215">
        <f>SUM(AK26:AK33)</f>
        <v>0</v>
      </c>
      <c r="AL35" s="214"/>
      <c r="AM35" s="214"/>
      <c r="AN35" s="214"/>
      <c r="AO35" s="216"/>
      <c r="AP35" s="37"/>
      <c r="AQ35" s="37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41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4" t="s">
        <v>42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43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42</v>
      </c>
      <c r="AI60" s="31"/>
      <c r="AJ60" s="31"/>
      <c r="AK60" s="31"/>
      <c r="AL60" s="31"/>
      <c r="AM60" s="44" t="s">
        <v>43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42" t="s">
        <v>44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45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4" t="s">
        <v>42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43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42</v>
      </c>
      <c r="AI75" s="31"/>
      <c r="AJ75" s="31"/>
      <c r="AK75" s="31"/>
      <c r="AL75" s="31"/>
      <c r="AM75" s="44" t="s">
        <v>43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5" customHeight="1">
      <c r="A82" s="28"/>
      <c r="B82" s="29"/>
      <c r="C82" s="20" t="s">
        <v>46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007</v>
      </c>
      <c r="AR84" s="50"/>
    </row>
    <row r="85" spans="1:91" s="5" customFormat="1" ht="36.950000000000003" customHeight="1">
      <c r="B85" s="51"/>
      <c r="C85" s="52" t="s">
        <v>13</v>
      </c>
      <c r="L85" s="201" t="str">
        <f>K6</f>
        <v>Stavebné úpravy oblúkovej haly na maštaľ pre voľné ustajnenie HD č. 738/2 Svetlice, k.u. Svetlice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51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203" t="str">
        <f>IF(AN8= "","",AN8)</f>
        <v/>
      </c>
      <c r="AN87" s="203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2" customHeight="1">
      <c r="A89" s="28"/>
      <c r="B89" s="29"/>
      <c r="C89" s="25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23</v>
      </c>
      <c r="AJ89" s="28"/>
      <c r="AK89" s="28"/>
      <c r="AL89" s="28"/>
      <c r="AM89" s="204" t="str">
        <f>IF(E17="","",E17)</f>
        <v xml:space="preserve"> </v>
      </c>
      <c r="AN89" s="205"/>
      <c r="AO89" s="205"/>
      <c r="AP89" s="205"/>
      <c r="AQ89" s="28"/>
      <c r="AR89" s="29"/>
      <c r="AS89" s="206" t="s">
        <v>47</v>
      </c>
      <c r="AT89" s="207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2" customHeight="1">
      <c r="A90" s="28"/>
      <c r="B90" s="29"/>
      <c r="C90" s="25" t="s">
        <v>22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25</v>
      </c>
      <c r="AJ90" s="28"/>
      <c r="AK90" s="28"/>
      <c r="AL90" s="28"/>
      <c r="AM90" s="204" t="str">
        <f>IF(E20="","",E20)</f>
        <v xml:space="preserve"> </v>
      </c>
      <c r="AN90" s="205"/>
      <c r="AO90" s="205"/>
      <c r="AP90" s="205"/>
      <c r="AQ90" s="28"/>
      <c r="AR90" s="29"/>
      <c r="AS90" s="208"/>
      <c r="AT90" s="209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8"/>
      <c r="AT91" s="209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96" t="s">
        <v>48</v>
      </c>
      <c r="D92" s="197"/>
      <c r="E92" s="197"/>
      <c r="F92" s="197"/>
      <c r="G92" s="197"/>
      <c r="H92" s="59"/>
      <c r="I92" s="198" t="s">
        <v>49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50</v>
      </c>
      <c r="AH92" s="197"/>
      <c r="AI92" s="197"/>
      <c r="AJ92" s="197"/>
      <c r="AK92" s="197"/>
      <c r="AL92" s="197"/>
      <c r="AM92" s="197"/>
      <c r="AN92" s="198" t="s">
        <v>51</v>
      </c>
      <c r="AO92" s="197"/>
      <c r="AP92" s="200"/>
      <c r="AQ92" s="60" t="s">
        <v>52</v>
      </c>
      <c r="AR92" s="29"/>
      <c r="AS92" s="61" t="s">
        <v>53</v>
      </c>
      <c r="AT92" s="62" t="s">
        <v>54</v>
      </c>
      <c r="AU92" s="62" t="s">
        <v>55</v>
      </c>
      <c r="AV92" s="62" t="s">
        <v>56</v>
      </c>
      <c r="AW92" s="62" t="s">
        <v>57</v>
      </c>
      <c r="AX92" s="62" t="s">
        <v>58</v>
      </c>
      <c r="AY92" s="62" t="s">
        <v>59</v>
      </c>
      <c r="AZ92" s="62" t="s">
        <v>60</v>
      </c>
      <c r="BA92" s="62" t="s">
        <v>61</v>
      </c>
      <c r="BB92" s="62" t="s">
        <v>62</v>
      </c>
      <c r="BC92" s="62" t="s">
        <v>63</v>
      </c>
      <c r="BD92" s="63" t="s">
        <v>64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50000000000003" customHeight="1">
      <c r="B94" s="67"/>
      <c r="C94" s="68" t="s">
        <v>65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4">
        <f>ROUND(SUM(AG95:AG96),2)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71" t="s">
        <v>1</v>
      </c>
      <c r="AR94" s="67"/>
      <c r="AS94" s="72">
        <f>ROUND(SUM(AS95:AS96),2)</f>
        <v>0</v>
      </c>
      <c r="AT94" s="73">
        <f>ROUND(SUM(AV94:AW94),2)</f>
        <v>0</v>
      </c>
      <c r="AU94" s="74">
        <f>ROUND(SUM(AU95:AU96),5)</f>
        <v>5900.0739199999998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ROUND(SUM(AZ95:AZ96),2)</f>
        <v>0</v>
      </c>
      <c r="BA94" s="73">
        <f>ROUND(SUM(BA95:BA96),2)</f>
        <v>0</v>
      </c>
      <c r="BB94" s="73">
        <f>ROUND(SUM(BB95:BB96),2)</f>
        <v>0</v>
      </c>
      <c r="BC94" s="73">
        <f>ROUND(SUM(BC95:BC96),2)</f>
        <v>0</v>
      </c>
      <c r="BD94" s="75">
        <f>ROUND(SUM(BD95:BD96),2)</f>
        <v>0</v>
      </c>
      <c r="BS94" s="76" t="s">
        <v>66</v>
      </c>
      <c r="BT94" s="76" t="s">
        <v>67</v>
      </c>
      <c r="BU94" s="77" t="s">
        <v>68</v>
      </c>
      <c r="BV94" s="76" t="s">
        <v>69</v>
      </c>
      <c r="BW94" s="76" t="s">
        <v>4</v>
      </c>
      <c r="BX94" s="76" t="s">
        <v>70</v>
      </c>
      <c r="CL94" s="76" t="s">
        <v>1</v>
      </c>
    </row>
    <row r="95" spans="1:91" s="7" customFormat="1" ht="16.5" customHeight="1">
      <c r="A95" s="78" t="s">
        <v>71</v>
      </c>
      <c r="B95" s="79"/>
      <c r="C95" s="80"/>
      <c r="D95" s="193" t="s">
        <v>72</v>
      </c>
      <c r="E95" s="193"/>
      <c r="F95" s="193"/>
      <c r="G95" s="193"/>
      <c r="H95" s="193"/>
      <c r="I95" s="81"/>
      <c r="J95" s="193" t="s">
        <v>73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'01.1 - ASR'!J30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82" t="s">
        <v>74</v>
      </c>
      <c r="AR95" s="79"/>
      <c r="AS95" s="83">
        <v>0</v>
      </c>
      <c r="AT95" s="84">
        <f>ROUND(SUM(AV95:AW95),2)</f>
        <v>0</v>
      </c>
      <c r="AU95" s="85">
        <f>'01.1 - ASR'!P132</f>
        <v>5850.39670544</v>
      </c>
      <c r="AV95" s="84">
        <f>'01.1 - ASR'!J33</f>
        <v>0</v>
      </c>
      <c r="AW95" s="84">
        <f>'01.1 - ASR'!J34</f>
        <v>0</v>
      </c>
      <c r="AX95" s="84">
        <f>'01.1 - ASR'!J35</f>
        <v>0</v>
      </c>
      <c r="AY95" s="84">
        <f>'01.1 - ASR'!J36</f>
        <v>0</v>
      </c>
      <c r="AZ95" s="84">
        <f>'01.1 - ASR'!F33</f>
        <v>0</v>
      </c>
      <c r="BA95" s="84">
        <f>'01.1 - ASR'!F34</f>
        <v>0</v>
      </c>
      <c r="BB95" s="84">
        <f>'01.1 - ASR'!F35</f>
        <v>0</v>
      </c>
      <c r="BC95" s="84">
        <f>'01.1 - ASR'!F36</f>
        <v>0</v>
      </c>
      <c r="BD95" s="86">
        <f>'01.1 - ASR'!F37</f>
        <v>0</v>
      </c>
      <c r="BT95" s="87" t="s">
        <v>75</v>
      </c>
      <c r="BV95" s="87" t="s">
        <v>69</v>
      </c>
      <c r="BW95" s="87" t="s">
        <v>76</v>
      </c>
      <c r="BX95" s="87" t="s">
        <v>4</v>
      </c>
      <c r="CL95" s="87" t="s">
        <v>1</v>
      </c>
      <c r="CM95" s="87" t="s">
        <v>67</v>
      </c>
    </row>
    <row r="96" spans="1:91" s="7" customFormat="1" ht="16.5" customHeight="1">
      <c r="A96" s="78" t="s">
        <v>71</v>
      </c>
      <c r="B96" s="79"/>
      <c r="C96" s="80"/>
      <c r="D96" s="193" t="s">
        <v>77</v>
      </c>
      <c r="E96" s="193"/>
      <c r="F96" s="193"/>
      <c r="G96" s="193"/>
      <c r="H96" s="193"/>
      <c r="I96" s="81"/>
      <c r="J96" s="193" t="s">
        <v>78</v>
      </c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1">
        <f>'01.2 - Búracie práce'!J30</f>
        <v>0</v>
      </c>
      <c r="AH96" s="192"/>
      <c r="AI96" s="192"/>
      <c r="AJ96" s="192"/>
      <c r="AK96" s="192"/>
      <c r="AL96" s="192"/>
      <c r="AM96" s="192"/>
      <c r="AN96" s="191">
        <f>SUM(AG96,AT96)</f>
        <v>0</v>
      </c>
      <c r="AO96" s="192"/>
      <c r="AP96" s="192"/>
      <c r="AQ96" s="82" t="s">
        <v>74</v>
      </c>
      <c r="AR96" s="79"/>
      <c r="AS96" s="88">
        <v>0</v>
      </c>
      <c r="AT96" s="89">
        <f>ROUND(SUM(AV96:AW96),2)</f>
        <v>0</v>
      </c>
      <c r="AU96" s="90">
        <f>'01.2 - Búracie práce'!P118</f>
        <v>49.677215999999994</v>
      </c>
      <c r="AV96" s="89">
        <f>'01.2 - Búracie práce'!J33</f>
        <v>0</v>
      </c>
      <c r="AW96" s="89">
        <f>'01.2 - Búracie práce'!J34</f>
        <v>0</v>
      </c>
      <c r="AX96" s="89">
        <f>'01.2 - Búracie práce'!J35</f>
        <v>0</v>
      </c>
      <c r="AY96" s="89">
        <f>'01.2 - Búracie práce'!J36</f>
        <v>0</v>
      </c>
      <c r="AZ96" s="89">
        <f>'01.2 - Búracie práce'!F33</f>
        <v>0</v>
      </c>
      <c r="BA96" s="89">
        <f>'01.2 - Búracie práce'!F34</f>
        <v>0</v>
      </c>
      <c r="BB96" s="89">
        <f>'01.2 - Búracie práce'!F35</f>
        <v>0</v>
      </c>
      <c r="BC96" s="89">
        <f>'01.2 - Búracie práce'!F36</f>
        <v>0</v>
      </c>
      <c r="BD96" s="91">
        <f>'01.2 - Búracie práce'!F37</f>
        <v>0</v>
      </c>
      <c r="BT96" s="87" t="s">
        <v>75</v>
      </c>
      <c r="BV96" s="87" t="s">
        <v>69</v>
      </c>
      <c r="BW96" s="87" t="s">
        <v>79</v>
      </c>
      <c r="BX96" s="87" t="s">
        <v>4</v>
      </c>
      <c r="CL96" s="87" t="s">
        <v>1</v>
      </c>
      <c r="CM96" s="87" t="s">
        <v>67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5" customHeight="1">
      <c r="A98" s="28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.1 - ASR'!C2" display="/"/>
    <hyperlink ref="A96" location="'01.2 - Búracie práce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43"/>
  <sheetViews>
    <sheetView showGridLines="0" workbookViewId="0">
      <selection activeCell="D103" sqref="D10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76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67</v>
      </c>
    </row>
    <row r="4" spans="1:46" s="1" customFormat="1" ht="24.95" customHeight="1">
      <c r="B4" s="19"/>
      <c r="D4" s="20" t="s">
        <v>80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3.45" customHeight="1">
      <c r="B7" s="19"/>
      <c r="E7" s="227" t="str">
        <f>'Rekapitulácia stavby'!K6</f>
        <v>Stavebné úpravy oblúkovej haly na maštaľ pre voľné ustajnenie HD č. 738/2 Svetlice, k.u. Svetlice</v>
      </c>
      <c r="F7" s="228"/>
      <c r="G7" s="228"/>
      <c r="H7" s="228"/>
      <c r="L7" s="19"/>
    </row>
    <row r="8" spans="1:46" s="2" customFormat="1" ht="12" customHeight="1">
      <c r="A8" s="28"/>
      <c r="B8" s="29"/>
      <c r="C8" s="28"/>
      <c r="D8" s="25" t="s">
        <v>81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1" t="s">
        <v>82</v>
      </c>
      <c r="F9" s="226"/>
      <c r="G9" s="226"/>
      <c r="H9" s="226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tr">
        <f>IF('Rekapitulácia stavby'!AN10="","",'Rekapitulácia stavby'!AN10)</f>
        <v/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tr">
        <f>IF('Rekapitulácia stavby'!E11="","",'Rekapitulácia stavby'!E11)</f>
        <v xml:space="preserve"> </v>
      </c>
      <c r="F15" s="28"/>
      <c r="G15" s="28"/>
      <c r="H15" s="28"/>
      <c r="I15" s="25" t="s">
        <v>21</v>
      </c>
      <c r="J15" s="23" t="str">
        <f>IF('Rekapitulácia stavby'!AN11="","",'Rekapitulácia stavby'!AN11)</f>
        <v/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22</v>
      </c>
      <c r="E17" s="28"/>
      <c r="F17" s="28"/>
      <c r="G17" s="28"/>
      <c r="H17" s="28"/>
      <c r="I17" s="25" t="s">
        <v>20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20" t="str">
        <f>'Rekapitulácia stavby'!E14</f>
        <v xml:space="preserve"> </v>
      </c>
      <c r="F18" s="220"/>
      <c r="G18" s="220"/>
      <c r="H18" s="220"/>
      <c r="I18" s="25" t="s">
        <v>21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23</v>
      </c>
      <c r="E20" s="28"/>
      <c r="F20" s="28"/>
      <c r="G20" s="28"/>
      <c r="H20" s="28"/>
      <c r="I20" s="25" t="s">
        <v>20</v>
      </c>
      <c r="J20" s="23" t="str">
        <f>IF('Rekapitulácia stavby'!AN16="","",'Rekapitulácia stavby'!AN16)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IF('Rekapitulácia stavby'!E17="","",'Rekapitulácia stavby'!E17)</f>
        <v xml:space="preserve"> </v>
      </c>
      <c r="F21" s="28"/>
      <c r="G21" s="28"/>
      <c r="H21" s="28"/>
      <c r="I21" s="25" t="s">
        <v>21</v>
      </c>
      <c r="J21" s="23" t="str">
        <f>IF('Rekapitulácia stavby'!AN17="","",'Rekapitulácia stavby'!AN17)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25</v>
      </c>
      <c r="E23" s="28"/>
      <c r="F23" s="28"/>
      <c r="G23" s="28"/>
      <c r="H23" s="28"/>
      <c r="I23" s="25" t="s">
        <v>20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21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26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22" t="s">
        <v>1</v>
      </c>
      <c r="F27" s="222"/>
      <c r="G27" s="222"/>
      <c r="H27" s="222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27</v>
      </c>
      <c r="E30" s="28"/>
      <c r="F30" s="28"/>
      <c r="G30" s="28"/>
      <c r="H30" s="28"/>
      <c r="I30" s="28"/>
      <c r="J30" s="70">
        <f>ROUND(J132,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29</v>
      </c>
      <c r="G32" s="28"/>
      <c r="H32" s="28"/>
      <c r="I32" s="32" t="s">
        <v>28</v>
      </c>
      <c r="J32" s="32" t="s">
        <v>30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31</v>
      </c>
      <c r="E33" s="34" t="s">
        <v>32</v>
      </c>
      <c r="F33" s="99">
        <f>ROUND((SUM(BE132:BE342)),  2)</f>
        <v>0</v>
      </c>
      <c r="G33" s="100"/>
      <c r="H33" s="100"/>
      <c r="I33" s="101">
        <v>0.2</v>
      </c>
      <c r="J33" s="99">
        <f>ROUND(((SUM(BE132:BE342))*I33),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33</v>
      </c>
      <c r="F34" s="102">
        <f>ROUND((SUM(BF132:BF342)),  2)</f>
        <v>0</v>
      </c>
      <c r="G34" s="28"/>
      <c r="H34" s="28"/>
      <c r="I34" s="103">
        <v>0.2</v>
      </c>
      <c r="J34" s="102">
        <f>ROUND(((SUM(BF132:BF342))*I34),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34</v>
      </c>
      <c r="F35" s="102">
        <f>ROUND((SUM(BG132:BG342)),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35</v>
      </c>
      <c r="F36" s="102">
        <f>ROUND((SUM(BH132:BH342)),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36</v>
      </c>
      <c r="F37" s="99">
        <f>ROUND((SUM(BI132:BI342)),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37</v>
      </c>
      <c r="E39" s="59"/>
      <c r="F39" s="59"/>
      <c r="G39" s="106" t="s">
        <v>38</v>
      </c>
      <c r="H39" s="107" t="s">
        <v>39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40</v>
      </c>
      <c r="E50" s="43"/>
      <c r="F50" s="43"/>
      <c r="G50" s="42" t="s">
        <v>41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42</v>
      </c>
      <c r="E61" s="31"/>
      <c r="F61" s="110" t="s">
        <v>43</v>
      </c>
      <c r="G61" s="44" t="s">
        <v>42</v>
      </c>
      <c r="H61" s="31"/>
      <c r="I61" s="31"/>
      <c r="J61" s="111" t="s">
        <v>43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44</v>
      </c>
      <c r="E65" s="45"/>
      <c r="F65" s="45"/>
      <c r="G65" s="42" t="s">
        <v>45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42</v>
      </c>
      <c r="E76" s="31"/>
      <c r="F76" s="110" t="s">
        <v>43</v>
      </c>
      <c r="G76" s="44" t="s">
        <v>42</v>
      </c>
      <c r="H76" s="31"/>
      <c r="I76" s="31"/>
      <c r="J76" s="111" t="s">
        <v>43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83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7" customHeight="1">
      <c r="A85" s="28"/>
      <c r="B85" s="29"/>
      <c r="C85" s="28"/>
      <c r="D85" s="28"/>
      <c r="E85" s="227" t="str">
        <f>E7</f>
        <v>Stavebné úpravy oblúkovej haly na maštaľ pre voľné ustajnenie HD č. 738/2 Svetlice, k.u. Svetlice</v>
      </c>
      <c r="F85" s="228"/>
      <c r="G85" s="228"/>
      <c r="H85" s="228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81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1" t="str">
        <f>E9</f>
        <v>01.1 - ASR</v>
      </c>
      <c r="F87" s="226"/>
      <c r="G87" s="226"/>
      <c r="H87" s="226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 xml:space="preserve"> </v>
      </c>
      <c r="G89" s="28"/>
      <c r="H89" s="28"/>
      <c r="I89" s="25" t="s">
        <v>18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19</v>
      </c>
      <c r="D91" s="28"/>
      <c r="E91" s="28"/>
      <c r="F91" s="23" t="str">
        <f>E15</f>
        <v xml:space="preserve"> </v>
      </c>
      <c r="G91" s="28"/>
      <c r="H91" s="28"/>
      <c r="I91" s="25" t="s">
        <v>23</v>
      </c>
      <c r="J91" s="26" t="str">
        <f>E21</f>
        <v xml:space="preserve"> 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22</v>
      </c>
      <c r="D92" s="28"/>
      <c r="E92" s="28"/>
      <c r="F92" s="23" t="str">
        <f>IF(E18="","",E18)</f>
        <v xml:space="preserve"> </v>
      </c>
      <c r="G92" s="28"/>
      <c r="H92" s="28"/>
      <c r="I92" s="25" t="s">
        <v>25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84</v>
      </c>
      <c r="D94" s="104"/>
      <c r="E94" s="104"/>
      <c r="F94" s="104"/>
      <c r="G94" s="104"/>
      <c r="H94" s="104"/>
      <c r="I94" s="104"/>
      <c r="J94" s="113" t="s">
        <v>85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86</v>
      </c>
      <c r="D96" s="28"/>
      <c r="E96" s="28"/>
      <c r="F96" s="28"/>
      <c r="G96" s="28"/>
      <c r="H96" s="28"/>
      <c r="I96" s="28"/>
      <c r="J96" s="70">
        <f>J132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87</v>
      </c>
    </row>
    <row r="97" spans="2:12" s="9" customFormat="1" ht="24.95" customHeight="1">
      <c r="B97" s="115"/>
      <c r="D97" s="116" t="s">
        <v>88</v>
      </c>
      <c r="E97" s="117"/>
      <c r="F97" s="117"/>
      <c r="G97" s="117"/>
      <c r="H97" s="117"/>
      <c r="I97" s="117"/>
      <c r="J97" s="118">
        <f>J133</f>
        <v>0</v>
      </c>
      <c r="L97" s="115"/>
    </row>
    <row r="98" spans="2:12" s="10" customFormat="1" ht="19.899999999999999" customHeight="1">
      <c r="B98" s="119"/>
      <c r="D98" s="120" t="s">
        <v>89</v>
      </c>
      <c r="E98" s="121"/>
      <c r="F98" s="121"/>
      <c r="G98" s="121"/>
      <c r="H98" s="121"/>
      <c r="I98" s="121"/>
      <c r="J98" s="122">
        <f>J134</f>
        <v>0</v>
      </c>
      <c r="L98" s="119"/>
    </row>
    <row r="99" spans="2:12" s="10" customFormat="1" ht="19.899999999999999" customHeight="1">
      <c r="B99" s="119"/>
      <c r="D99" s="120" t="s">
        <v>90</v>
      </c>
      <c r="E99" s="121"/>
      <c r="F99" s="121"/>
      <c r="G99" s="121"/>
      <c r="H99" s="121"/>
      <c r="I99" s="121"/>
      <c r="J99" s="122">
        <f>J153</f>
        <v>0</v>
      </c>
      <c r="L99" s="119"/>
    </row>
    <row r="100" spans="2:12" s="10" customFormat="1" ht="19.899999999999999" customHeight="1">
      <c r="B100" s="119"/>
      <c r="D100" s="120" t="s">
        <v>91</v>
      </c>
      <c r="E100" s="121"/>
      <c r="F100" s="121"/>
      <c r="G100" s="121"/>
      <c r="H100" s="121"/>
      <c r="I100" s="121"/>
      <c r="J100" s="122">
        <f>J164</f>
        <v>0</v>
      </c>
      <c r="L100" s="119"/>
    </row>
    <row r="101" spans="2:12" s="10" customFormat="1" ht="19.899999999999999" customHeight="1">
      <c r="B101" s="119"/>
      <c r="D101" s="120" t="s">
        <v>92</v>
      </c>
      <c r="E101" s="121"/>
      <c r="F101" s="121"/>
      <c r="G101" s="121"/>
      <c r="H101" s="121"/>
      <c r="I101" s="121"/>
      <c r="J101" s="122">
        <f>J198</f>
        <v>0</v>
      </c>
      <c r="L101" s="119"/>
    </row>
    <row r="102" spans="2:12" s="10" customFormat="1" ht="19.899999999999999" customHeight="1">
      <c r="B102" s="119"/>
      <c r="D102" s="120" t="s">
        <v>93</v>
      </c>
      <c r="E102" s="121"/>
      <c r="F102" s="121"/>
      <c r="G102" s="121"/>
      <c r="H102" s="121"/>
      <c r="I102" s="121"/>
      <c r="J102" s="122">
        <f>J211</f>
        <v>0</v>
      </c>
      <c r="L102" s="119"/>
    </row>
    <row r="103" spans="2:12" s="10" customFormat="1" ht="19.899999999999999" customHeight="1">
      <c r="B103" s="119"/>
      <c r="D103" s="120" t="s">
        <v>527</v>
      </c>
      <c r="E103" s="121"/>
      <c r="F103" s="121"/>
      <c r="G103" s="121"/>
      <c r="H103" s="121"/>
      <c r="I103" s="121"/>
      <c r="J103" s="122">
        <f>J225</f>
        <v>0</v>
      </c>
      <c r="L103" s="119"/>
    </row>
    <row r="104" spans="2:12" s="10" customFormat="1" ht="19.899999999999999" customHeight="1">
      <c r="B104" s="119"/>
      <c r="D104" s="120" t="s">
        <v>95</v>
      </c>
      <c r="E104" s="121"/>
      <c r="F104" s="121"/>
      <c r="G104" s="121"/>
      <c r="H104" s="121"/>
      <c r="I104" s="121"/>
      <c r="J104" s="122">
        <f>J259</f>
        <v>0</v>
      </c>
      <c r="L104" s="119"/>
    </row>
    <row r="105" spans="2:12" s="9" customFormat="1" ht="24.95" customHeight="1">
      <c r="B105" s="115"/>
      <c r="D105" s="116" t="s">
        <v>96</v>
      </c>
      <c r="E105" s="117"/>
      <c r="F105" s="117"/>
      <c r="G105" s="117"/>
      <c r="H105" s="117"/>
      <c r="I105" s="117"/>
      <c r="J105" s="118">
        <f>J261</f>
        <v>0</v>
      </c>
      <c r="L105" s="115"/>
    </row>
    <row r="106" spans="2:12" s="10" customFormat="1" ht="19.899999999999999" customHeight="1">
      <c r="B106" s="119"/>
      <c r="D106" s="120" t="s">
        <v>97</v>
      </c>
      <c r="E106" s="121"/>
      <c r="F106" s="121"/>
      <c r="G106" s="121"/>
      <c r="H106" s="121"/>
      <c r="I106" s="121"/>
      <c r="J106" s="122">
        <f>J262</f>
        <v>0</v>
      </c>
      <c r="L106" s="119"/>
    </row>
    <row r="107" spans="2:12" s="10" customFormat="1" ht="19.899999999999999" customHeight="1">
      <c r="B107" s="119"/>
      <c r="D107" s="120" t="s">
        <v>98</v>
      </c>
      <c r="E107" s="121"/>
      <c r="F107" s="121"/>
      <c r="G107" s="121"/>
      <c r="H107" s="121"/>
      <c r="I107" s="121"/>
      <c r="J107" s="122">
        <f>J272</f>
        <v>0</v>
      </c>
      <c r="L107" s="119"/>
    </row>
    <row r="108" spans="2:12" s="10" customFormat="1" ht="19.899999999999999" customHeight="1">
      <c r="B108" s="119"/>
      <c r="D108" s="120" t="s">
        <v>99</v>
      </c>
      <c r="E108" s="121"/>
      <c r="F108" s="121"/>
      <c r="G108" s="121"/>
      <c r="H108" s="121"/>
      <c r="I108" s="121"/>
      <c r="J108" s="122">
        <f>J278</f>
        <v>0</v>
      </c>
      <c r="L108" s="119"/>
    </row>
    <row r="109" spans="2:12" s="10" customFormat="1" ht="19.899999999999999" customHeight="1">
      <c r="B109" s="119"/>
      <c r="D109" s="120" t="s">
        <v>100</v>
      </c>
      <c r="E109" s="121"/>
      <c r="F109" s="121"/>
      <c r="G109" s="121"/>
      <c r="H109" s="121"/>
      <c r="I109" s="121"/>
      <c r="J109" s="122">
        <f>J295</f>
        <v>0</v>
      </c>
      <c r="L109" s="119"/>
    </row>
    <row r="110" spans="2:12" s="10" customFormat="1" ht="19.899999999999999" customHeight="1">
      <c r="B110" s="119"/>
      <c r="D110" s="120" t="s">
        <v>101</v>
      </c>
      <c r="E110" s="121"/>
      <c r="F110" s="121"/>
      <c r="G110" s="121"/>
      <c r="H110" s="121"/>
      <c r="I110" s="121"/>
      <c r="J110" s="122">
        <f>J307</f>
        <v>0</v>
      </c>
      <c r="L110" s="119"/>
    </row>
    <row r="111" spans="2:12" s="9" customFormat="1" ht="24.95" customHeight="1">
      <c r="B111" s="115"/>
      <c r="D111" s="116" t="s">
        <v>102</v>
      </c>
      <c r="E111" s="117"/>
      <c r="F111" s="117"/>
      <c r="G111" s="117"/>
      <c r="H111" s="117"/>
      <c r="I111" s="117"/>
      <c r="J111" s="118">
        <f>J316</f>
        <v>0</v>
      </c>
      <c r="L111" s="115"/>
    </row>
    <row r="112" spans="2:12" s="10" customFormat="1" ht="19.899999999999999" customHeight="1">
      <c r="B112" s="119"/>
      <c r="D112" s="120" t="s">
        <v>103</v>
      </c>
      <c r="E112" s="121"/>
      <c r="F112" s="121"/>
      <c r="G112" s="121"/>
      <c r="H112" s="121"/>
      <c r="I112" s="121"/>
      <c r="J112" s="122">
        <f>J317</f>
        <v>0</v>
      </c>
      <c r="L112" s="119"/>
    </row>
    <row r="113" spans="1:31" s="2" customFormat="1" ht="21.7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5" customHeight="1">
      <c r="A114" s="28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8" spans="1:31" s="2" customFormat="1" ht="6.95" customHeight="1">
      <c r="A118" s="28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24.95" customHeight="1">
      <c r="A119" s="28"/>
      <c r="B119" s="29"/>
      <c r="C119" s="20" t="s">
        <v>104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2" customHeight="1">
      <c r="A121" s="28"/>
      <c r="B121" s="29"/>
      <c r="C121" s="25" t="s">
        <v>13</v>
      </c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27.6" customHeight="1">
      <c r="A122" s="28"/>
      <c r="B122" s="29"/>
      <c r="C122" s="28"/>
      <c r="D122" s="28"/>
      <c r="E122" s="227" t="str">
        <f>E7</f>
        <v>Stavebné úpravy oblúkovej haly na maštaľ pre voľné ustajnenie HD č. 738/2 Svetlice, k.u. Svetlice</v>
      </c>
      <c r="F122" s="228"/>
      <c r="G122" s="228"/>
      <c r="H122" s="228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2" customHeight="1">
      <c r="A123" s="28"/>
      <c r="B123" s="29"/>
      <c r="C123" s="25" t="s">
        <v>81</v>
      </c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6.5" customHeight="1">
      <c r="A124" s="28"/>
      <c r="B124" s="29"/>
      <c r="C124" s="28"/>
      <c r="D124" s="28"/>
      <c r="E124" s="201" t="str">
        <f>E9</f>
        <v>01.1 - ASR</v>
      </c>
      <c r="F124" s="226"/>
      <c r="G124" s="226"/>
      <c r="H124" s="226"/>
      <c r="I124" s="28"/>
      <c r="J124" s="28"/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6.95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2" customHeight="1">
      <c r="A126" s="28"/>
      <c r="B126" s="29"/>
      <c r="C126" s="25" t="s">
        <v>16</v>
      </c>
      <c r="D126" s="28"/>
      <c r="E126" s="28"/>
      <c r="F126" s="23" t="str">
        <f>F12</f>
        <v xml:space="preserve"> </v>
      </c>
      <c r="G126" s="28"/>
      <c r="H126" s="28"/>
      <c r="I126" s="25" t="s">
        <v>18</v>
      </c>
      <c r="J126" s="54" t="str">
        <f>IF(J12="","",J12)</f>
        <v/>
      </c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6.95" customHeight="1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4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5.2" customHeight="1">
      <c r="A128" s="28"/>
      <c r="B128" s="29"/>
      <c r="C128" s="25" t="s">
        <v>19</v>
      </c>
      <c r="D128" s="28"/>
      <c r="E128" s="28"/>
      <c r="F128" s="23" t="str">
        <f>E15</f>
        <v xml:space="preserve"> </v>
      </c>
      <c r="G128" s="28"/>
      <c r="H128" s="28"/>
      <c r="I128" s="25" t="s">
        <v>23</v>
      </c>
      <c r="J128" s="26" t="str">
        <f>E21</f>
        <v xml:space="preserve"> </v>
      </c>
      <c r="K128" s="28"/>
      <c r="L128" s="41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15.2" customHeight="1">
      <c r="A129" s="28"/>
      <c r="B129" s="29"/>
      <c r="C129" s="25" t="s">
        <v>22</v>
      </c>
      <c r="D129" s="28"/>
      <c r="E129" s="28"/>
      <c r="F129" s="23" t="str">
        <f>IF(E18="","",E18)</f>
        <v xml:space="preserve"> </v>
      </c>
      <c r="G129" s="28"/>
      <c r="H129" s="28"/>
      <c r="I129" s="25" t="s">
        <v>25</v>
      </c>
      <c r="J129" s="26" t="str">
        <f>E24</f>
        <v xml:space="preserve"> </v>
      </c>
      <c r="K129" s="28"/>
      <c r="L129" s="4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2" customFormat="1" ht="10.35" customHeight="1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4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5" s="11" customFormat="1" ht="29.25" customHeight="1">
      <c r="A131" s="123"/>
      <c r="B131" s="124"/>
      <c r="C131" s="125" t="s">
        <v>105</v>
      </c>
      <c r="D131" s="126" t="s">
        <v>52</v>
      </c>
      <c r="E131" s="126" t="s">
        <v>48</v>
      </c>
      <c r="F131" s="126" t="s">
        <v>49</v>
      </c>
      <c r="G131" s="126" t="s">
        <v>106</v>
      </c>
      <c r="H131" s="126" t="s">
        <v>107</v>
      </c>
      <c r="I131" s="126" t="s">
        <v>108</v>
      </c>
      <c r="J131" s="127" t="s">
        <v>85</v>
      </c>
      <c r="K131" s="128" t="s">
        <v>109</v>
      </c>
      <c r="L131" s="129"/>
      <c r="M131" s="61" t="s">
        <v>1</v>
      </c>
      <c r="N131" s="62" t="s">
        <v>31</v>
      </c>
      <c r="O131" s="62" t="s">
        <v>110</v>
      </c>
      <c r="P131" s="62" t="s">
        <v>111</v>
      </c>
      <c r="Q131" s="62" t="s">
        <v>112</v>
      </c>
      <c r="R131" s="62" t="s">
        <v>113</v>
      </c>
      <c r="S131" s="62" t="s">
        <v>114</v>
      </c>
      <c r="T131" s="63" t="s">
        <v>115</v>
      </c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</row>
    <row r="132" spans="1:65" s="2" customFormat="1" ht="22.9" customHeight="1">
      <c r="A132" s="28"/>
      <c r="B132" s="29"/>
      <c r="C132" s="68" t="s">
        <v>86</v>
      </c>
      <c r="D132" s="28"/>
      <c r="E132" s="28"/>
      <c r="F132" s="28"/>
      <c r="G132" s="28"/>
      <c r="H132" s="28"/>
      <c r="I132" s="28"/>
      <c r="J132" s="130">
        <f>BK132</f>
        <v>0</v>
      </c>
      <c r="K132" s="28"/>
      <c r="L132" s="29"/>
      <c r="M132" s="64"/>
      <c r="N132" s="55"/>
      <c r="O132" s="65"/>
      <c r="P132" s="131">
        <f>P133+P261+P316</f>
        <v>5850.39670544</v>
      </c>
      <c r="Q132" s="65"/>
      <c r="R132" s="131">
        <f>R133+R261+R316</f>
        <v>1241.1183676492321</v>
      </c>
      <c r="S132" s="65"/>
      <c r="T132" s="132">
        <f>T133+T261+T316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66</v>
      </c>
      <c r="AU132" s="16" t="s">
        <v>87</v>
      </c>
      <c r="BK132" s="133">
        <f>BK133+BK261+BK316</f>
        <v>0</v>
      </c>
    </row>
    <row r="133" spans="1:65" s="12" customFormat="1" ht="25.9" customHeight="1">
      <c r="B133" s="134"/>
      <c r="D133" s="135" t="s">
        <v>66</v>
      </c>
      <c r="E133" s="136" t="s">
        <v>116</v>
      </c>
      <c r="F133" s="136" t="s">
        <v>117</v>
      </c>
      <c r="J133" s="137">
        <f>BK133</f>
        <v>0</v>
      </c>
      <c r="L133" s="134"/>
      <c r="M133" s="138"/>
      <c r="N133" s="139"/>
      <c r="O133" s="139"/>
      <c r="P133" s="140">
        <f>P134+P153+P164+P198+P211+P225+P259</f>
        <v>2528.3681428199998</v>
      </c>
      <c r="Q133" s="139"/>
      <c r="R133" s="140">
        <f>R134+R153+R164+R198+R211+R225+R259</f>
        <v>1225.700998838752</v>
      </c>
      <c r="S133" s="139"/>
      <c r="T133" s="141">
        <f>T134+T153+T164+T198+T211+T225+T259</f>
        <v>0</v>
      </c>
      <c r="AR133" s="135" t="s">
        <v>75</v>
      </c>
      <c r="AT133" s="142" t="s">
        <v>66</v>
      </c>
      <c r="AU133" s="142" t="s">
        <v>67</v>
      </c>
      <c r="AY133" s="135" t="s">
        <v>118</v>
      </c>
      <c r="BK133" s="143">
        <f>BK134+BK153+BK164+BK198+BK211+BK225+BK259</f>
        <v>0</v>
      </c>
    </row>
    <row r="134" spans="1:65" s="12" customFormat="1" ht="22.9" customHeight="1">
      <c r="B134" s="134"/>
      <c r="D134" s="135" t="s">
        <v>66</v>
      </c>
      <c r="E134" s="144" t="s">
        <v>75</v>
      </c>
      <c r="F134" s="144" t="s">
        <v>119</v>
      </c>
      <c r="J134" s="145">
        <f>BK134</f>
        <v>0</v>
      </c>
      <c r="L134" s="134"/>
      <c r="M134" s="138"/>
      <c r="N134" s="139"/>
      <c r="O134" s="139"/>
      <c r="P134" s="140">
        <f>SUM(P135:P152)</f>
        <v>111.56261600000002</v>
      </c>
      <c r="Q134" s="139"/>
      <c r="R134" s="140">
        <f>SUM(R135:R152)</f>
        <v>0</v>
      </c>
      <c r="S134" s="139"/>
      <c r="T134" s="141">
        <f>SUM(T135:T152)</f>
        <v>0</v>
      </c>
      <c r="AR134" s="135" t="s">
        <v>75</v>
      </c>
      <c r="AT134" s="142" t="s">
        <v>66</v>
      </c>
      <c r="AU134" s="142" t="s">
        <v>75</v>
      </c>
      <c r="AY134" s="135" t="s">
        <v>118</v>
      </c>
      <c r="BK134" s="143">
        <f>SUM(BK135:BK152)</f>
        <v>0</v>
      </c>
    </row>
    <row r="135" spans="1:65" s="2" customFormat="1" ht="24.2" customHeight="1">
      <c r="A135" s="28"/>
      <c r="B135" s="146"/>
      <c r="C135" s="147" t="s">
        <v>75</v>
      </c>
      <c r="D135" s="147" t="s">
        <v>120</v>
      </c>
      <c r="E135" s="148" t="s">
        <v>121</v>
      </c>
      <c r="F135" s="149" t="s">
        <v>122</v>
      </c>
      <c r="G135" s="150" t="s">
        <v>123</v>
      </c>
      <c r="H135" s="151">
        <v>133.84</v>
      </c>
      <c r="I135" s="152"/>
      <c r="J135" s="152">
        <f>ROUND(I135*H135,2)</f>
        <v>0</v>
      </c>
      <c r="K135" s="153"/>
      <c r="L135" s="29"/>
      <c r="M135" s="154" t="s">
        <v>1</v>
      </c>
      <c r="N135" s="155" t="s">
        <v>33</v>
      </c>
      <c r="O135" s="156">
        <v>0.46</v>
      </c>
      <c r="P135" s="156">
        <f>O135*H135</f>
        <v>61.566400000000002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124</v>
      </c>
      <c r="AT135" s="158" t="s">
        <v>120</v>
      </c>
      <c r="AU135" s="158" t="s">
        <v>125</v>
      </c>
      <c r="AY135" s="16" t="s">
        <v>118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6" t="s">
        <v>125</v>
      </c>
      <c r="BK135" s="159">
        <f>ROUND(I135*H135,2)</f>
        <v>0</v>
      </c>
      <c r="BL135" s="16" t="s">
        <v>124</v>
      </c>
      <c r="BM135" s="158" t="s">
        <v>125</v>
      </c>
    </row>
    <row r="136" spans="1:65" s="13" customFormat="1">
      <c r="B136" s="160"/>
      <c r="D136" s="161" t="s">
        <v>126</v>
      </c>
      <c r="E136" s="162" t="s">
        <v>1</v>
      </c>
      <c r="F136" s="163" t="s">
        <v>127</v>
      </c>
      <c r="H136" s="164">
        <v>76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126</v>
      </c>
      <c r="AU136" s="162" t="s">
        <v>125</v>
      </c>
      <c r="AV136" s="13" t="s">
        <v>125</v>
      </c>
      <c r="AW136" s="13" t="s">
        <v>24</v>
      </c>
      <c r="AX136" s="13" t="s">
        <v>67</v>
      </c>
      <c r="AY136" s="162" t="s">
        <v>118</v>
      </c>
    </row>
    <row r="137" spans="1:65" s="13" customFormat="1">
      <c r="B137" s="160"/>
      <c r="D137" s="161" t="s">
        <v>126</v>
      </c>
      <c r="E137" s="162" t="s">
        <v>1</v>
      </c>
      <c r="F137" s="163" t="s">
        <v>128</v>
      </c>
      <c r="H137" s="164">
        <v>57.84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126</v>
      </c>
      <c r="AU137" s="162" t="s">
        <v>125</v>
      </c>
      <c r="AV137" s="13" t="s">
        <v>125</v>
      </c>
      <c r="AW137" s="13" t="s">
        <v>24</v>
      </c>
      <c r="AX137" s="13" t="s">
        <v>67</v>
      </c>
      <c r="AY137" s="162" t="s">
        <v>118</v>
      </c>
    </row>
    <row r="138" spans="1:65" s="14" customFormat="1">
      <c r="B138" s="168"/>
      <c r="D138" s="161" t="s">
        <v>126</v>
      </c>
      <c r="E138" s="169" t="s">
        <v>1</v>
      </c>
      <c r="F138" s="170" t="s">
        <v>129</v>
      </c>
      <c r="H138" s="171">
        <v>133.84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126</v>
      </c>
      <c r="AU138" s="169" t="s">
        <v>125</v>
      </c>
      <c r="AV138" s="14" t="s">
        <v>124</v>
      </c>
      <c r="AW138" s="14" t="s">
        <v>24</v>
      </c>
      <c r="AX138" s="14" t="s">
        <v>75</v>
      </c>
      <c r="AY138" s="169" t="s">
        <v>118</v>
      </c>
    </row>
    <row r="139" spans="1:65" s="2" customFormat="1" ht="24.2" customHeight="1">
      <c r="A139" s="28"/>
      <c r="B139" s="146"/>
      <c r="C139" s="147" t="s">
        <v>125</v>
      </c>
      <c r="D139" s="147" t="s">
        <v>120</v>
      </c>
      <c r="E139" s="148" t="s">
        <v>130</v>
      </c>
      <c r="F139" s="149" t="s">
        <v>131</v>
      </c>
      <c r="G139" s="150" t="s">
        <v>123</v>
      </c>
      <c r="H139" s="151">
        <v>133.84</v>
      </c>
      <c r="I139" s="152"/>
      <c r="J139" s="152">
        <f>ROUND(I139*H139,2)</f>
        <v>0</v>
      </c>
      <c r="K139" s="153"/>
      <c r="L139" s="29"/>
      <c r="M139" s="154" t="s">
        <v>1</v>
      </c>
      <c r="N139" s="155" t="s">
        <v>33</v>
      </c>
      <c r="O139" s="156">
        <v>5.6000000000000001E-2</v>
      </c>
      <c r="P139" s="156">
        <f>O139*H139</f>
        <v>7.4950400000000004</v>
      </c>
      <c r="Q139" s="156">
        <v>0</v>
      </c>
      <c r="R139" s="156">
        <f>Q139*H139</f>
        <v>0</v>
      </c>
      <c r="S139" s="156">
        <v>0</v>
      </c>
      <c r="T139" s="157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8" t="s">
        <v>124</v>
      </c>
      <c r="AT139" s="158" t="s">
        <v>120</v>
      </c>
      <c r="AU139" s="158" t="s">
        <v>125</v>
      </c>
      <c r="AY139" s="16" t="s">
        <v>118</v>
      </c>
      <c r="BE139" s="159">
        <f>IF(N139="základná",J139,0)</f>
        <v>0</v>
      </c>
      <c r="BF139" s="159">
        <f>IF(N139="znížená",J139,0)</f>
        <v>0</v>
      </c>
      <c r="BG139" s="159">
        <f>IF(N139="zákl. prenesená",J139,0)</f>
        <v>0</v>
      </c>
      <c r="BH139" s="159">
        <f>IF(N139="zníž. prenesená",J139,0)</f>
        <v>0</v>
      </c>
      <c r="BI139" s="159">
        <f>IF(N139="nulová",J139,0)</f>
        <v>0</v>
      </c>
      <c r="BJ139" s="16" t="s">
        <v>125</v>
      </c>
      <c r="BK139" s="159">
        <f>ROUND(I139*H139,2)</f>
        <v>0</v>
      </c>
      <c r="BL139" s="16" t="s">
        <v>124</v>
      </c>
      <c r="BM139" s="158" t="s">
        <v>124</v>
      </c>
    </row>
    <row r="140" spans="1:65" s="13" customFormat="1">
      <c r="B140" s="160"/>
      <c r="D140" s="161" t="s">
        <v>126</v>
      </c>
      <c r="E140" s="162" t="s">
        <v>1</v>
      </c>
      <c r="F140" s="163" t="s">
        <v>127</v>
      </c>
      <c r="H140" s="164">
        <v>76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126</v>
      </c>
      <c r="AU140" s="162" t="s">
        <v>125</v>
      </c>
      <c r="AV140" s="13" t="s">
        <v>125</v>
      </c>
      <c r="AW140" s="13" t="s">
        <v>24</v>
      </c>
      <c r="AX140" s="13" t="s">
        <v>67</v>
      </c>
      <c r="AY140" s="162" t="s">
        <v>118</v>
      </c>
    </row>
    <row r="141" spans="1:65" s="13" customFormat="1">
      <c r="B141" s="160"/>
      <c r="D141" s="161" t="s">
        <v>126</v>
      </c>
      <c r="E141" s="162" t="s">
        <v>1</v>
      </c>
      <c r="F141" s="163" t="s">
        <v>128</v>
      </c>
      <c r="H141" s="164">
        <v>57.84</v>
      </c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126</v>
      </c>
      <c r="AU141" s="162" t="s">
        <v>125</v>
      </c>
      <c r="AV141" s="13" t="s">
        <v>125</v>
      </c>
      <c r="AW141" s="13" t="s">
        <v>24</v>
      </c>
      <c r="AX141" s="13" t="s">
        <v>67</v>
      </c>
      <c r="AY141" s="162" t="s">
        <v>118</v>
      </c>
    </row>
    <row r="142" spans="1:65" s="14" customFormat="1">
      <c r="B142" s="168"/>
      <c r="D142" s="161" t="s">
        <v>126</v>
      </c>
      <c r="E142" s="169" t="s">
        <v>1</v>
      </c>
      <c r="F142" s="170" t="s">
        <v>129</v>
      </c>
      <c r="H142" s="171">
        <v>133.84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126</v>
      </c>
      <c r="AU142" s="169" t="s">
        <v>125</v>
      </c>
      <c r="AV142" s="14" t="s">
        <v>124</v>
      </c>
      <c r="AW142" s="14" t="s">
        <v>24</v>
      </c>
      <c r="AX142" s="14" t="s">
        <v>75</v>
      </c>
      <c r="AY142" s="169" t="s">
        <v>118</v>
      </c>
    </row>
    <row r="143" spans="1:65" s="2" customFormat="1" ht="21.75" customHeight="1">
      <c r="A143" s="28"/>
      <c r="B143" s="146"/>
      <c r="C143" s="147" t="s">
        <v>132</v>
      </c>
      <c r="D143" s="147" t="s">
        <v>120</v>
      </c>
      <c r="E143" s="148" t="s">
        <v>133</v>
      </c>
      <c r="F143" s="149" t="s">
        <v>134</v>
      </c>
      <c r="G143" s="150" t="s">
        <v>123</v>
      </c>
      <c r="H143" s="151">
        <v>5.7839999999999998</v>
      </c>
      <c r="I143" s="152"/>
      <c r="J143" s="152">
        <f>ROUND(I143*H143,2)</f>
        <v>0</v>
      </c>
      <c r="K143" s="153"/>
      <c r="L143" s="29"/>
      <c r="M143" s="154" t="s">
        <v>1</v>
      </c>
      <c r="N143" s="155" t="s">
        <v>33</v>
      </c>
      <c r="O143" s="156">
        <v>2.5139999999999998</v>
      </c>
      <c r="P143" s="156">
        <f>O143*H143</f>
        <v>14.540975999999999</v>
      </c>
      <c r="Q143" s="156">
        <v>0</v>
      </c>
      <c r="R143" s="156">
        <f>Q143*H143</f>
        <v>0</v>
      </c>
      <c r="S143" s="156">
        <v>0</v>
      </c>
      <c r="T143" s="157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8" t="s">
        <v>124</v>
      </c>
      <c r="AT143" s="158" t="s">
        <v>120</v>
      </c>
      <c r="AU143" s="158" t="s">
        <v>125</v>
      </c>
      <c r="AY143" s="16" t="s">
        <v>118</v>
      </c>
      <c r="BE143" s="159">
        <f>IF(N143="základná",J143,0)</f>
        <v>0</v>
      </c>
      <c r="BF143" s="159">
        <f>IF(N143="znížená",J143,0)</f>
        <v>0</v>
      </c>
      <c r="BG143" s="159">
        <f>IF(N143="zákl. prenesená",J143,0)</f>
        <v>0</v>
      </c>
      <c r="BH143" s="159">
        <f>IF(N143="zníž. prenesená",J143,0)</f>
        <v>0</v>
      </c>
      <c r="BI143" s="159">
        <f>IF(N143="nulová",J143,0)</f>
        <v>0</v>
      </c>
      <c r="BJ143" s="16" t="s">
        <v>125</v>
      </c>
      <c r="BK143" s="159">
        <f>ROUND(I143*H143,2)</f>
        <v>0</v>
      </c>
      <c r="BL143" s="16" t="s">
        <v>124</v>
      </c>
      <c r="BM143" s="158" t="s">
        <v>135</v>
      </c>
    </row>
    <row r="144" spans="1:65" s="13" customFormat="1">
      <c r="B144" s="160"/>
      <c r="D144" s="161" t="s">
        <v>126</v>
      </c>
      <c r="E144" s="162" t="s">
        <v>1</v>
      </c>
      <c r="F144" s="163" t="s">
        <v>136</v>
      </c>
      <c r="H144" s="164">
        <v>5.7839999999999998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126</v>
      </c>
      <c r="AU144" s="162" t="s">
        <v>125</v>
      </c>
      <c r="AV144" s="13" t="s">
        <v>125</v>
      </c>
      <c r="AW144" s="13" t="s">
        <v>24</v>
      </c>
      <c r="AX144" s="13" t="s">
        <v>67</v>
      </c>
      <c r="AY144" s="162" t="s">
        <v>118</v>
      </c>
    </row>
    <row r="145" spans="1:65" s="14" customFormat="1">
      <c r="B145" s="168"/>
      <c r="D145" s="161" t="s">
        <v>126</v>
      </c>
      <c r="E145" s="169" t="s">
        <v>1</v>
      </c>
      <c r="F145" s="170" t="s">
        <v>129</v>
      </c>
      <c r="H145" s="171">
        <v>5.7839999999999998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126</v>
      </c>
      <c r="AU145" s="169" t="s">
        <v>125</v>
      </c>
      <c r="AV145" s="14" t="s">
        <v>124</v>
      </c>
      <c r="AW145" s="14" t="s">
        <v>24</v>
      </c>
      <c r="AX145" s="14" t="s">
        <v>75</v>
      </c>
      <c r="AY145" s="169" t="s">
        <v>118</v>
      </c>
    </row>
    <row r="146" spans="1:65" s="2" customFormat="1" ht="37.9" customHeight="1">
      <c r="A146" s="28"/>
      <c r="B146" s="146"/>
      <c r="C146" s="147" t="s">
        <v>124</v>
      </c>
      <c r="D146" s="147" t="s">
        <v>120</v>
      </c>
      <c r="E146" s="148" t="s">
        <v>137</v>
      </c>
      <c r="F146" s="149" t="s">
        <v>138</v>
      </c>
      <c r="G146" s="150" t="s">
        <v>123</v>
      </c>
      <c r="H146" s="151">
        <v>5.7839999999999998</v>
      </c>
      <c r="I146" s="152"/>
      <c r="J146" s="152">
        <f>ROUND(I146*H146,2)</f>
        <v>0</v>
      </c>
      <c r="K146" s="153"/>
      <c r="L146" s="29"/>
      <c r="M146" s="154" t="s">
        <v>1</v>
      </c>
      <c r="N146" s="155" t="s">
        <v>33</v>
      </c>
      <c r="O146" s="156">
        <v>0.61299999999999999</v>
      </c>
      <c r="P146" s="156">
        <f>O146*H146</f>
        <v>3.5455919999999996</v>
      </c>
      <c r="Q146" s="156">
        <v>0</v>
      </c>
      <c r="R146" s="156">
        <f>Q146*H146</f>
        <v>0</v>
      </c>
      <c r="S146" s="156">
        <v>0</v>
      </c>
      <c r="T146" s="157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8" t="s">
        <v>124</v>
      </c>
      <c r="AT146" s="158" t="s">
        <v>120</v>
      </c>
      <c r="AU146" s="158" t="s">
        <v>125</v>
      </c>
      <c r="AY146" s="16" t="s">
        <v>118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6" t="s">
        <v>125</v>
      </c>
      <c r="BK146" s="159">
        <f>ROUND(I146*H146,2)</f>
        <v>0</v>
      </c>
      <c r="BL146" s="16" t="s">
        <v>124</v>
      </c>
      <c r="BM146" s="158" t="s">
        <v>139</v>
      </c>
    </row>
    <row r="147" spans="1:65" s="13" customFormat="1">
      <c r="B147" s="160"/>
      <c r="D147" s="161" t="s">
        <v>126</v>
      </c>
      <c r="E147" s="162" t="s">
        <v>1</v>
      </c>
      <c r="F147" s="163" t="s">
        <v>136</v>
      </c>
      <c r="H147" s="164">
        <v>5.7839999999999998</v>
      </c>
      <c r="L147" s="160"/>
      <c r="M147" s="165"/>
      <c r="N147" s="166"/>
      <c r="O147" s="166"/>
      <c r="P147" s="166"/>
      <c r="Q147" s="166"/>
      <c r="R147" s="166"/>
      <c r="S147" s="166"/>
      <c r="T147" s="167"/>
      <c r="AT147" s="162" t="s">
        <v>126</v>
      </c>
      <c r="AU147" s="162" t="s">
        <v>125</v>
      </c>
      <c r="AV147" s="13" t="s">
        <v>125</v>
      </c>
      <c r="AW147" s="13" t="s">
        <v>24</v>
      </c>
      <c r="AX147" s="13" t="s">
        <v>67</v>
      </c>
      <c r="AY147" s="162" t="s">
        <v>118</v>
      </c>
    </row>
    <row r="148" spans="1:65" s="14" customFormat="1">
      <c r="B148" s="168"/>
      <c r="D148" s="161" t="s">
        <v>126</v>
      </c>
      <c r="E148" s="169" t="s">
        <v>1</v>
      </c>
      <c r="F148" s="170" t="s">
        <v>129</v>
      </c>
      <c r="H148" s="171">
        <v>5.7839999999999998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126</v>
      </c>
      <c r="AU148" s="169" t="s">
        <v>125</v>
      </c>
      <c r="AV148" s="14" t="s">
        <v>124</v>
      </c>
      <c r="AW148" s="14" t="s">
        <v>24</v>
      </c>
      <c r="AX148" s="14" t="s">
        <v>75</v>
      </c>
      <c r="AY148" s="169" t="s">
        <v>118</v>
      </c>
    </row>
    <row r="149" spans="1:65" s="2" customFormat="1" ht="33" customHeight="1">
      <c r="A149" s="28"/>
      <c r="B149" s="146"/>
      <c r="C149" s="147" t="s">
        <v>140</v>
      </c>
      <c r="D149" s="147" t="s">
        <v>120</v>
      </c>
      <c r="E149" s="148" t="s">
        <v>141</v>
      </c>
      <c r="F149" s="149" t="s">
        <v>142</v>
      </c>
      <c r="G149" s="150" t="s">
        <v>123</v>
      </c>
      <c r="H149" s="151">
        <v>139.624</v>
      </c>
      <c r="I149" s="152"/>
      <c r="J149" s="152">
        <f>ROUND(I149*H149,2)</f>
        <v>0</v>
      </c>
      <c r="K149" s="153"/>
      <c r="L149" s="29"/>
      <c r="M149" s="154" t="s">
        <v>1</v>
      </c>
      <c r="N149" s="155" t="s">
        <v>33</v>
      </c>
      <c r="O149" s="156">
        <v>4.2000000000000003E-2</v>
      </c>
      <c r="P149" s="156">
        <f>O149*H149</f>
        <v>5.8642080000000005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8" t="s">
        <v>124</v>
      </c>
      <c r="AT149" s="158" t="s">
        <v>120</v>
      </c>
      <c r="AU149" s="158" t="s">
        <v>125</v>
      </c>
      <c r="AY149" s="16" t="s">
        <v>118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6" t="s">
        <v>125</v>
      </c>
      <c r="BK149" s="159">
        <f>ROUND(I149*H149,2)</f>
        <v>0</v>
      </c>
      <c r="BL149" s="16" t="s">
        <v>124</v>
      </c>
      <c r="BM149" s="158" t="s">
        <v>143</v>
      </c>
    </row>
    <row r="150" spans="1:65" s="2" customFormat="1" ht="21.75" customHeight="1">
      <c r="A150" s="28"/>
      <c r="B150" s="146"/>
      <c r="C150" s="147" t="s">
        <v>135</v>
      </c>
      <c r="D150" s="147" t="s">
        <v>120</v>
      </c>
      <c r="E150" s="148" t="s">
        <v>144</v>
      </c>
      <c r="F150" s="149" t="s">
        <v>145</v>
      </c>
      <c r="G150" s="150" t="s">
        <v>146</v>
      </c>
      <c r="H150" s="151">
        <v>1091.2</v>
      </c>
      <c r="I150" s="152"/>
      <c r="J150" s="152">
        <f>ROUND(I150*H150,2)</f>
        <v>0</v>
      </c>
      <c r="K150" s="153"/>
      <c r="L150" s="29"/>
      <c r="M150" s="154" t="s">
        <v>1</v>
      </c>
      <c r="N150" s="155" t="s">
        <v>33</v>
      </c>
      <c r="O150" s="156">
        <v>1.7000000000000001E-2</v>
      </c>
      <c r="P150" s="156">
        <f>O150*H150</f>
        <v>18.550400000000003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8" t="s">
        <v>124</v>
      </c>
      <c r="AT150" s="158" t="s">
        <v>120</v>
      </c>
      <c r="AU150" s="158" t="s">
        <v>125</v>
      </c>
      <c r="AY150" s="16" t="s">
        <v>118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6" t="s">
        <v>125</v>
      </c>
      <c r="BK150" s="159">
        <f>ROUND(I150*H150,2)</f>
        <v>0</v>
      </c>
      <c r="BL150" s="16" t="s">
        <v>124</v>
      </c>
      <c r="BM150" s="158" t="s">
        <v>147</v>
      </c>
    </row>
    <row r="151" spans="1:65" s="13" customFormat="1">
      <c r="B151" s="160"/>
      <c r="D151" s="161" t="s">
        <v>126</v>
      </c>
      <c r="E151" s="162" t="s">
        <v>1</v>
      </c>
      <c r="F151" s="163" t="s">
        <v>148</v>
      </c>
      <c r="H151" s="164">
        <v>1091.2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126</v>
      </c>
      <c r="AU151" s="162" t="s">
        <v>125</v>
      </c>
      <c r="AV151" s="13" t="s">
        <v>125</v>
      </c>
      <c r="AW151" s="13" t="s">
        <v>24</v>
      </c>
      <c r="AX151" s="13" t="s">
        <v>67</v>
      </c>
      <c r="AY151" s="162" t="s">
        <v>118</v>
      </c>
    </row>
    <row r="152" spans="1:65" s="14" customFormat="1">
      <c r="B152" s="168"/>
      <c r="D152" s="161" t="s">
        <v>126</v>
      </c>
      <c r="E152" s="169" t="s">
        <v>1</v>
      </c>
      <c r="F152" s="170" t="s">
        <v>129</v>
      </c>
      <c r="H152" s="171">
        <v>1091.2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126</v>
      </c>
      <c r="AU152" s="169" t="s">
        <v>125</v>
      </c>
      <c r="AV152" s="14" t="s">
        <v>124</v>
      </c>
      <c r="AW152" s="14" t="s">
        <v>24</v>
      </c>
      <c r="AX152" s="14" t="s">
        <v>75</v>
      </c>
      <c r="AY152" s="169" t="s">
        <v>118</v>
      </c>
    </row>
    <row r="153" spans="1:65" s="12" customFormat="1" ht="22.9" customHeight="1">
      <c r="B153" s="134"/>
      <c r="D153" s="135" t="s">
        <v>66</v>
      </c>
      <c r="E153" s="144" t="s">
        <v>125</v>
      </c>
      <c r="F153" s="144" t="s">
        <v>149</v>
      </c>
      <c r="J153" s="145">
        <f>BK153</f>
        <v>0</v>
      </c>
      <c r="L153" s="134"/>
      <c r="M153" s="138"/>
      <c r="N153" s="139"/>
      <c r="O153" s="139"/>
      <c r="P153" s="140">
        <f>SUM(P154:P163)</f>
        <v>55.000000000000007</v>
      </c>
      <c r="Q153" s="139"/>
      <c r="R153" s="140">
        <f>SUM(R154:R163)</f>
        <v>0.16909706880000003</v>
      </c>
      <c r="S153" s="139"/>
      <c r="T153" s="141">
        <f>SUM(T154:T163)</f>
        <v>0</v>
      </c>
      <c r="AR153" s="135" t="s">
        <v>75</v>
      </c>
      <c r="AT153" s="142" t="s">
        <v>66</v>
      </c>
      <c r="AU153" s="142" t="s">
        <v>75</v>
      </c>
      <c r="AY153" s="135" t="s">
        <v>118</v>
      </c>
      <c r="BK153" s="143">
        <f>SUM(BK154:BK163)</f>
        <v>0</v>
      </c>
    </row>
    <row r="154" spans="1:65" s="2" customFormat="1" ht="33" customHeight="1">
      <c r="A154" s="28"/>
      <c r="B154" s="146"/>
      <c r="C154" s="147" t="s">
        <v>150</v>
      </c>
      <c r="D154" s="147" t="s">
        <v>120</v>
      </c>
      <c r="E154" s="148" t="s">
        <v>151</v>
      </c>
      <c r="F154" s="149" t="s">
        <v>152</v>
      </c>
      <c r="G154" s="150" t="s">
        <v>146</v>
      </c>
      <c r="H154" s="151">
        <v>1295.8</v>
      </c>
      <c r="I154" s="152"/>
      <c r="J154" s="152">
        <f>ROUND(I154*H154,2)</f>
        <v>0</v>
      </c>
      <c r="K154" s="153"/>
      <c r="L154" s="29"/>
      <c r="M154" s="154" t="s">
        <v>1</v>
      </c>
      <c r="N154" s="155" t="s">
        <v>33</v>
      </c>
      <c r="O154" s="156">
        <v>4.0000000000000001E-3</v>
      </c>
      <c r="P154" s="156">
        <f>O154*H154</f>
        <v>5.1832000000000003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8" t="s">
        <v>124</v>
      </c>
      <c r="AT154" s="158" t="s">
        <v>120</v>
      </c>
      <c r="AU154" s="158" t="s">
        <v>125</v>
      </c>
      <c r="AY154" s="16" t="s">
        <v>118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6" t="s">
        <v>125</v>
      </c>
      <c r="BK154" s="159">
        <f>ROUND(I154*H154,2)</f>
        <v>0</v>
      </c>
      <c r="BL154" s="16" t="s">
        <v>124</v>
      </c>
      <c r="BM154" s="158" t="s">
        <v>153</v>
      </c>
    </row>
    <row r="155" spans="1:65" s="13" customFormat="1">
      <c r="B155" s="160"/>
      <c r="D155" s="161" t="s">
        <v>126</v>
      </c>
      <c r="E155" s="162" t="s">
        <v>1</v>
      </c>
      <c r="F155" s="163" t="s">
        <v>154</v>
      </c>
      <c r="H155" s="164">
        <v>626.6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126</v>
      </c>
      <c r="AU155" s="162" t="s">
        <v>125</v>
      </c>
      <c r="AV155" s="13" t="s">
        <v>125</v>
      </c>
      <c r="AW155" s="13" t="s">
        <v>24</v>
      </c>
      <c r="AX155" s="13" t="s">
        <v>67</v>
      </c>
      <c r="AY155" s="162" t="s">
        <v>118</v>
      </c>
    </row>
    <row r="156" spans="1:65" s="13" customFormat="1">
      <c r="B156" s="160"/>
      <c r="D156" s="161" t="s">
        <v>126</v>
      </c>
      <c r="E156" s="162" t="s">
        <v>1</v>
      </c>
      <c r="F156" s="163" t="s">
        <v>155</v>
      </c>
      <c r="H156" s="164">
        <v>380</v>
      </c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126</v>
      </c>
      <c r="AU156" s="162" t="s">
        <v>125</v>
      </c>
      <c r="AV156" s="13" t="s">
        <v>125</v>
      </c>
      <c r="AW156" s="13" t="s">
        <v>24</v>
      </c>
      <c r="AX156" s="13" t="s">
        <v>67</v>
      </c>
      <c r="AY156" s="162" t="s">
        <v>118</v>
      </c>
    </row>
    <row r="157" spans="1:65" s="13" customFormat="1">
      <c r="B157" s="160"/>
      <c r="D157" s="161" t="s">
        <v>126</v>
      </c>
      <c r="E157" s="162" t="s">
        <v>1</v>
      </c>
      <c r="F157" s="163" t="s">
        <v>156</v>
      </c>
      <c r="H157" s="164">
        <v>289.2</v>
      </c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126</v>
      </c>
      <c r="AU157" s="162" t="s">
        <v>125</v>
      </c>
      <c r="AV157" s="13" t="s">
        <v>125</v>
      </c>
      <c r="AW157" s="13" t="s">
        <v>24</v>
      </c>
      <c r="AX157" s="13" t="s">
        <v>67</v>
      </c>
      <c r="AY157" s="162" t="s">
        <v>118</v>
      </c>
    </row>
    <row r="158" spans="1:65" s="14" customFormat="1">
      <c r="B158" s="168"/>
      <c r="D158" s="161" t="s">
        <v>126</v>
      </c>
      <c r="E158" s="169" t="s">
        <v>1</v>
      </c>
      <c r="F158" s="170" t="s">
        <v>129</v>
      </c>
      <c r="H158" s="171">
        <v>1295.8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126</v>
      </c>
      <c r="AU158" s="169" t="s">
        <v>125</v>
      </c>
      <c r="AV158" s="14" t="s">
        <v>124</v>
      </c>
      <c r="AW158" s="14" t="s">
        <v>24</v>
      </c>
      <c r="AX158" s="14" t="s">
        <v>75</v>
      </c>
      <c r="AY158" s="169" t="s">
        <v>118</v>
      </c>
    </row>
    <row r="159" spans="1:65" s="2" customFormat="1" ht="16.5" customHeight="1">
      <c r="A159" s="28"/>
      <c r="B159" s="146"/>
      <c r="C159" s="147" t="s">
        <v>139</v>
      </c>
      <c r="D159" s="147" t="s">
        <v>120</v>
      </c>
      <c r="E159" s="148" t="s">
        <v>157</v>
      </c>
      <c r="F159" s="149" t="s">
        <v>158</v>
      </c>
      <c r="G159" s="150" t="s">
        <v>146</v>
      </c>
      <c r="H159" s="151">
        <v>44.88</v>
      </c>
      <c r="I159" s="152"/>
      <c r="J159" s="152">
        <f>ROUND(I159*H159,2)</f>
        <v>0</v>
      </c>
      <c r="K159" s="153"/>
      <c r="L159" s="29"/>
      <c r="M159" s="154" t="s">
        <v>1</v>
      </c>
      <c r="N159" s="155" t="s">
        <v>33</v>
      </c>
      <c r="O159" s="156">
        <v>0.78800000000000003</v>
      </c>
      <c r="P159" s="156">
        <f>O159*H159</f>
        <v>35.365440000000007</v>
      </c>
      <c r="Q159" s="156">
        <v>3.7677600000000002E-3</v>
      </c>
      <c r="R159" s="156">
        <f>Q159*H159</f>
        <v>0.16909706880000003</v>
      </c>
      <c r="S159" s="156">
        <v>0</v>
      </c>
      <c r="T159" s="157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8" t="s">
        <v>124</v>
      </c>
      <c r="AT159" s="158" t="s">
        <v>120</v>
      </c>
      <c r="AU159" s="158" t="s">
        <v>125</v>
      </c>
      <c r="AY159" s="16" t="s">
        <v>118</v>
      </c>
      <c r="BE159" s="159">
        <f>IF(N159="základná",J159,0)</f>
        <v>0</v>
      </c>
      <c r="BF159" s="159">
        <f>IF(N159="znížená",J159,0)</f>
        <v>0</v>
      </c>
      <c r="BG159" s="159">
        <f>IF(N159="zákl. prenesená",J159,0)</f>
        <v>0</v>
      </c>
      <c r="BH159" s="159">
        <f>IF(N159="zníž. prenesená",J159,0)</f>
        <v>0</v>
      </c>
      <c r="BI159" s="159">
        <f>IF(N159="nulová",J159,0)</f>
        <v>0</v>
      </c>
      <c r="BJ159" s="16" t="s">
        <v>125</v>
      </c>
      <c r="BK159" s="159">
        <f>ROUND(I159*H159,2)</f>
        <v>0</v>
      </c>
      <c r="BL159" s="16" t="s">
        <v>124</v>
      </c>
      <c r="BM159" s="158" t="s">
        <v>159</v>
      </c>
    </row>
    <row r="160" spans="1:65" s="13" customFormat="1">
      <c r="B160" s="160"/>
      <c r="D160" s="161" t="s">
        <v>126</v>
      </c>
      <c r="E160" s="162" t="s">
        <v>1</v>
      </c>
      <c r="F160" s="163" t="s">
        <v>160</v>
      </c>
      <c r="H160" s="164">
        <v>23.2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126</v>
      </c>
      <c r="AU160" s="162" t="s">
        <v>125</v>
      </c>
      <c r="AV160" s="13" t="s">
        <v>125</v>
      </c>
      <c r="AW160" s="13" t="s">
        <v>24</v>
      </c>
      <c r="AX160" s="13" t="s">
        <v>67</v>
      </c>
      <c r="AY160" s="162" t="s">
        <v>118</v>
      </c>
    </row>
    <row r="161" spans="1:65" s="13" customFormat="1">
      <c r="B161" s="160"/>
      <c r="D161" s="161" t="s">
        <v>126</v>
      </c>
      <c r="E161" s="162" t="s">
        <v>1</v>
      </c>
      <c r="F161" s="163" t="s">
        <v>161</v>
      </c>
      <c r="H161" s="164">
        <v>21.68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126</v>
      </c>
      <c r="AU161" s="162" t="s">
        <v>125</v>
      </c>
      <c r="AV161" s="13" t="s">
        <v>125</v>
      </c>
      <c r="AW161" s="13" t="s">
        <v>24</v>
      </c>
      <c r="AX161" s="13" t="s">
        <v>67</v>
      </c>
      <c r="AY161" s="162" t="s">
        <v>118</v>
      </c>
    </row>
    <row r="162" spans="1:65" s="14" customFormat="1">
      <c r="B162" s="168"/>
      <c r="D162" s="161" t="s">
        <v>126</v>
      </c>
      <c r="E162" s="169" t="s">
        <v>1</v>
      </c>
      <c r="F162" s="170" t="s">
        <v>129</v>
      </c>
      <c r="H162" s="171">
        <v>44.88</v>
      </c>
      <c r="L162" s="168"/>
      <c r="M162" s="172"/>
      <c r="N162" s="173"/>
      <c r="O162" s="173"/>
      <c r="P162" s="173"/>
      <c r="Q162" s="173"/>
      <c r="R162" s="173"/>
      <c r="S162" s="173"/>
      <c r="T162" s="174"/>
      <c r="AT162" s="169" t="s">
        <v>126</v>
      </c>
      <c r="AU162" s="169" t="s">
        <v>125</v>
      </c>
      <c r="AV162" s="14" t="s">
        <v>124</v>
      </c>
      <c r="AW162" s="14" t="s">
        <v>24</v>
      </c>
      <c r="AX162" s="14" t="s">
        <v>75</v>
      </c>
      <c r="AY162" s="169" t="s">
        <v>118</v>
      </c>
    </row>
    <row r="163" spans="1:65" s="2" customFormat="1" ht="16.5" customHeight="1">
      <c r="A163" s="28"/>
      <c r="B163" s="146"/>
      <c r="C163" s="147" t="s">
        <v>162</v>
      </c>
      <c r="D163" s="147" t="s">
        <v>120</v>
      </c>
      <c r="E163" s="148" t="s">
        <v>163</v>
      </c>
      <c r="F163" s="149" t="s">
        <v>164</v>
      </c>
      <c r="G163" s="150" t="s">
        <v>146</v>
      </c>
      <c r="H163" s="151">
        <v>44.88</v>
      </c>
      <c r="I163" s="152"/>
      <c r="J163" s="152">
        <f>ROUND(I163*H163,2)</f>
        <v>0</v>
      </c>
      <c r="K163" s="153"/>
      <c r="L163" s="29"/>
      <c r="M163" s="154" t="s">
        <v>1</v>
      </c>
      <c r="N163" s="155" t="s">
        <v>33</v>
      </c>
      <c r="O163" s="156">
        <v>0.32200000000000001</v>
      </c>
      <c r="P163" s="156">
        <f>O163*H163</f>
        <v>14.451360000000001</v>
      </c>
      <c r="Q163" s="156">
        <v>0</v>
      </c>
      <c r="R163" s="156">
        <f>Q163*H163</f>
        <v>0</v>
      </c>
      <c r="S163" s="156">
        <v>0</v>
      </c>
      <c r="T163" s="157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8" t="s">
        <v>124</v>
      </c>
      <c r="AT163" s="158" t="s">
        <v>120</v>
      </c>
      <c r="AU163" s="158" t="s">
        <v>125</v>
      </c>
      <c r="AY163" s="16" t="s">
        <v>118</v>
      </c>
      <c r="BE163" s="159">
        <f>IF(N163="základná",J163,0)</f>
        <v>0</v>
      </c>
      <c r="BF163" s="159">
        <f>IF(N163="znížená",J163,0)</f>
        <v>0</v>
      </c>
      <c r="BG163" s="159">
        <f>IF(N163="zákl. prenesená",J163,0)</f>
        <v>0</v>
      </c>
      <c r="BH163" s="159">
        <f>IF(N163="zníž. prenesená",J163,0)</f>
        <v>0</v>
      </c>
      <c r="BI163" s="159">
        <f>IF(N163="nulová",J163,0)</f>
        <v>0</v>
      </c>
      <c r="BJ163" s="16" t="s">
        <v>125</v>
      </c>
      <c r="BK163" s="159">
        <f>ROUND(I163*H163,2)</f>
        <v>0</v>
      </c>
      <c r="BL163" s="16" t="s">
        <v>124</v>
      </c>
      <c r="BM163" s="158" t="s">
        <v>165</v>
      </c>
    </row>
    <row r="164" spans="1:65" s="12" customFormat="1" ht="22.9" customHeight="1">
      <c r="B164" s="134"/>
      <c r="D164" s="135" t="s">
        <v>66</v>
      </c>
      <c r="E164" s="144" t="s">
        <v>132</v>
      </c>
      <c r="F164" s="144" t="s">
        <v>166</v>
      </c>
      <c r="J164" s="145">
        <f>BK164</f>
        <v>0</v>
      </c>
      <c r="L164" s="134"/>
      <c r="M164" s="138"/>
      <c r="N164" s="139"/>
      <c r="O164" s="139"/>
      <c r="P164" s="140">
        <f>SUM(P165:P197)</f>
        <v>527.76906471999996</v>
      </c>
      <c r="Q164" s="139"/>
      <c r="R164" s="140">
        <f>SUM(R165:R197)</f>
        <v>116.286102473572</v>
      </c>
      <c r="S164" s="139"/>
      <c r="T164" s="141">
        <f>SUM(T165:T197)</f>
        <v>0</v>
      </c>
      <c r="AR164" s="135" t="s">
        <v>75</v>
      </c>
      <c r="AT164" s="142" t="s">
        <v>66</v>
      </c>
      <c r="AU164" s="142" t="s">
        <v>75</v>
      </c>
      <c r="AY164" s="135" t="s">
        <v>118</v>
      </c>
      <c r="BK164" s="143">
        <f>SUM(BK165:BK197)</f>
        <v>0</v>
      </c>
    </row>
    <row r="165" spans="1:65" s="2" customFormat="1" ht="21.75" customHeight="1">
      <c r="A165" s="28"/>
      <c r="B165" s="146"/>
      <c r="C165" s="147" t="s">
        <v>143</v>
      </c>
      <c r="D165" s="147" t="s">
        <v>120</v>
      </c>
      <c r="E165" s="148" t="s">
        <v>167</v>
      </c>
      <c r="F165" s="149" t="s">
        <v>168</v>
      </c>
      <c r="G165" s="150" t="s">
        <v>123</v>
      </c>
      <c r="H165" s="151">
        <v>2.8919999999999999</v>
      </c>
      <c r="I165" s="152"/>
      <c r="J165" s="152">
        <f>ROUND(I165*H165,2)</f>
        <v>0</v>
      </c>
      <c r="K165" s="153"/>
      <c r="L165" s="29"/>
      <c r="M165" s="154" t="s">
        <v>1</v>
      </c>
      <c r="N165" s="155" t="s">
        <v>33</v>
      </c>
      <c r="O165" s="156">
        <v>2.86958</v>
      </c>
      <c r="P165" s="156">
        <f>O165*H165</f>
        <v>8.2988253600000004</v>
      </c>
      <c r="Q165" s="156">
        <v>2.4160283520000001</v>
      </c>
      <c r="R165" s="156">
        <f>Q165*H165</f>
        <v>6.9871539939840002</v>
      </c>
      <c r="S165" s="156">
        <v>0</v>
      </c>
      <c r="T165" s="157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8" t="s">
        <v>124</v>
      </c>
      <c r="AT165" s="158" t="s">
        <v>120</v>
      </c>
      <c r="AU165" s="158" t="s">
        <v>125</v>
      </c>
      <c r="AY165" s="16" t="s">
        <v>118</v>
      </c>
      <c r="BE165" s="159">
        <f>IF(N165="základná",J165,0)</f>
        <v>0</v>
      </c>
      <c r="BF165" s="159">
        <f>IF(N165="znížená",J165,0)</f>
        <v>0</v>
      </c>
      <c r="BG165" s="159">
        <f>IF(N165="zákl. prenesená",J165,0)</f>
        <v>0</v>
      </c>
      <c r="BH165" s="159">
        <f>IF(N165="zníž. prenesená",J165,0)</f>
        <v>0</v>
      </c>
      <c r="BI165" s="159">
        <f>IF(N165="nulová",J165,0)</f>
        <v>0</v>
      </c>
      <c r="BJ165" s="16" t="s">
        <v>125</v>
      </c>
      <c r="BK165" s="159">
        <f>ROUND(I165*H165,2)</f>
        <v>0</v>
      </c>
      <c r="BL165" s="16" t="s">
        <v>124</v>
      </c>
      <c r="BM165" s="158" t="s">
        <v>7</v>
      </c>
    </row>
    <row r="166" spans="1:65" s="13" customFormat="1">
      <c r="B166" s="160"/>
      <c r="D166" s="161" t="s">
        <v>126</v>
      </c>
      <c r="E166" s="162" t="s">
        <v>1</v>
      </c>
      <c r="F166" s="163" t="s">
        <v>169</v>
      </c>
      <c r="H166" s="164">
        <v>2.8919999999999999</v>
      </c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126</v>
      </c>
      <c r="AU166" s="162" t="s">
        <v>125</v>
      </c>
      <c r="AV166" s="13" t="s">
        <v>125</v>
      </c>
      <c r="AW166" s="13" t="s">
        <v>24</v>
      </c>
      <c r="AX166" s="13" t="s">
        <v>67</v>
      </c>
      <c r="AY166" s="162" t="s">
        <v>118</v>
      </c>
    </row>
    <row r="167" spans="1:65" s="14" customFormat="1">
      <c r="B167" s="168"/>
      <c r="D167" s="161" t="s">
        <v>126</v>
      </c>
      <c r="E167" s="169" t="s">
        <v>1</v>
      </c>
      <c r="F167" s="170" t="s">
        <v>129</v>
      </c>
      <c r="H167" s="171">
        <v>2.8919999999999999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126</v>
      </c>
      <c r="AU167" s="169" t="s">
        <v>125</v>
      </c>
      <c r="AV167" s="14" t="s">
        <v>124</v>
      </c>
      <c r="AW167" s="14" t="s">
        <v>24</v>
      </c>
      <c r="AX167" s="14" t="s">
        <v>75</v>
      </c>
      <c r="AY167" s="169" t="s">
        <v>118</v>
      </c>
    </row>
    <row r="168" spans="1:65" s="2" customFormat="1" ht="16.5" customHeight="1">
      <c r="A168" s="28"/>
      <c r="B168" s="146"/>
      <c r="C168" s="147" t="s">
        <v>170</v>
      </c>
      <c r="D168" s="147" t="s">
        <v>120</v>
      </c>
      <c r="E168" s="148" t="s">
        <v>171</v>
      </c>
      <c r="F168" s="149" t="s">
        <v>172</v>
      </c>
      <c r="G168" s="150" t="s">
        <v>146</v>
      </c>
      <c r="H168" s="151">
        <v>19.28</v>
      </c>
      <c r="I168" s="152"/>
      <c r="J168" s="152">
        <f>ROUND(I168*H168,2)</f>
        <v>0</v>
      </c>
      <c r="K168" s="153"/>
      <c r="L168" s="29"/>
      <c r="M168" s="154" t="s">
        <v>1</v>
      </c>
      <c r="N168" s="155" t="s">
        <v>33</v>
      </c>
      <c r="O168" s="156">
        <v>1.42771</v>
      </c>
      <c r="P168" s="156">
        <f>O168*H168</f>
        <v>27.526248800000001</v>
      </c>
      <c r="Q168" s="156">
        <v>6.6674059999999993E-2</v>
      </c>
      <c r="R168" s="156">
        <f>Q168*H168</f>
        <v>1.2854758767999999</v>
      </c>
      <c r="S168" s="156">
        <v>0</v>
      </c>
      <c r="T168" s="157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8" t="s">
        <v>124</v>
      </c>
      <c r="AT168" s="158" t="s">
        <v>120</v>
      </c>
      <c r="AU168" s="158" t="s">
        <v>125</v>
      </c>
      <c r="AY168" s="16" t="s">
        <v>118</v>
      </c>
      <c r="BE168" s="159">
        <f>IF(N168="základná",J168,0)</f>
        <v>0</v>
      </c>
      <c r="BF168" s="159">
        <f>IF(N168="znížená",J168,0)</f>
        <v>0</v>
      </c>
      <c r="BG168" s="159">
        <f>IF(N168="zákl. prenesená",J168,0)</f>
        <v>0</v>
      </c>
      <c r="BH168" s="159">
        <f>IF(N168="zníž. prenesená",J168,0)</f>
        <v>0</v>
      </c>
      <c r="BI168" s="159">
        <f>IF(N168="nulová",J168,0)</f>
        <v>0</v>
      </c>
      <c r="BJ168" s="16" t="s">
        <v>125</v>
      </c>
      <c r="BK168" s="159">
        <f>ROUND(I168*H168,2)</f>
        <v>0</v>
      </c>
      <c r="BL168" s="16" t="s">
        <v>124</v>
      </c>
      <c r="BM168" s="158" t="s">
        <v>173</v>
      </c>
    </row>
    <row r="169" spans="1:65" s="13" customFormat="1">
      <c r="B169" s="160"/>
      <c r="D169" s="161" t="s">
        <v>126</v>
      </c>
      <c r="E169" s="162" t="s">
        <v>1</v>
      </c>
      <c r="F169" s="163" t="s">
        <v>174</v>
      </c>
      <c r="H169" s="164">
        <v>19.28</v>
      </c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126</v>
      </c>
      <c r="AU169" s="162" t="s">
        <v>125</v>
      </c>
      <c r="AV169" s="13" t="s">
        <v>125</v>
      </c>
      <c r="AW169" s="13" t="s">
        <v>24</v>
      </c>
      <c r="AX169" s="13" t="s">
        <v>67</v>
      </c>
      <c r="AY169" s="162" t="s">
        <v>118</v>
      </c>
    </row>
    <row r="170" spans="1:65" s="14" customFormat="1">
      <c r="B170" s="168"/>
      <c r="D170" s="161" t="s">
        <v>126</v>
      </c>
      <c r="E170" s="169" t="s">
        <v>1</v>
      </c>
      <c r="F170" s="170" t="s">
        <v>129</v>
      </c>
      <c r="H170" s="171">
        <v>19.28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126</v>
      </c>
      <c r="AU170" s="169" t="s">
        <v>125</v>
      </c>
      <c r="AV170" s="14" t="s">
        <v>124</v>
      </c>
      <c r="AW170" s="14" t="s">
        <v>24</v>
      </c>
      <c r="AX170" s="14" t="s">
        <v>75</v>
      </c>
      <c r="AY170" s="169" t="s">
        <v>118</v>
      </c>
    </row>
    <row r="171" spans="1:65" s="2" customFormat="1" ht="16.5" customHeight="1">
      <c r="A171" s="28"/>
      <c r="B171" s="146"/>
      <c r="C171" s="147" t="s">
        <v>147</v>
      </c>
      <c r="D171" s="147" t="s">
        <v>120</v>
      </c>
      <c r="E171" s="148" t="s">
        <v>175</v>
      </c>
      <c r="F171" s="149" t="s">
        <v>176</v>
      </c>
      <c r="G171" s="150" t="s">
        <v>146</v>
      </c>
      <c r="H171" s="151">
        <v>19.28</v>
      </c>
      <c r="I171" s="152"/>
      <c r="J171" s="152">
        <f>ROUND(I171*H171,2)</f>
        <v>0</v>
      </c>
      <c r="K171" s="153"/>
      <c r="L171" s="29"/>
      <c r="M171" s="154" t="s">
        <v>1</v>
      </c>
      <c r="N171" s="155" t="s">
        <v>33</v>
      </c>
      <c r="O171" s="156">
        <v>0.49</v>
      </c>
      <c r="P171" s="156">
        <f>O171*H171</f>
        <v>9.4472000000000005</v>
      </c>
      <c r="Q171" s="156">
        <v>0</v>
      </c>
      <c r="R171" s="156">
        <f>Q171*H171</f>
        <v>0</v>
      </c>
      <c r="S171" s="156">
        <v>0</v>
      </c>
      <c r="T171" s="157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8" t="s">
        <v>124</v>
      </c>
      <c r="AT171" s="158" t="s">
        <v>120</v>
      </c>
      <c r="AU171" s="158" t="s">
        <v>125</v>
      </c>
      <c r="AY171" s="16" t="s">
        <v>118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6" t="s">
        <v>125</v>
      </c>
      <c r="BK171" s="159">
        <f>ROUND(I171*H171,2)</f>
        <v>0</v>
      </c>
      <c r="BL171" s="16" t="s">
        <v>124</v>
      </c>
      <c r="BM171" s="158" t="s">
        <v>177</v>
      </c>
    </row>
    <row r="172" spans="1:65" s="2" customFormat="1" ht="16.5" customHeight="1">
      <c r="A172" s="28"/>
      <c r="B172" s="146"/>
      <c r="C172" s="147" t="s">
        <v>178</v>
      </c>
      <c r="D172" s="147" t="s">
        <v>120</v>
      </c>
      <c r="E172" s="148" t="s">
        <v>179</v>
      </c>
      <c r="F172" s="149" t="s">
        <v>180</v>
      </c>
      <c r="G172" s="150" t="s">
        <v>181</v>
      </c>
      <c r="H172" s="151">
        <v>0.38600000000000001</v>
      </c>
      <c r="I172" s="152"/>
      <c r="J172" s="152">
        <f>ROUND(I172*H172,2)</f>
        <v>0</v>
      </c>
      <c r="K172" s="153"/>
      <c r="L172" s="29"/>
      <c r="M172" s="154" t="s">
        <v>1</v>
      </c>
      <c r="N172" s="155" t="s">
        <v>33</v>
      </c>
      <c r="O172" s="156">
        <v>34.718159999999997</v>
      </c>
      <c r="P172" s="156">
        <f>O172*H172</f>
        <v>13.401209759999999</v>
      </c>
      <c r="Q172" s="156">
        <v>1.01144973</v>
      </c>
      <c r="R172" s="156">
        <f>Q172*H172</f>
        <v>0.39041959578000002</v>
      </c>
      <c r="S172" s="156">
        <v>0</v>
      </c>
      <c r="T172" s="157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8" t="s">
        <v>124</v>
      </c>
      <c r="AT172" s="158" t="s">
        <v>120</v>
      </c>
      <c r="AU172" s="158" t="s">
        <v>125</v>
      </c>
      <c r="AY172" s="16" t="s">
        <v>118</v>
      </c>
      <c r="BE172" s="159">
        <f>IF(N172="základná",J172,0)</f>
        <v>0</v>
      </c>
      <c r="BF172" s="159">
        <f>IF(N172="znížená",J172,0)</f>
        <v>0</v>
      </c>
      <c r="BG172" s="159">
        <f>IF(N172="zákl. prenesená",J172,0)</f>
        <v>0</v>
      </c>
      <c r="BH172" s="159">
        <f>IF(N172="zníž. prenesená",J172,0)</f>
        <v>0</v>
      </c>
      <c r="BI172" s="159">
        <f>IF(N172="nulová",J172,0)</f>
        <v>0</v>
      </c>
      <c r="BJ172" s="16" t="s">
        <v>125</v>
      </c>
      <c r="BK172" s="159">
        <f>ROUND(I172*H172,2)</f>
        <v>0</v>
      </c>
      <c r="BL172" s="16" t="s">
        <v>124</v>
      </c>
      <c r="BM172" s="158" t="s">
        <v>182</v>
      </c>
    </row>
    <row r="173" spans="1:65" s="13" customFormat="1">
      <c r="B173" s="160"/>
      <c r="D173" s="161" t="s">
        <v>126</v>
      </c>
      <c r="E173" s="162" t="s">
        <v>1</v>
      </c>
      <c r="F173" s="163" t="s">
        <v>183</v>
      </c>
      <c r="H173" s="164">
        <v>0.17199999999999999</v>
      </c>
      <c r="L173" s="160"/>
      <c r="M173" s="165"/>
      <c r="N173" s="166"/>
      <c r="O173" s="166"/>
      <c r="P173" s="166"/>
      <c r="Q173" s="166"/>
      <c r="R173" s="166"/>
      <c r="S173" s="166"/>
      <c r="T173" s="167"/>
      <c r="AT173" s="162" t="s">
        <v>126</v>
      </c>
      <c r="AU173" s="162" t="s">
        <v>125</v>
      </c>
      <c r="AV173" s="13" t="s">
        <v>125</v>
      </c>
      <c r="AW173" s="13" t="s">
        <v>24</v>
      </c>
      <c r="AX173" s="13" t="s">
        <v>67</v>
      </c>
      <c r="AY173" s="162" t="s">
        <v>118</v>
      </c>
    </row>
    <row r="174" spans="1:65" s="13" customFormat="1">
      <c r="B174" s="160"/>
      <c r="D174" s="161" t="s">
        <v>126</v>
      </c>
      <c r="E174" s="162" t="s">
        <v>1</v>
      </c>
      <c r="F174" s="163" t="s">
        <v>184</v>
      </c>
      <c r="H174" s="164">
        <v>0.214</v>
      </c>
      <c r="L174" s="160"/>
      <c r="M174" s="165"/>
      <c r="N174" s="166"/>
      <c r="O174" s="166"/>
      <c r="P174" s="166"/>
      <c r="Q174" s="166"/>
      <c r="R174" s="166"/>
      <c r="S174" s="166"/>
      <c r="T174" s="167"/>
      <c r="AT174" s="162" t="s">
        <v>126</v>
      </c>
      <c r="AU174" s="162" t="s">
        <v>125</v>
      </c>
      <c r="AV174" s="13" t="s">
        <v>125</v>
      </c>
      <c r="AW174" s="13" t="s">
        <v>24</v>
      </c>
      <c r="AX174" s="13" t="s">
        <v>67</v>
      </c>
      <c r="AY174" s="162" t="s">
        <v>118</v>
      </c>
    </row>
    <row r="175" spans="1:65" s="14" customFormat="1">
      <c r="B175" s="168"/>
      <c r="D175" s="161" t="s">
        <v>126</v>
      </c>
      <c r="E175" s="169" t="s">
        <v>1</v>
      </c>
      <c r="F175" s="170" t="s">
        <v>129</v>
      </c>
      <c r="H175" s="171">
        <v>0.38600000000000001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126</v>
      </c>
      <c r="AU175" s="169" t="s">
        <v>125</v>
      </c>
      <c r="AV175" s="14" t="s">
        <v>124</v>
      </c>
      <c r="AW175" s="14" t="s">
        <v>24</v>
      </c>
      <c r="AX175" s="14" t="s">
        <v>75</v>
      </c>
      <c r="AY175" s="169" t="s">
        <v>118</v>
      </c>
    </row>
    <row r="176" spans="1:65" s="2" customFormat="1" ht="21.75" customHeight="1">
      <c r="A176" s="28"/>
      <c r="B176" s="146"/>
      <c r="C176" s="147" t="s">
        <v>153</v>
      </c>
      <c r="D176" s="147" t="s">
        <v>120</v>
      </c>
      <c r="E176" s="148" t="s">
        <v>185</v>
      </c>
      <c r="F176" s="149" t="s">
        <v>186</v>
      </c>
      <c r="G176" s="150" t="s">
        <v>123</v>
      </c>
      <c r="H176" s="151">
        <v>46.112000000000002</v>
      </c>
      <c r="I176" s="152"/>
      <c r="J176" s="152">
        <f>ROUND(I176*H176,2)</f>
        <v>0</v>
      </c>
      <c r="K176" s="153"/>
      <c r="L176" s="29"/>
      <c r="M176" s="154" t="s">
        <v>1</v>
      </c>
      <c r="N176" s="155" t="s">
        <v>33</v>
      </c>
      <c r="O176" s="156">
        <v>1.2181999999999999</v>
      </c>
      <c r="P176" s="156">
        <f>O176*H176</f>
        <v>56.173638400000002</v>
      </c>
      <c r="Q176" s="156">
        <v>2.2968883959999999</v>
      </c>
      <c r="R176" s="156">
        <f>Q176*H176</f>
        <v>105.914117716352</v>
      </c>
      <c r="S176" s="156">
        <v>0</v>
      </c>
      <c r="T176" s="157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8" t="s">
        <v>124</v>
      </c>
      <c r="AT176" s="158" t="s">
        <v>120</v>
      </c>
      <c r="AU176" s="158" t="s">
        <v>125</v>
      </c>
      <c r="AY176" s="16" t="s">
        <v>118</v>
      </c>
      <c r="BE176" s="159">
        <f>IF(N176="základná",J176,0)</f>
        <v>0</v>
      </c>
      <c r="BF176" s="159">
        <f>IF(N176="znížená",J176,0)</f>
        <v>0</v>
      </c>
      <c r="BG176" s="159">
        <f>IF(N176="zákl. prenesená",J176,0)</f>
        <v>0</v>
      </c>
      <c r="BH176" s="159">
        <f>IF(N176="zníž. prenesená",J176,0)</f>
        <v>0</v>
      </c>
      <c r="BI176" s="159">
        <f>IF(N176="nulová",J176,0)</f>
        <v>0</v>
      </c>
      <c r="BJ176" s="16" t="s">
        <v>125</v>
      </c>
      <c r="BK176" s="159">
        <f>ROUND(I176*H176,2)</f>
        <v>0</v>
      </c>
      <c r="BL176" s="16" t="s">
        <v>124</v>
      </c>
      <c r="BM176" s="158" t="s">
        <v>187</v>
      </c>
    </row>
    <row r="177" spans="1:65" s="13" customFormat="1">
      <c r="B177" s="160"/>
      <c r="D177" s="161" t="s">
        <v>126</v>
      </c>
      <c r="E177" s="162" t="s">
        <v>1</v>
      </c>
      <c r="F177" s="163" t="s">
        <v>188</v>
      </c>
      <c r="H177" s="164">
        <v>42.415999999999997</v>
      </c>
      <c r="L177" s="160"/>
      <c r="M177" s="165"/>
      <c r="N177" s="166"/>
      <c r="O177" s="166"/>
      <c r="P177" s="166"/>
      <c r="Q177" s="166"/>
      <c r="R177" s="166"/>
      <c r="S177" s="166"/>
      <c r="T177" s="167"/>
      <c r="AT177" s="162" t="s">
        <v>126</v>
      </c>
      <c r="AU177" s="162" t="s">
        <v>125</v>
      </c>
      <c r="AV177" s="13" t="s">
        <v>125</v>
      </c>
      <c r="AW177" s="13" t="s">
        <v>24</v>
      </c>
      <c r="AX177" s="13" t="s">
        <v>67</v>
      </c>
      <c r="AY177" s="162" t="s">
        <v>118</v>
      </c>
    </row>
    <row r="178" spans="1:65" s="13" customFormat="1">
      <c r="B178" s="160"/>
      <c r="D178" s="161" t="s">
        <v>126</v>
      </c>
      <c r="E178" s="162" t="s">
        <v>1</v>
      </c>
      <c r="F178" s="163" t="s">
        <v>189</v>
      </c>
      <c r="H178" s="164">
        <v>-4.2240000000000002</v>
      </c>
      <c r="L178" s="160"/>
      <c r="M178" s="165"/>
      <c r="N178" s="166"/>
      <c r="O178" s="166"/>
      <c r="P178" s="166"/>
      <c r="Q178" s="166"/>
      <c r="R178" s="166"/>
      <c r="S178" s="166"/>
      <c r="T178" s="167"/>
      <c r="AT178" s="162" t="s">
        <v>126</v>
      </c>
      <c r="AU178" s="162" t="s">
        <v>125</v>
      </c>
      <c r="AV178" s="13" t="s">
        <v>125</v>
      </c>
      <c r="AW178" s="13" t="s">
        <v>24</v>
      </c>
      <c r="AX178" s="13" t="s">
        <v>67</v>
      </c>
      <c r="AY178" s="162" t="s">
        <v>118</v>
      </c>
    </row>
    <row r="179" spans="1:65" s="13" customFormat="1">
      <c r="B179" s="160"/>
      <c r="D179" s="161" t="s">
        <v>126</v>
      </c>
      <c r="E179" s="162" t="s">
        <v>1</v>
      </c>
      <c r="F179" s="163" t="s">
        <v>190</v>
      </c>
      <c r="H179" s="164">
        <v>11.44</v>
      </c>
      <c r="L179" s="160"/>
      <c r="M179" s="165"/>
      <c r="N179" s="166"/>
      <c r="O179" s="166"/>
      <c r="P179" s="166"/>
      <c r="Q179" s="166"/>
      <c r="R179" s="166"/>
      <c r="S179" s="166"/>
      <c r="T179" s="167"/>
      <c r="AT179" s="162" t="s">
        <v>126</v>
      </c>
      <c r="AU179" s="162" t="s">
        <v>125</v>
      </c>
      <c r="AV179" s="13" t="s">
        <v>125</v>
      </c>
      <c r="AW179" s="13" t="s">
        <v>24</v>
      </c>
      <c r="AX179" s="13" t="s">
        <v>67</v>
      </c>
      <c r="AY179" s="162" t="s">
        <v>118</v>
      </c>
    </row>
    <row r="180" spans="1:65" s="13" customFormat="1">
      <c r="B180" s="160"/>
      <c r="D180" s="161" t="s">
        <v>126</v>
      </c>
      <c r="E180" s="162" t="s">
        <v>1</v>
      </c>
      <c r="F180" s="163" t="s">
        <v>191</v>
      </c>
      <c r="H180" s="164">
        <v>-3.52</v>
      </c>
      <c r="L180" s="160"/>
      <c r="M180" s="165"/>
      <c r="N180" s="166"/>
      <c r="O180" s="166"/>
      <c r="P180" s="166"/>
      <c r="Q180" s="166"/>
      <c r="R180" s="166"/>
      <c r="S180" s="166"/>
      <c r="T180" s="167"/>
      <c r="AT180" s="162" t="s">
        <v>126</v>
      </c>
      <c r="AU180" s="162" t="s">
        <v>125</v>
      </c>
      <c r="AV180" s="13" t="s">
        <v>125</v>
      </c>
      <c r="AW180" s="13" t="s">
        <v>24</v>
      </c>
      <c r="AX180" s="13" t="s">
        <v>67</v>
      </c>
      <c r="AY180" s="162" t="s">
        <v>118</v>
      </c>
    </row>
    <row r="181" spans="1:65" s="14" customFormat="1">
      <c r="B181" s="168"/>
      <c r="D181" s="161" t="s">
        <v>126</v>
      </c>
      <c r="E181" s="169" t="s">
        <v>1</v>
      </c>
      <c r="F181" s="170" t="s">
        <v>129</v>
      </c>
      <c r="H181" s="171">
        <v>46.112000000000002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126</v>
      </c>
      <c r="AU181" s="169" t="s">
        <v>125</v>
      </c>
      <c r="AV181" s="14" t="s">
        <v>124</v>
      </c>
      <c r="AW181" s="14" t="s">
        <v>24</v>
      </c>
      <c r="AX181" s="14" t="s">
        <v>75</v>
      </c>
      <c r="AY181" s="169" t="s">
        <v>118</v>
      </c>
    </row>
    <row r="182" spans="1:65" s="2" customFormat="1" ht="24.2" customHeight="1">
      <c r="A182" s="28"/>
      <c r="B182" s="146"/>
      <c r="C182" s="147" t="s">
        <v>192</v>
      </c>
      <c r="D182" s="147" t="s">
        <v>120</v>
      </c>
      <c r="E182" s="148" t="s">
        <v>193</v>
      </c>
      <c r="F182" s="149" t="s">
        <v>194</v>
      </c>
      <c r="G182" s="150" t="s">
        <v>146</v>
      </c>
      <c r="H182" s="151">
        <v>531.52</v>
      </c>
      <c r="I182" s="152"/>
      <c r="J182" s="152">
        <f>ROUND(I182*H182,2)</f>
        <v>0</v>
      </c>
      <c r="K182" s="153"/>
      <c r="L182" s="29"/>
      <c r="M182" s="154" t="s">
        <v>1</v>
      </c>
      <c r="N182" s="155" t="s">
        <v>33</v>
      </c>
      <c r="O182" s="156">
        <v>0.44329000000000002</v>
      </c>
      <c r="P182" s="156">
        <f>O182*H182</f>
        <v>235.61750079999999</v>
      </c>
      <c r="Q182" s="156">
        <v>1.4529803000000001E-3</v>
      </c>
      <c r="R182" s="156">
        <f>Q182*H182</f>
        <v>0.77228808905599999</v>
      </c>
      <c r="S182" s="156">
        <v>0</v>
      </c>
      <c r="T182" s="157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8" t="s">
        <v>124</v>
      </c>
      <c r="AT182" s="158" t="s">
        <v>120</v>
      </c>
      <c r="AU182" s="158" t="s">
        <v>125</v>
      </c>
      <c r="AY182" s="16" t="s">
        <v>118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6" t="s">
        <v>125</v>
      </c>
      <c r="BK182" s="159">
        <f>ROUND(I182*H182,2)</f>
        <v>0</v>
      </c>
      <c r="BL182" s="16" t="s">
        <v>124</v>
      </c>
      <c r="BM182" s="158" t="s">
        <v>195</v>
      </c>
    </row>
    <row r="183" spans="1:65" s="13" customFormat="1">
      <c r="B183" s="160"/>
      <c r="D183" s="161" t="s">
        <v>126</v>
      </c>
      <c r="E183" s="162" t="s">
        <v>1</v>
      </c>
      <c r="F183" s="163" t="s">
        <v>196</v>
      </c>
      <c r="H183" s="164">
        <v>424.16</v>
      </c>
      <c r="L183" s="160"/>
      <c r="M183" s="165"/>
      <c r="N183" s="166"/>
      <c r="O183" s="166"/>
      <c r="P183" s="166"/>
      <c r="Q183" s="166"/>
      <c r="R183" s="166"/>
      <c r="S183" s="166"/>
      <c r="T183" s="167"/>
      <c r="AT183" s="162" t="s">
        <v>126</v>
      </c>
      <c r="AU183" s="162" t="s">
        <v>125</v>
      </c>
      <c r="AV183" s="13" t="s">
        <v>125</v>
      </c>
      <c r="AW183" s="13" t="s">
        <v>24</v>
      </c>
      <c r="AX183" s="13" t="s">
        <v>67</v>
      </c>
      <c r="AY183" s="162" t="s">
        <v>118</v>
      </c>
    </row>
    <row r="184" spans="1:65" s="13" customFormat="1">
      <c r="B184" s="160"/>
      <c r="D184" s="161" t="s">
        <v>126</v>
      </c>
      <c r="E184" s="162" t="s">
        <v>1</v>
      </c>
      <c r="F184" s="163" t="s">
        <v>197</v>
      </c>
      <c r="H184" s="164">
        <v>-42.24</v>
      </c>
      <c r="L184" s="160"/>
      <c r="M184" s="165"/>
      <c r="N184" s="166"/>
      <c r="O184" s="166"/>
      <c r="P184" s="166"/>
      <c r="Q184" s="166"/>
      <c r="R184" s="166"/>
      <c r="S184" s="166"/>
      <c r="T184" s="167"/>
      <c r="AT184" s="162" t="s">
        <v>126</v>
      </c>
      <c r="AU184" s="162" t="s">
        <v>125</v>
      </c>
      <c r="AV184" s="13" t="s">
        <v>125</v>
      </c>
      <c r="AW184" s="13" t="s">
        <v>24</v>
      </c>
      <c r="AX184" s="13" t="s">
        <v>67</v>
      </c>
      <c r="AY184" s="162" t="s">
        <v>118</v>
      </c>
    </row>
    <row r="185" spans="1:65" s="13" customFormat="1">
      <c r="B185" s="160"/>
      <c r="D185" s="161" t="s">
        <v>126</v>
      </c>
      <c r="E185" s="162" t="s">
        <v>1</v>
      </c>
      <c r="F185" s="163" t="s">
        <v>198</v>
      </c>
      <c r="H185" s="164">
        <v>114.4</v>
      </c>
      <c r="L185" s="160"/>
      <c r="M185" s="165"/>
      <c r="N185" s="166"/>
      <c r="O185" s="166"/>
      <c r="P185" s="166"/>
      <c r="Q185" s="166"/>
      <c r="R185" s="166"/>
      <c r="S185" s="166"/>
      <c r="T185" s="167"/>
      <c r="AT185" s="162" t="s">
        <v>126</v>
      </c>
      <c r="AU185" s="162" t="s">
        <v>125</v>
      </c>
      <c r="AV185" s="13" t="s">
        <v>125</v>
      </c>
      <c r="AW185" s="13" t="s">
        <v>24</v>
      </c>
      <c r="AX185" s="13" t="s">
        <v>67</v>
      </c>
      <c r="AY185" s="162" t="s">
        <v>118</v>
      </c>
    </row>
    <row r="186" spans="1:65" s="13" customFormat="1">
      <c r="B186" s="160"/>
      <c r="D186" s="161" t="s">
        <v>126</v>
      </c>
      <c r="E186" s="162" t="s">
        <v>1</v>
      </c>
      <c r="F186" s="163" t="s">
        <v>199</v>
      </c>
      <c r="H186" s="164">
        <v>35.200000000000003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126</v>
      </c>
      <c r="AU186" s="162" t="s">
        <v>125</v>
      </c>
      <c r="AV186" s="13" t="s">
        <v>125</v>
      </c>
      <c r="AW186" s="13" t="s">
        <v>24</v>
      </c>
      <c r="AX186" s="13" t="s">
        <v>67</v>
      </c>
      <c r="AY186" s="162" t="s">
        <v>118</v>
      </c>
    </row>
    <row r="187" spans="1:65" s="14" customFormat="1">
      <c r="B187" s="168"/>
      <c r="D187" s="161" t="s">
        <v>126</v>
      </c>
      <c r="E187" s="169" t="s">
        <v>1</v>
      </c>
      <c r="F187" s="170" t="s">
        <v>129</v>
      </c>
      <c r="H187" s="171">
        <v>531.52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126</v>
      </c>
      <c r="AU187" s="169" t="s">
        <v>125</v>
      </c>
      <c r="AV187" s="14" t="s">
        <v>124</v>
      </c>
      <c r="AW187" s="14" t="s">
        <v>24</v>
      </c>
      <c r="AX187" s="14" t="s">
        <v>75</v>
      </c>
      <c r="AY187" s="169" t="s">
        <v>118</v>
      </c>
    </row>
    <row r="188" spans="1:65" s="2" customFormat="1" ht="24.2" customHeight="1">
      <c r="A188" s="28"/>
      <c r="B188" s="146"/>
      <c r="C188" s="147" t="s">
        <v>159</v>
      </c>
      <c r="D188" s="147" t="s">
        <v>120</v>
      </c>
      <c r="E188" s="148" t="s">
        <v>200</v>
      </c>
      <c r="F188" s="149" t="s">
        <v>201</v>
      </c>
      <c r="G188" s="150" t="s">
        <v>146</v>
      </c>
      <c r="H188" s="151">
        <v>531.52</v>
      </c>
      <c r="I188" s="152"/>
      <c r="J188" s="152">
        <f>ROUND(I188*H188,2)</f>
        <v>0</v>
      </c>
      <c r="K188" s="153"/>
      <c r="L188" s="29"/>
      <c r="M188" s="154" t="s">
        <v>1</v>
      </c>
      <c r="N188" s="155" t="s">
        <v>33</v>
      </c>
      <c r="O188" s="156">
        <v>0.314</v>
      </c>
      <c r="P188" s="156">
        <f>O188*H188</f>
        <v>166.89727999999999</v>
      </c>
      <c r="Q188" s="156">
        <v>0</v>
      </c>
      <c r="R188" s="156">
        <f>Q188*H188</f>
        <v>0</v>
      </c>
      <c r="S188" s="156">
        <v>0</v>
      </c>
      <c r="T188" s="157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8" t="s">
        <v>124</v>
      </c>
      <c r="AT188" s="158" t="s">
        <v>120</v>
      </c>
      <c r="AU188" s="158" t="s">
        <v>125</v>
      </c>
      <c r="AY188" s="16" t="s">
        <v>118</v>
      </c>
      <c r="BE188" s="159">
        <f>IF(N188="základná",J188,0)</f>
        <v>0</v>
      </c>
      <c r="BF188" s="159">
        <f>IF(N188="znížená",J188,0)</f>
        <v>0</v>
      </c>
      <c r="BG188" s="159">
        <f>IF(N188="zákl. prenesená",J188,0)</f>
        <v>0</v>
      </c>
      <c r="BH188" s="159">
        <f>IF(N188="zníž. prenesená",J188,0)</f>
        <v>0</v>
      </c>
      <c r="BI188" s="159">
        <f>IF(N188="nulová",J188,0)</f>
        <v>0</v>
      </c>
      <c r="BJ188" s="16" t="s">
        <v>125</v>
      </c>
      <c r="BK188" s="159">
        <f>ROUND(I188*H188,2)</f>
        <v>0</v>
      </c>
      <c r="BL188" s="16" t="s">
        <v>124</v>
      </c>
      <c r="BM188" s="158" t="s">
        <v>202</v>
      </c>
    </row>
    <row r="189" spans="1:65" s="2" customFormat="1" ht="37.9" customHeight="1">
      <c r="A189" s="28"/>
      <c r="B189" s="146"/>
      <c r="C189" s="147" t="s">
        <v>203</v>
      </c>
      <c r="D189" s="147" t="s">
        <v>120</v>
      </c>
      <c r="E189" s="148" t="s">
        <v>204</v>
      </c>
      <c r="F189" s="149" t="s">
        <v>205</v>
      </c>
      <c r="G189" s="150" t="s">
        <v>146</v>
      </c>
      <c r="H189" s="151">
        <v>0</v>
      </c>
      <c r="I189" s="152"/>
      <c r="J189" s="152">
        <f>ROUND(I189*H189,2)</f>
        <v>0</v>
      </c>
      <c r="K189" s="153"/>
      <c r="L189" s="29"/>
      <c r="M189" s="154" t="s">
        <v>1</v>
      </c>
      <c r="N189" s="155" t="s">
        <v>33</v>
      </c>
      <c r="O189" s="156">
        <v>0</v>
      </c>
      <c r="P189" s="156">
        <f>O189*H189</f>
        <v>0</v>
      </c>
      <c r="Q189" s="156">
        <v>0</v>
      </c>
      <c r="R189" s="156">
        <f>Q189*H189</f>
        <v>0</v>
      </c>
      <c r="S189" s="156">
        <v>0</v>
      </c>
      <c r="T189" s="157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58" t="s">
        <v>124</v>
      </c>
      <c r="AT189" s="158" t="s">
        <v>120</v>
      </c>
      <c r="AU189" s="158" t="s">
        <v>125</v>
      </c>
      <c r="AY189" s="16" t="s">
        <v>118</v>
      </c>
      <c r="BE189" s="159">
        <f>IF(N189="základná",J189,0)</f>
        <v>0</v>
      </c>
      <c r="BF189" s="159">
        <f>IF(N189="znížená",J189,0)</f>
        <v>0</v>
      </c>
      <c r="BG189" s="159">
        <f>IF(N189="zákl. prenesená",J189,0)</f>
        <v>0</v>
      </c>
      <c r="BH189" s="159">
        <f>IF(N189="zníž. prenesená",J189,0)</f>
        <v>0</v>
      </c>
      <c r="BI189" s="159">
        <f>IF(N189="nulová",J189,0)</f>
        <v>0</v>
      </c>
      <c r="BJ189" s="16" t="s">
        <v>125</v>
      </c>
      <c r="BK189" s="159">
        <f>ROUND(I189*H189,2)</f>
        <v>0</v>
      </c>
      <c r="BL189" s="16" t="s">
        <v>124</v>
      </c>
      <c r="BM189" s="158" t="s">
        <v>206</v>
      </c>
    </row>
    <row r="190" spans="1:65" s="13" customFormat="1">
      <c r="B190" s="160"/>
      <c r="D190" s="161" t="s">
        <v>126</v>
      </c>
      <c r="E190" s="162" t="s">
        <v>1</v>
      </c>
      <c r="F190" s="163" t="s">
        <v>207</v>
      </c>
      <c r="H190" s="164">
        <v>7972.8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126</v>
      </c>
      <c r="AU190" s="162" t="s">
        <v>125</v>
      </c>
      <c r="AV190" s="13" t="s">
        <v>125</v>
      </c>
      <c r="AW190" s="13" t="s">
        <v>24</v>
      </c>
      <c r="AX190" s="13" t="s">
        <v>67</v>
      </c>
      <c r="AY190" s="162" t="s">
        <v>118</v>
      </c>
    </row>
    <row r="191" spans="1:65" s="14" customFormat="1">
      <c r="B191" s="168"/>
      <c r="D191" s="161" t="s">
        <v>126</v>
      </c>
      <c r="E191" s="169" t="s">
        <v>1</v>
      </c>
      <c r="F191" s="170" t="s">
        <v>129</v>
      </c>
      <c r="H191" s="171">
        <v>7972.8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126</v>
      </c>
      <c r="AU191" s="169" t="s">
        <v>125</v>
      </c>
      <c r="AV191" s="14" t="s">
        <v>124</v>
      </c>
      <c r="AW191" s="14" t="s">
        <v>24</v>
      </c>
      <c r="AX191" s="14" t="s">
        <v>75</v>
      </c>
      <c r="AY191" s="169" t="s">
        <v>118</v>
      </c>
    </row>
    <row r="192" spans="1:65" s="2" customFormat="1" ht="37.9" customHeight="1">
      <c r="A192" s="28"/>
      <c r="B192" s="146"/>
      <c r="C192" s="147" t="s">
        <v>165</v>
      </c>
      <c r="D192" s="147" t="s">
        <v>120</v>
      </c>
      <c r="E192" s="148" t="s">
        <v>208</v>
      </c>
      <c r="F192" s="149" t="s">
        <v>209</v>
      </c>
      <c r="G192" s="150" t="s">
        <v>146</v>
      </c>
      <c r="H192" s="151">
        <v>265.76</v>
      </c>
      <c r="I192" s="152"/>
      <c r="J192" s="152">
        <f>ROUND(I192*H192,2)</f>
        <v>0</v>
      </c>
      <c r="K192" s="153"/>
      <c r="L192" s="29"/>
      <c r="M192" s="154" t="s">
        <v>1</v>
      </c>
      <c r="N192" s="155" t="s">
        <v>33</v>
      </c>
      <c r="O192" s="156">
        <v>3.916E-2</v>
      </c>
      <c r="P192" s="156">
        <f>O192*H192</f>
        <v>10.4071616</v>
      </c>
      <c r="Q192" s="156">
        <v>3.52441E-3</v>
      </c>
      <c r="R192" s="156">
        <f>Q192*H192</f>
        <v>0.93664720159999992</v>
      </c>
      <c r="S192" s="156">
        <v>0</v>
      </c>
      <c r="T192" s="157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8" t="s">
        <v>124</v>
      </c>
      <c r="AT192" s="158" t="s">
        <v>120</v>
      </c>
      <c r="AU192" s="158" t="s">
        <v>125</v>
      </c>
      <c r="AY192" s="16" t="s">
        <v>118</v>
      </c>
      <c r="BE192" s="159">
        <f>IF(N192="základná",J192,0)</f>
        <v>0</v>
      </c>
      <c r="BF192" s="159">
        <f>IF(N192="znížená",J192,0)</f>
        <v>0</v>
      </c>
      <c r="BG192" s="159">
        <f>IF(N192="zákl. prenesená",J192,0)</f>
        <v>0</v>
      </c>
      <c r="BH192" s="159">
        <f>IF(N192="zníž. prenesená",J192,0)</f>
        <v>0</v>
      </c>
      <c r="BI192" s="159">
        <f>IF(N192="nulová",J192,0)</f>
        <v>0</v>
      </c>
      <c r="BJ192" s="16" t="s">
        <v>125</v>
      </c>
      <c r="BK192" s="159">
        <f>ROUND(I192*H192,2)</f>
        <v>0</v>
      </c>
      <c r="BL192" s="16" t="s">
        <v>124</v>
      </c>
      <c r="BM192" s="158" t="s">
        <v>210</v>
      </c>
    </row>
    <row r="193" spans="1:65" s="13" customFormat="1">
      <c r="B193" s="160"/>
      <c r="D193" s="161" t="s">
        <v>126</v>
      </c>
      <c r="E193" s="162" t="s">
        <v>1</v>
      </c>
      <c r="F193" s="163" t="s">
        <v>211</v>
      </c>
      <c r="H193" s="164">
        <v>212.08</v>
      </c>
      <c r="L193" s="160"/>
      <c r="M193" s="165"/>
      <c r="N193" s="166"/>
      <c r="O193" s="166"/>
      <c r="P193" s="166"/>
      <c r="Q193" s="166"/>
      <c r="R193" s="166"/>
      <c r="S193" s="166"/>
      <c r="T193" s="167"/>
      <c r="AT193" s="162" t="s">
        <v>126</v>
      </c>
      <c r="AU193" s="162" t="s">
        <v>125</v>
      </c>
      <c r="AV193" s="13" t="s">
        <v>125</v>
      </c>
      <c r="AW193" s="13" t="s">
        <v>24</v>
      </c>
      <c r="AX193" s="13" t="s">
        <v>67</v>
      </c>
      <c r="AY193" s="162" t="s">
        <v>118</v>
      </c>
    </row>
    <row r="194" spans="1:65" s="13" customFormat="1">
      <c r="B194" s="160"/>
      <c r="D194" s="161" t="s">
        <v>126</v>
      </c>
      <c r="E194" s="162" t="s">
        <v>1</v>
      </c>
      <c r="F194" s="163" t="s">
        <v>212</v>
      </c>
      <c r="H194" s="164">
        <v>-21.12</v>
      </c>
      <c r="L194" s="160"/>
      <c r="M194" s="165"/>
      <c r="N194" s="166"/>
      <c r="O194" s="166"/>
      <c r="P194" s="166"/>
      <c r="Q194" s="166"/>
      <c r="R194" s="166"/>
      <c r="S194" s="166"/>
      <c r="T194" s="167"/>
      <c r="AT194" s="162" t="s">
        <v>126</v>
      </c>
      <c r="AU194" s="162" t="s">
        <v>125</v>
      </c>
      <c r="AV194" s="13" t="s">
        <v>125</v>
      </c>
      <c r="AW194" s="13" t="s">
        <v>24</v>
      </c>
      <c r="AX194" s="13" t="s">
        <v>67</v>
      </c>
      <c r="AY194" s="162" t="s">
        <v>118</v>
      </c>
    </row>
    <row r="195" spans="1:65" s="13" customFormat="1">
      <c r="B195" s="160"/>
      <c r="D195" s="161" t="s">
        <v>126</v>
      </c>
      <c r="E195" s="162" t="s">
        <v>1</v>
      </c>
      <c r="F195" s="163" t="s">
        <v>213</v>
      </c>
      <c r="H195" s="164">
        <v>57.2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126</v>
      </c>
      <c r="AU195" s="162" t="s">
        <v>125</v>
      </c>
      <c r="AV195" s="13" t="s">
        <v>125</v>
      </c>
      <c r="AW195" s="13" t="s">
        <v>24</v>
      </c>
      <c r="AX195" s="13" t="s">
        <v>67</v>
      </c>
      <c r="AY195" s="162" t="s">
        <v>118</v>
      </c>
    </row>
    <row r="196" spans="1:65" s="13" customFormat="1">
      <c r="B196" s="160"/>
      <c r="D196" s="161" t="s">
        <v>126</v>
      </c>
      <c r="E196" s="162" t="s">
        <v>1</v>
      </c>
      <c r="F196" s="163" t="s">
        <v>214</v>
      </c>
      <c r="H196" s="164">
        <v>17.600000000000001</v>
      </c>
      <c r="L196" s="160"/>
      <c r="M196" s="165"/>
      <c r="N196" s="166"/>
      <c r="O196" s="166"/>
      <c r="P196" s="166"/>
      <c r="Q196" s="166"/>
      <c r="R196" s="166"/>
      <c r="S196" s="166"/>
      <c r="T196" s="167"/>
      <c r="AT196" s="162" t="s">
        <v>126</v>
      </c>
      <c r="AU196" s="162" t="s">
        <v>125</v>
      </c>
      <c r="AV196" s="13" t="s">
        <v>125</v>
      </c>
      <c r="AW196" s="13" t="s">
        <v>24</v>
      </c>
      <c r="AX196" s="13" t="s">
        <v>67</v>
      </c>
      <c r="AY196" s="162" t="s">
        <v>118</v>
      </c>
    </row>
    <row r="197" spans="1:65" s="14" customFormat="1">
      <c r="B197" s="168"/>
      <c r="D197" s="161" t="s">
        <v>126</v>
      </c>
      <c r="E197" s="169" t="s">
        <v>1</v>
      </c>
      <c r="F197" s="170" t="s">
        <v>129</v>
      </c>
      <c r="H197" s="171">
        <v>265.76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126</v>
      </c>
      <c r="AU197" s="169" t="s">
        <v>125</v>
      </c>
      <c r="AV197" s="14" t="s">
        <v>124</v>
      </c>
      <c r="AW197" s="14" t="s">
        <v>24</v>
      </c>
      <c r="AX197" s="14" t="s">
        <v>75</v>
      </c>
      <c r="AY197" s="169" t="s">
        <v>118</v>
      </c>
    </row>
    <row r="198" spans="1:65" s="12" customFormat="1" ht="22.9" customHeight="1">
      <c r="B198" s="134"/>
      <c r="D198" s="135" t="s">
        <v>66</v>
      </c>
      <c r="E198" s="144" t="s">
        <v>140</v>
      </c>
      <c r="F198" s="144" t="s">
        <v>215</v>
      </c>
      <c r="J198" s="145">
        <f>BK198</f>
        <v>0</v>
      </c>
      <c r="L198" s="134"/>
      <c r="M198" s="138"/>
      <c r="N198" s="139"/>
      <c r="O198" s="139"/>
      <c r="P198" s="140">
        <f>SUM(P199:P210)</f>
        <v>295.906856</v>
      </c>
      <c r="Q198" s="139"/>
      <c r="R198" s="140">
        <f>SUM(R199:R210)</f>
        <v>521.22341366480009</v>
      </c>
      <c r="S198" s="139"/>
      <c r="T198" s="141">
        <f>SUM(T199:T210)</f>
        <v>0</v>
      </c>
      <c r="AR198" s="135" t="s">
        <v>75</v>
      </c>
      <c r="AT198" s="142" t="s">
        <v>66</v>
      </c>
      <c r="AU198" s="142" t="s">
        <v>75</v>
      </c>
      <c r="AY198" s="135" t="s">
        <v>118</v>
      </c>
      <c r="BK198" s="143">
        <f>SUM(BK199:BK210)</f>
        <v>0</v>
      </c>
    </row>
    <row r="199" spans="1:65" s="2" customFormat="1" ht="16.5" customHeight="1">
      <c r="A199" s="28"/>
      <c r="B199" s="146"/>
      <c r="C199" s="147" t="s">
        <v>216</v>
      </c>
      <c r="D199" s="147" t="s">
        <v>120</v>
      </c>
      <c r="E199" s="148" t="s">
        <v>217</v>
      </c>
      <c r="F199" s="149" t="s">
        <v>218</v>
      </c>
      <c r="G199" s="150" t="s">
        <v>146</v>
      </c>
      <c r="H199" s="151">
        <v>669.2</v>
      </c>
      <c r="I199" s="152"/>
      <c r="J199" s="152">
        <f>ROUND(I199*H199,2)</f>
        <v>0</v>
      </c>
      <c r="K199" s="153"/>
      <c r="L199" s="29"/>
      <c r="M199" s="154" t="s">
        <v>1</v>
      </c>
      <c r="N199" s="155" t="s">
        <v>33</v>
      </c>
      <c r="O199" s="156">
        <v>4.7059999999999998E-2</v>
      </c>
      <c r="P199" s="156">
        <f>O199*H199</f>
        <v>31.492552</v>
      </c>
      <c r="Q199" s="156">
        <v>6.2736099999999998E-3</v>
      </c>
      <c r="R199" s="156">
        <f>Q199*H199</f>
        <v>4.1982998120000001</v>
      </c>
      <c r="S199" s="156">
        <v>0</v>
      </c>
      <c r="T199" s="157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8" t="s">
        <v>124</v>
      </c>
      <c r="AT199" s="158" t="s">
        <v>120</v>
      </c>
      <c r="AU199" s="158" t="s">
        <v>125</v>
      </c>
      <c r="AY199" s="16" t="s">
        <v>118</v>
      </c>
      <c r="BE199" s="159">
        <f>IF(N199="základná",J199,0)</f>
        <v>0</v>
      </c>
      <c r="BF199" s="159">
        <f>IF(N199="znížená",J199,0)</f>
        <v>0</v>
      </c>
      <c r="BG199" s="159">
        <f>IF(N199="zákl. prenesená",J199,0)</f>
        <v>0</v>
      </c>
      <c r="BH199" s="159">
        <f>IF(N199="zníž. prenesená",J199,0)</f>
        <v>0</v>
      </c>
      <c r="BI199" s="159">
        <f>IF(N199="nulová",J199,0)</f>
        <v>0</v>
      </c>
      <c r="BJ199" s="16" t="s">
        <v>125</v>
      </c>
      <c r="BK199" s="159">
        <f>ROUND(I199*H199,2)</f>
        <v>0</v>
      </c>
      <c r="BL199" s="16" t="s">
        <v>124</v>
      </c>
      <c r="BM199" s="158" t="s">
        <v>219</v>
      </c>
    </row>
    <row r="200" spans="1:65" s="13" customFormat="1">
      <c r="B200" s="160"/>
      <c r="D200" s="161" t="s">
        <v>126</v>
      </c>
      <c r="E200" s="162" t="s">
        <v>1</v>
      </c>
      <c r="F200" s="163" t="s">
        <v>155</v>
      </c>
      <c r="H200" s="164">
        <v>380</v>
      </c>
      <c r="L200" s="160"/>
      <c r="M200" s="165"/>
      <c r="N200" s="166"/>
      <c r="O200" s="166"/>
      <c r="P200" s="166"/>
      <c r="Q200" s="166"/>
      <c r="R200" s="166"/>
      <c r="S200" s="166"/>
      <c r="T200" s="167"/>
      <c r="AT200" s="162" t="s">
        <v>126</v>
      </c>
      <c r="AU200" s="162" t="s">
        <v>125</v>
      </c>
      <c r="AV200" s="13" t="s">
        <v>125</v>
      </c>
      <c r="AW200" s="13" t="s">
        <v>24</v>
      </c>
      <c r="AX200" s="13" t="s">
        <v>67</v>
      </c>
      <c r="AY200" s="162" t="s">
        <v>118</v>
      </c>
    </row>
    <row r="201" spans="1:65" s="13" customFormat="1">
      <c r="B201" s="160"/>
      <c r="D201" s="161" t="s">
        <v>126</v>
      </c>
      <c r="E201" s="162" t="s">
        <v>1</v>
      </c>
      <c r="F201" s="163" t="s">
        <v>156</v>
      </c>
      <c r="H201" s="164">
        <v>289.2</v>
      </c>
      <c r="L201" s="160"/>
      <c r="M201" s="165"/>
      <c r="N201" s="166"/>
      <c r="O201" s="166"/>
      <c r="P201" s="166"/>
      <c r="Q201" s="166"/>
      <c r="R201" s="166"/>
      <c r="S201" s="166"/>
      <c r="T201" s="167"/>
      <c r="AT201" s="162" t="s">
        <v>126</v>
      </c>
      <c r="AU201" s="162" t="s">
        <v>125</v>
      </c>
      <c r="AV201" s="13" t="s">
        <v>125</v>
      </c>
      <c r="AW201" s="13" t="s">
        <v>24</v>
      </c>
      <c r="AX201" s="13" t="s">
        <v>67</v>
      </c>
      <c r="AY201" s="162" t="s">
        <v>118</v>
      </c>
    </row>
    <row r="202" spans="1:65" s="14" customFormat="1">
      <c r="B202" s="168"/>
      <c r="D202" s="161" t="s">
        <v>126</v>
      </c>
      <c r="E202" s="169" t="s">
        <v>1</v>
      </c>
      <c r="F202" s="170" t="s">
        <v>129</v>
      </c>
      <c r="H202" s="171">
        <v>669.2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126</v>
      </c>
      <c r="AU202" s="169" t="s">
        <v>125</v>
      </c>
      <c r="AV202" s="14" t="s">
        <v>124</v>
      </c>
      <c r="AW202" s="14" t="s">
        <v>24</v>
      </c>
      <c r="AX202" s="14" t="s">
        <v>75</v>
      </c>
      <c r="AY202" s="169" t="s">
        <v>118</v>
      </c>
    </row>
    <row r="203" spans="1:65" s="2" customFormat="1" ht="33" customHeight="1">
      <c r="A203" s="28"/>
      <c r="B203" s="146"/>
      <c r="C203" s="147" t="s">
        <v>7</v>
      </c>
      <c r="D203" s="147" t="s">
        <v>120</v>
      </c>
      <c r="E203" s="148" t="s">
        <v>220</v>
      </c>
      <c r="F203" s="149" t="s">
        <v>221</v>
      </c>
      <c r="G203" s="150" t="s">
        <v>146</v>
      </c>
      <c r="H203" s="151">
        <v>669.2</v>
      </c>
      <c r="I203" s="152"/>
      <c r="J203" s="152">
        <f>ROUND(I203*H203,2)</f>
        <v>0</v>
      </c>
      <c r="K203" s="153"/>
      <c r="L203" s="29"/>
      <c r="M203" s="154" t="s">
        <v>1</v>
      </c>
      <c r="N203" s="155" t="s">
        <v>33</v>
      </c>
      <c r="O203" s="156">
        <v>2.6120000000000001E-2</v>
      </c>
      <c r="P203" s="156">
        <f>O203*H203</f>
        <v>17.479504000000002</v>
      </c>
      <c r="Q203" s="156">
        <v>0.39800000000000002</v>
      </c>
      <c r="R203" s="156">
        <f>Q203*H203</f>
        <v>266.34160000000003</v>
      </c>
      <c r="S203" s="156">
        <v>0</v>
      </c>
      <c r="T203" s="157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58" t="s">
        <v>124</v>
      </c>
      <c r="AT203" s="158" t="s">
        <v>120</v>
      </c>
      <c r="AU203" s="158" t="s">
        <v>125</v>
      </c>
      <c r="AY203" s="16" t="s">
        <v>118</v>
      </c>
      <c r="BE203" s="159">
        <f>IF(N203="základná",J203,0)</f>
        <v>0</v>
      </c>
      <c r="BF203" s="159">
        <f>IF(N203="znížená",J203,0)</f>
        <v>0</v>
      </c>
      <c r="BG203" s="159">
        <f>IF(N203="zákl. prenesená",J203,0)</f>
        <v>0</v>
      </c>
      <c r="BH203" s="159">
        <f>IF(N203="zníž. prenesená",J203,0)</f>
        <v>0</v>
      </c>
      <c r="BI203" s="159">
        <f>IF(N203="nulová",J203,0)</f>
        <v>0</v>
      </c>
      <c r="BJ203" s="16" t="s">
        <v>125</v>
      </c>
      <c r="BK203" s="159">
        <f>ROUND(I203*H203,2)</f>
        <v>0</v>
      </c>
      <c r="BL203" s="16" t="s">
        <v>124</v>
      </c>
      <c r="BM203" s="158" t="s">
        <v>222</v>
      </c>
    </row>
    <row r="204" spans="1:65" s="13" customFormat="1">
      <c r="B204" s="160"/>
      <c r="D204" s="161" t="s">
        <v>126</v>
      </c>
      <c r="E204" s="162" t="s">
        <v>1</v>
      </c>
      <c r="F204" s="163" t="s">
        <v>155</v>
      </c>
      <c r="H204" s="164">
        <v>380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126</v>
      </c>
      <c r="AU204" s="162" t="s">
        <v>125</v>
      </c>
      <c r="AV204" s="13" t="s">
        <v>125</v>
      </c>
      <c r="AW204" s="13" t="s">
        <v>24</v>
      </c>
      <c r="AX204" s="13" t="s">
        <v>67</v>
      </c>
      <c r="AY204" s="162" t="s">
        <v>118</v>
      </c>
    </row>
    <row r="205" spans="1:65" s="13" customFormat="1">
      <c r="B205" s="160"/>
      <c r="D205" s="161" t="s">
        <v>126</v>
      </c>
      <c r="E205" s="162" t="s">
        <v>1</v>
      </c>
      <c r="F205" s="163" t="s">
        <v>156</v>
      </c>
      <c r="H205" s="164">
        <v>289.2</v>
      </c>
      <c r="L205" s="160"/>
      <c r="M205" s="165"/>
      <c r="N205" s="166"/>
      <c r="O205" s="166"/>
      <c r="P205" s="166"/>
      <c r="Q205" s="166"/>
      <c r="R205" s="166"/>
      <c r="S205" s="166"/>
      <c r="T205" s="167"/>
      <c r="AT205" s="162" t="s">
        <v>126</v>
      </c>
      <c r="AU205" s="162" t="s">
        <v>125</v>
      </c>
      <c r="AV205" s="13" t="s">
        <v>125</v>
      </c>
      <c r="AW205" s="13" t="s">
        <v>24</v>
      </c>
      <c r="AX205" s="13" t="s">
        <v>67</v>
      </c>
      <c r="AY205" s="162" t="s">
        <v>118</v>
      </c>
    </row>
    <row r="206" spans="1:65" s="14" customFormat="1">
      <c r="B206" s="168"/>
      <c r="D206" s="161" t="s">
        <v>126</v>
      </c>
      <c r="E206" s="169" t="s">
        <v>1</v>
      </c>
      <c r="F206" s="170" t="s">
        <v>129</v>
      </c>
      <c r="H206" s="171">
        <v>669.2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126</v>
      </c>
      <c r="AU206" s="169" t="s">
        <v>125</v>
      </c>
      <c r="AV206" s="14" t="s">
        <v>124</v>
      </c>
      <c r="AW206" s="14" t="s">
        <v>24</v>
      </c>
      <c r="AX206" s="14" t="s">
        <v>75</v>
      </c>
      <c r="AY206" s="169" t="s">
        <v>118</v>
      </c>
    </row>
    <row r="207" spans="1:65" s="2" customFormat="1" ht="24.2" customHeight="1">
      <c r="A207" s="28"/>
      <c r="B207" s="146"/>
      <c r="C207" s="147" t="s">
        <v>223</v>
      </c>
      <c r="D207" s="147" t="s">
        <v>120</v>
      </c>
      <c r="E207" s="148" t="s">
        <v>224</v>
      </c>
      <c r="F207" s="149" t="s">
        <v>225</v>
      </c>
      <c r="G207" s="150" t="s">
        <v>146</v>
      </c>
      <c r="H207" s="151">
        <v>669.2</v>
      </c>
      <c r="I207" s="152"/>
      <c r="J207" s="152">
        <f>ROUND(I207*H207,2)</f>
        <v>0</v>
      </c>
      <c r="K207" s="153"/>
      <c r="L207" s="29"/>
      <c r="M207" s="154" t="s">
        <v>1</v>
      </c>
      <c r="N207" s="155" t="s">
        <v>33</v>
      </c>
      <c r="O207" s="156">
        <v>0.36899999999999999</v>
      </c>
      <c r="P207" s="156">
        <f>O207*H207</f>
        <v>246.93480000000002</v>
      </c>
      <c r="Q207" s="156">
        <v>0.37460178399999999</v>
      </c>
      <c r="R207" s="156">
        <f>Q207*H207</f>
        <v>250.68351385280002</v>
      </c>
      <c r="S207" s="156">
        <v>0</v>
      </c>
      <c r="T207" s="157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58" t="s">
        <v>124</v>
      </c>
      <c r="AT207" s="158" t="s">
        <v>120</v>
      </c>
      <c r="AU207" s="158" t="s">
        <v>125</v>
      </c>
      <c r="AY207" s="16" t="s">
        <v>118</v>
      </c>
      <c r="BE207" s="159">
        <f>IF(N207="základná",J207,0)</f>
        <v>0</v>
      </c>
      <c r="BF207" s="159">
        <f>IF(N207="znížená",J207,0)</f>
        <v>0</v>
      </c>
      <c r="BG207" s="159">
        <f>IF(N207="zákl. prenesená",J207,0)</f>
        <v>0</v>
      </c>
      <c r="BH207" s="159">
        <f>IF(N207="zníž. prenesená",J207,0)</f>
        <v>0</v>
      </c>
      <c r="BI207" s="159">
        <f>IF(N207="nulová",J207,0)</f>
        <v>0</v>
      </c>
      <c r="BJ207" s="16" t="s">
        <v>125</v>
      </c>
      <c r="BK207" s="159">
        <f>ROUND(I207*H207,2)</f>
        <v>0</v>
      </c>
      <c r="BL207" s="16" t="s">
        <v>124</v>
      </c>
      <c r="BM207" s="158" t="s">
        <v>226</v>
      </c>
    </row>
    <row r="208" spans="1:65" s="13" customFormat="1">
      <c r="B208" s="160"/>
      <c r="D208" s="161" t="s">
        <v>126</v>
      </c>
      <c r="E208" s="162" t="s">
        <v>1</v>
      </c>
      <c r="F208" s="163" t="s">
        <v>155</v>
      </c>
      <c r="H208" s="164">
        <v>380</v>
      </c>
      <c r="L208" s="160"/>
      <c r="M208" s="165"/>
      <c r="N208" s="166"/>
      <c r="O208" s="166"/>
      <c r="P208" s="166"/>
      <c r="Q208" s="166"/>
      <c r="R208" s="166"/>
      <c r="S208" s="166"/>
      <c r="T208" s="167"/>
      <c r="AT208" s="162" t="s">
        <v>126</v>
      </c>
      <c r="AU208" s="162" t="s">
        <v>125</v>
      </c>
      <c r="AV208" s="13" t="s">
        <v>125</v>
      </c>
      <c r="AW208" s="13" t="s">
        <v>24</v>
      </c>
      <c r="AX208" s="13" t="s">
        <v>67</v>
      </c>
      <c r="AY208" s="162" t="s">
        <v>118</v>
      </c>
    </row>
    <row r="209" spans="1:65" s="13" customFormat="1">
      <c r="B209" s="160"/>
      <c r="D209" s="161" t="s">
        <v>126</v>
      </c>
      <c r="E209" s="162" t="s">
        <v>1</v>
      </c>
      <c r="F209" s="163" t="s">
        <v>156</v>
      </c>
      <c r="H209" s="164">
        <v>289.2</v>
      </c>
      <c r="L209" s="160"/>
      <c r="M209" s="165"/>
      <c r="N209" s="166"/>
      <c r="O209" s="166"/>
      <c r="P209" s="166"/>
      <c r="Q209" s="166"/>
      <c r="R209" s="166"/>
      <c r="S209" s="166"/>
      <c r="T209" s="167"/>
      <c r="AT209" s="162" t="s">
        <v>126</v>
      </c>
      <c r="AU209" s="162" t="s">
        <v>125</v>
      </c>
      <c r="AV209" s="13" t="s">
        <v>125</v>
      </c>
      <c r="AW209" s="13" t="s">
        <v>24</v>
      </c>
      <c r="AX209" s="13" t="s">
        <v>67</v>
      </c>
      <c r="AY209" s="162" t="s">
        <v>118</v>
      </c>
    </row>
    <row r="210" spans="1:65" s="14" customFormat="1">
      <c r="B210" s="168"/>
      <c r="D210" s="161" t="s">
        <v>126</v>
      </c>
      <c r="E210" s="169" t="s">
        <v>1</v>
      </c>
      <c r="F210" s="170" t="s">
        <v>129</v>
      </c>
      <c r="H210" s="171">
        <v>669.2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126</v>
      </c>
      <c r="AU210" s="169" t="s">
        <v>125</v>
      </c>
      <c r="AV210" s="14" t="s">
        <v>124</v>
      </c>
      <c r="AW210" s="14" t="s">
        <v>24</v>
      </c>
      <c r="AX210" s="14" t="s">
        <v>75</v>
      </c>
      <c r="AY210" s="169" t="s">
        <v>118</v>
      </c>
    </row>
    <row r="211" spans="1:65" s="12" customFormat="1" ht="22.9" customHeight="1">
      <c r="B211" s="134"/>
      <c r="D211" s="135" t="s">
        <v>66</v>
      </c>
      <c r="E211" s="144" t="s">
        <v>135</v>
      </c>
      <c r="F211" s="144" t="s">
        <v>227</v>
      </c>
      <c r="J211" s="145">
        <f>BK211</f>
        <v>0</v>
      </c>
      <c r="L211" s="134"/>
      <c r="M211" s="138"/>
      <c r="N211" s="139"/>
      <c r="O211" s="139"/>
      <c r="P211" s="140">
        <f>SUM(P212:P224)</f>
        <v>557.90523009999993</v>
      </c>
      <c r="Q211" s="139"/>
      <c r="R211" s="140">
        <f>SUM(R212:R224)</f>
        <v>428.53742460079997</v>
      </c>
      <c r="S211" s="139"/>
      <c r="T211" s="141">
        <f>SUM(T212:T224)</f>
        <v>0</v>
      </c>
      <c r="AR211" s="135" t="s">
        <v>75</v>
      </c>
      <c r="AT211" s="142" t="s">
        <v>66</v>
      </c>
      <c r="AU211" s="142" t="s">
        <v>75</v>
      </c>
      <c r="AY211" s="135" t="s">
        <v>118</v>
      </c>
      <c r="BK211" s="143">
        <f>SUM(BK212:BK224)</f>
        <v>0</v>
      </c>
    </row>
    <row r="212" spans="1:65" s="2" customFormat="1" ht="24.2" customHeight="1">
      <c r="A212" s="28"/>
      <c r="B212" s="146"/>
      <c r="C212" s="147" t="s">
        <v>173</v>
      </c>
      <c r="D212" s="147" t="s">
        <v>120</v>
      </c>
      <c r="E212" s="148" t="s">
        <v>228</v>
      </c>
      <c r="F212" s="149" t="s">
        <v>229</v>
      </c>
      <c r="G212" s="150" t="s">
        <v>123</v>
      </c>
      <c r="H212" s="151">
        <v>93.99</v>
      </c>
      <c r="I212" s="152"/>
      <c r="J212" s="152">
        <f>ROUND(I212*H212,2)</f>
        <v>0</v>
      </c>
      <c r="K212" s="153"/>
      <c r="L212" s="29"/>
      <c r="M212" s="154" t="s">
        <v>1</v>
      </c>
      <c r="N212" s="155" t="s">
        <v>33</v>
      </c>
      <c r="O212" s="156">
        <v>2.3228300000000002</v>
      </c>
      <c r="P212" s="156">
        <f>O212*H212</f>
        <v>218.32279170000001</v>
      </c>
      <c r="Q212" s="156">
        <v>2.2404829999999998</v>
      </c>
      <c r="R212" s="156">
        <f>Q212*H212</f>
        <v>210.58299716999997</v>
      </c>
      <c r="S212" s="156">
        <v>0</v>
      </c>
      <c r="T212" s="157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58" t="s">
        <v>124</v>
      </c>
      <c r="AT212" s="158" t="s">
        <v>120</v>
      </c>
      <c r="AU212" s="158" t="s">
        <v>125</v>
      </c>
      <c r="AY212" s="16" t="s">
        <v>118</v>
      </c>
      <c r="BE212" s="159">
        <f>IF(N212="základná",J212,0)</f>
        <v>0</v>
      </c>
      <c r="BF212" s="159">
        <f>IF(N212="znížená",J212,0)</f>
        <v>0</v>
      </c>
      <c r="BG212" s="159">
        <f>IF(N212="zákl. prenesená",J212,0)</f>
        <v>0</v>
      </c>
      <c r="BH212" s="159">
        <f>IF(N212="zníž. prenesená",J212,0)</f>
        <v>0</v>
      </c>
      <c r="BI212" s="159">
        <f>IF(N212="nulová",J212,0)</f>
        <v>0</v>
      </c>
      <c r="BJ212" s="16" t="s">
        <v>125</v>
      </c>
      <c r="BK212" s="159">
        <f>ROUND(I212*H212,2)</f>
        <v>0</v>
      </c>
      <c r="BL212" s="16" t="s">
        <v>124</v>
      </c>
      <c r="BM212" s="158" t="s">
        <v>230</v>
      </c>
    </row>
    <row r="213" spans="1:65" s="13" customFormat="1">
      <c r="B213" s="160"/>
      <c r="D213" s="161" t="s">
        <v>126</v>
      </c>
      <c r="E213" s="162" t="s">
        <v>1</v>
      </c>
      <c r="F213" s="163" t="s">
        <v>231</v>
      </c>
      <c r="H213" s="164">
        <v>93.99</v>
      </c>
      <c r="L213" s="160"/>
      <c r="M213" s="165"/>
      <c r="N213" s="166"/>
      <c r="O213" s="166"/>
      <c r="P213" s="166"/>
      <c r="Q213" s="166"/>
      <c r="R213" s="166"/>
      <c r="S213" s="166"/>
      <c r="T213" s="167"/>
      <c r="AT213" s="162" t="s">
        <v>126</v>
      </c>
      <c r="AU213" s="162" t="s">
        <v>125</v>
      </c>
      <c r="AV213" s="13" t="s">
        <v>125</v>
      </c>
      <c r="AW213" s="13" t="s">
        <v>24</v>
      </c>
      <c r="AX213" s="13" t="s">
        <v>67</v>
      </c>
      <c r="AY213" s="162" t="s">
        <v>118</v>
      </c>
    </row>
    <row r="214" spans="1:65" s="14" customFormat="1">
      <c r="B214" s="168"/>
      <c r="D214" s="161" t="s">
        <v>126</v>
      </c>
      <c r="E214" s="169" t="s">
        <v>1</v>
      </c>
      <c r="F214" s="170" t="s">
        <v>129</v>
      </c>
      <c r="H214" s="171">
        <v>93.99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126</v>
      </c>
      <c r="AU214" s="169" t="s">
        <v>125</v>
      </c>
      <c r="AV214" s="14" t="s">
        <v>124</v>
      </c>
      <c r="AW214" s="14" t="s">
        <v>24</v>
      </c>
      <c r="AX214" s="14" t="s">
        <v>75</v>
      </c>
      <c r="AY214" s="169" t="s">
        <v>118</v>
      </c>
    </row>
    <row r="215" spans="1:65" s="2" customFormat="1" ht="21.75" customHeight="1">
      <c r="A215" s="28"/>
      <c r="B215" s="146"/>
      <c r="C215" s="147" t="s">
        <v>232</v>
      </c>
      <c r="D215" s="147" t="s">
        <v>120</v>
      </c>
      <c r="E215" s="148" t="s">
        <v>233</v>
      </c>
      <c r="F215" s="149" t="s">
        <v>234</v>
      </c>
      <c r="G215" s="150" t="s">
        <v>146</v>
      </c>
      <c r="H215" s="151">
        <v>24.48</v>
      </c>
      <c r="I215" s="152"/>
      <c r="J215" s="152">
        <f>ROUND(I215*H215,2)</f>
        <v>0</v>
      </c>
      <c r="K215" s="153"/>
      <c r="L215" s="29"/>
      <c r="M215" s="154" t="s">
        <v>1</v>
      </c>
      <c r="N215" s="155" t="s">
        <v>33</v>
      </c>
      <c r="O215" s="156">
        <v>0.40850999999999998</v>
      </c>
      <c r="P215" s="156">
        <f>O215*H215</f>
        <v>10.0003248</v>
      </c>
      <c r="Q215" s="156">
        <v>4.5362260000000001E-2</v>
      </c>
      <c r="R215" s="156">
        <f>Q215*H215</f>
        <v>1.1104681248000001</v>
      </c>
      <c r="S215" s="156">
        <v>0</v>
      </c>
      <c r="T215" s="157">
        <f>S215*H215</f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58" t="s">
        <v>124</v>
      </c>
      <c r="AT215" s="158" t="s">
        <v>120</v>
      </c>
      <c r="AU215" s="158" t="s">
        <v>125</v>
      </c>
      <c r="AY215" s="16" t="s">
        <v>118</v>
      </c>
      <c r="BE215" s="159">
        <f>IF(N215="základná",J215,0)</f>
        <v>0</v>
      </c>
      <c r="BF215" s="159">
        <f>IF(N215="znížená",J215,0)</f>
        <v>0</v>
      </c>
      <c r="BG215" s="159">
        <f>IF(N215="zákl. prenesená",J215,0)</f>
        <v>0</v>
      </c>
      <c r="BH215" s="159">
        <f>IF(N215="zníž. prenesená",J215,0)</f>
        <v>0</v>
      </c>
      <c r="BI215" s="159">
        <f>IF(N215="nulová",J215,0)</f>
        <v>0</v>
      </c>
      <c r="BJ215" s="16" t="s">
        <v>125</v>
      </c>
      <c r="BK215" s="159">
        <f>ROUND(I215*H215,2)</f>
        <v>0</v>
      </c>
      <c r="BL215" s="16" t="s">
        <v>124</v>
      </c>
      <c r="BM215" s="158" t="s">
        <v>235</v>
      </c>
    </row>
    <row r="216" spans="1:65" s="13" customFormat="1">
      <c r="B216" s="160"/>
      <c r="D216" s="161" t="s">
        <v>126</v>
      </c>
      <c r="E216" s="162" t="s">
        <v>1</v>
      </c>
      <c r="F216" s="163" t="s">
        <v>236</v>
      </c>
      <c r="H216" s="164">
        <v>24.48</v>
      </c>
      <c r="L216" s="160"/>
      <c r="M216" s="165"/>
      <c r="N216" s="166"/>
      <c r="O216" s="166"/>
      <c r="P216" s="166"/>
      <c r="Q216" s="166"/>
      <c r="R216" s="166"/>
      <c r="S216" s="166"/>
      <c r="T216" s="167"/>
      <c r="AT216" s="162" t="s">
        <v>126</v>
      </c>
      <c r="AU216" s="162" t="s">
        <v>125</v>
      </c>
      <c r="AV216" s="13" t="s">
        <v>125</v>
      </c>
      <c r="AW216" s="13" t="s">
        <v>24</v>
      </c>
      <c r="AX216" s="13" t="s">
        <v>67</v>
      </c>
      <c r="AY216" s="162" t="s">
        <v>118</v>
      </c>
    </row>
    <row r="217" spans="1:65" s="14" customFormat="1">
      <c r="B217" s="168"/>
      <c r="D217" s="161" t="s">
        <v>126</v>
      </c>
      <c r="E217" s="169" t="s">
        <v>1</v>
      </c>
      <c r="F217" s="170" t="s">
        <v>129</v>
      </c>
      <c r="H217" s="171">
        <v>24.48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126</v>
      </c>
      <c r="AU217" s="169" t="s">
        <v>125</v>
      </c>
      <c r="AV217" s="14" t="s">
        <v>124</v>
      </c>
      <c r="AW217" s="14" t="s">
        <v>24</v>
      </c>
      <c r="AX217" s="14" t="s">
        <v>75</v>
      </c>
      <c r="AY217" s="169" t="s">
        <v>118</v>
      </c>
    </row>
    <row r="218" spans="1:65" s="2" customFormat="1" ht="21.75" customHeight="1">
      <c r="A218" s="28"/>
      <c r="B218" s="146"/>
      <c r="C218" s="147" t="s">
        <v>177</v>
      </c>
      <c r="D218" s="147" t="s">
        <v>120</v>
      </c>
      <c r="E218" s="148" t="s">
        <v>237</v>
      </c>
      <c r="F218" s="149" t="s">
        <v>238</v>
      </c>
      <c r="G218" s="150" t="s">
        <v>146</v>
      </c>
      <c r="H218" s="151">
        <v>24.48</v>
      </c>
      <c r="I218" s="152"/>
      <c r="J218" s="152">
        <f>ROUND(I218*H218,2)</f>
        <v>0</v>
      </c>
      <c r="K218" s="153"/>
      <c r="L218" s="29"/>
      <c r="M218" s="154" t="s">
        <v>1</v>
      </c>
      <c r="N218" s="155" t="s">
        <v>33</v>
      </c>
      <c r="O218" s="156">
        <v>0.248</v>
      </c>
      <c r="P218" s="156">
        <f>O218*H218</f>
        <v>6.07104</v>
      </c>
      <c r="Q218" s="156">
        <v>0</v>
      </c>
      <c r="R218" s="156">
        <f>Q218*H218</f>
        <v>0</v>
      </c>
      <c r="S218" s="156">
        <v>0</v>
      </c>
      <c r="T218" s="157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58" t="s">
        <v>124</v>
      </c>
      <c r="AT218" s="158" t="s">
        <v>120</v>
      </c>
      <c r="AU218" s="158" t="s">
        <v>125</v>
      </c>
      <c r="AY218" s="16" t="s">
        <v>118</v>
      </c>
      <c r="BE218" s="159">
        <f>IF(N218="základná",J218,0)</f>
        <v>0</v>
      </c>
      <c r="BF218" s="159">
        <f>IF(N218="znížená",J218,0)</f>
        <v>0</v>
      </c>
      <c r="BG218" s="159">
        <f>IF(N218="zákl. prenesená",J218,0)</f>
        <v>0</v>
      </c>
      <c r="BH218" s="159">
        <f>IF(N218="zníž. prenesená",J218,0)</f>
        <v>0</v>
      </c>
      <c r="BI218" s="159">
        <f>IF(N218="nulová",J218,0)</f>
        <v>0</v>
      </c>
      <c r="BJ218" s="16" t="s">
        <v>125</v>
      </c>
      <c r="BK218" s="159">
        <f>ROUND(I218*H218,2)</f>
        <v>0</v>
      </c>
      <c r="BL218" s="16" t="s">
        <v>124</v>
      </c>
      <c r="BM218" s="158" t="s">
        <v>239</v>
      </c>
    </row>
    <row r="219" spans="1:65" s="2" customFormat="1" ht="37.9" customHeight="1">
      <c r="A219" s="28"/>
      <c r="B219" s="146"/>
      <c r="C219" s="147" t="s">
        <v>240</v>
      </c>
      <c r="D219" s="147" t="s">
        <v>120</v>
      </c>
      <c r="E219" s="148" t="s">
        <v>241</v>
      </c>
      <c r="F219" s="149" t="s">
        <v>242</v>
      </c>
      <c r="G219" s="150" t="s">
        <v>146</v>
      </c>
      <c r="H219" s="151">
        <v>626.6</v>
      </c>
      <c r="I219" s="152"/>
      <c r="J219" s="152">
        <f>ROUND(I219*H219,2)</f>
        <v>0</v>
      </c>
      <c r="K219" s="153"/>
      <c r="L219" s="29"/>
      <c r="M219" s="154" t="s">
        <v>1</v>
      </c>
      <c r="N219" s="155" t="s">
        <v>33</v>
      </c>
      <c r="O219" s="156">
        <v>4.054E-2</v>
      </c>
      <c r="P219" s="156">
        <f>O219*H219</f>
        <v>25.402364000000002</v>
      </c>
      <c r="Q219" s="156">
        <v>3.52441E-3</v>
      </c>
      <c r="R219" s="156">
        <f>Q219*H219</f>
        <v>2.2083953059999999</v>
      </c>
      <c r="S219" s="156">
        <v>0</v>
      </c>
      <c r="T219" s="157">
        <f>S219*H219</f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58" t="s">
        <v>124</v>
      </c>
      <c r="AT219" s="158" t="s">
        <v>120</v>
      </c>
      <c r="AU219" s="158" t="s">
        <v>125</v>
      </c>
      <c r="AY219" s="16" t="s">
        <v>118</v>
      </c>
      <c r="BE219" s="159">
        <f>IF(N219="základná",J219,0)</f>
        <v>0</v>
      </c>
      <c r="BF219" s="159">
        <f>IF(N219="znížená",J219,0)</f>
        <v>0</v>
      </c>
      <c r="BG219" s="159">
        <f>IF(N219="zákl. prenesená",J219,0)</f>
        <v>0</v>
      </c>
      <c r="BH219" s="159">
        <f>IF(N219="zníž. prenesená",J219,0)</f>
        <v>0</v>
      </c>
      <c r="BI219" s="159">
        <f>IF(N219="nulová",J219,0)</f>
        <v>0</v>
      </c>
      <c r="BJ219" s="16" t="s">
        <v>125</v>
      </c>
      <c r="BK219" s="159">
        <f>ROUND(I219*H219,2)</f>
        <v>0</v>
      </c>
      <c r="BL219" s="16" t="s">
        <v>124</v>
      </c>
      <c r="BM219" s="158" t="s">
        <v>243</v>
      </c>
    </row>
    <row r="220" spans="1:65" s="13" customFormat="1">
      <c r="B220" s="160"/>
      <c r="D220" s="161" t="s">
        <v>126</v>
      </c>
      <c r="E220" s="162" t="s">
        <v>1</v>
      </c>
      <c r="F220" s="163" t="s">
        <v>154</v>
      </c>
      <c r="H220" s="164">
        <v>626.6</v>
      </c>
      <c r="L220" s="160"/>
      <c r="M220" s="165"/>
      <c r="N220" s="166"/>
      <c r="O220" s="166"/>
      <c r="P220" s="166"/>
      <c r="Q220" s="166"/>
      <c r="R220" s="166"/>
      <c r="S220" s="166"/>
      <c r="T220" s="167"/>
      <c r="AT220" s="162" t="s">
        <v>126</v>
      </c>
      <c r="AU220" s="162" t="s">
        <v>125</v>
      </c>
      <c r="AV220" s="13" t="s">
        <v>125</v>
      </c>
      <c r="AW220" s="13" t="s">
        <v>24</v>
      </c>
      <c r="AX220" s="13" t="s">
        <v>67</v>
      </c>
      <c r="AY220" s="162" t="s">
        <v>118</v>
      </c>
    </row>
    <row r="221" spans="1:65" s="14" customFormat="1">
      <c r="B221" s="168"/>
      <c r="D221" s="161" t="s">
        <v>126</v>
      </c>
      <c r="E221" s="169" t="s">
        <v>1</v>
      </c>
      <c r="F221" s="170" t="s">
        <v>129</v>
      </c>
      <c r="H221" s="171">
        <v>626.6</v>
      </c>
      <c r="L221" s="168"/>
      <c r="M221" s="172"/>
      <c r="N221" s="173"/>
      <c r="O221" s="173"/>
      <c r="P221" s="173"/>
      <c r="Q221" s="173"/>
      <c r="R221" s="173"/>
      <c r="S221" s="173"/>
      <c r="T221" s="174"/>
      <c r="AT221" s="169" t="s">
        <v>126</v>
      </c>
      <c r="AU221" s="169" t="s">
        <v>125</v>
      </c>
      <c r="AV221" s="14" t="s">
        <v>124</v>
      </c>
      <c r="AW221" s="14" t="s">
        <v>24</v>
      </c>
      <c r="AX221" s="14" t="s">
        <v>75</v>
      </c>
      <c r="AY221" s="169" t="s">
        <v>118</v>
      </c>
    </row>
    <row r="222" spans="1:65" s="2" customFormat="1" ht="24.2" customHeight="1">
      <c r="A222" s="28"/>
      <c r="B222" s="146"/>
      <c r="C222" s="147" t="s">
        <v>182</v>
      </c>
      <c r="D222" s="147" t="s">
        <v>120</v>
      </c>
      <c r="E222" s="148" t="s">
        <v>244</v>
      </c>
      <c r="F222" s="149" t="s">
        <v>245</v>
      </c>
      <c r="G222" s="150" t="s">
        <v>123</v>
      </c>
      <c r="H222" s="151">
        <v>125.32</v>
      </c>
      <c r="I222" s="152"/>
      <c r="J222" s="152">
        <f>ROUND(I222*H222,2)</f>
        <v>0</v>
      </c>
      <c r="K222" s="153"/>
      <c r="L222" s="29"/>
      <c r="M222" s="154" t="s">
        <v>1</v>
      </c>
      <c r="N222" s="155" t="s">
        <v>33</v>
      </c>
      <c r="O222" s="156">
        <v>2.3787799999999999</v>
      </c>
      <c r="P222" s="156">
        <f>O222*H222</f>
        <v>298.1087096</v>
      </c>
      <c r="Q222" s="156">
        <v>1.7126999999999999</v>
      </c>
      <c r="R222" s="156">
        <f>Q222*H222</f>
        <v>214.63556399999999</v>
      </c>
      <c r="S222" s="156">
        <v>0</v>
      </c>
      <c r="T222" s="157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58" t="s">
        <v>124</v>
      </c>
      <c r="AT222" s="158" t="s">
        <v>120</v>
      </c>
      <c r="AU222" s="158" t="s">
        <v>125</v>
      </c>
      <c r="AY222" s="16" t="s">
        <v>118</v>
      </c>
      <c r="BE222" s="159">
        <f>IF(N222="základná",J222,0)</f>
        <v>0</v>
      </c>
      <c r="BF222" s="159">
        <f>IF(N222="znížená",J222,0)</f>
        <v>0</v>
      </c>
      <c r="BG222" s="159">
        <f>IF(N222="zákl. prenesená",J222,0)</f>
        <v>0</v>
      </c>
      <c r="BH222" s="159">
        <f>IF(N222="zníž. prenesená",J222,0)</f>
        <v>0</v>
      </c>
      <c r="BI222" s="159">
        <f>IF(N222="nulová",J222,0)</f>
        <v>0</v>
      </c>
      <c r="BJ222" s="16" t="s">
        <v>125</v>
      </c>
      <c r="BK222" s="159">
        <f>ROUND(I222*H222,2)</f>
        <v>0</v>
      </c>
      <c r="BL222" s="16" t="s">
        <v>124</v>
      </c>
      <c r="BM222" s="158" t="s">
        <v>246</v>
      </c>
    </row>
    <row r="223" spans="1:65" s="13" customFormat="1">
      <c r="B223" s="160"/>
      <c r="D223" s="161" t="s">
        <v>126</v>
      </c>
      <c r="E223" s="162" t="s">
        <v>1</v>
      </c>
      <c r="F223" s="163" t="s">
        <v>247</v>
      </c>
      <c r="H223" s="164">
        <v>125.32</v>
      </c>
      <c r="L223" s="160"/>
      <c r="M223" s="165"/>
      <c r="N223" s="166"/>
      <c r="O223" s="166"/>
      <c r="P223" s="166"/>
      <c r="Q223" s="166"/>
      <c r="R223" s="166"/>
      <c r="S223" s="166"/>
      <c r="T223" s="167"/>
      <c r="AT223" s="162" t="s">
        <v>126</v>
      </c>
      <c r="AU223" s="162" t="s">
        <v>125</v>
      </c>
      <c r="AV223" s="13" t="s">
        <v>125</v>
      </c>
      <c r="AW223" s="13" t="s">
        <v>24</v>
      </c>
      <c r="AX223" s="13" t="s">
        <v>67</v>
      </c>
      <c r="AY223" s="162" t="s">
        <v>118</v>
      </c>
    </row>
    <row r="224" spans="1:65" s="14" customFormat="1">
      <c r="B224" s="168"/>
      <c r="D224" s="161" t="s">
        <v>126</v>
      </c>
      <c r="E224" s="169" t="s">
        <v>1</v>
      </c>
      <c r="F224" s="170" t="s">
        <v>129</v>
      </c>
      <c r="H224" s="171">
        <v>125.32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126</v>
      </c>
      <c r="AU224" s="169" t="s">
        <v>125</v>
      </c>
      <c r="AV224" s="14" t="s">
        <v>124</v>
      </c>
      <c r="AW224" s="14" t="s">
        <v>24</v>
      </c>
      <c r="AX224" s="14" t="s">
        <v>75</v>
      </c>
      <c r="AY224" s="169" t="s">
        <v>118</v>
      </c>
    </row>
    <row r="225" spans="1:65" s="12" customFormat="1" ht="22.9" customHeight="1">
      <c r="B225" s="134"/>
      <c r="D225" s="135" t="s">
        <v>66</v>
      </c>
      <c r="E225" s="144" t="s">
        <v>162</v>
      </c>
      <c r="F225" s="144" t="s">
        <v>526</v>
      </c>
      <c r="J225" s="145">
        <f>BK225</f>
        <v>0</v>
      </c>
      <c r="L225" s="134"/>
      <c r="M225" s="138"/>
      <c r="N225" s="139"/>
      <c r="O225" s="139"/>
      <c r="P225" s="140">
        <f>SUM(P226:P258)</f>
        <v>736.97557599999993</v>
      </c>
      <c r="Q225" s="139"/>
      <c r="R225" s="140">
        <f>SUM(R226:R258)</f>
        <v>159.48496103078</v>
      </c>
      <c r="S225" s="139"/>
      <c r="T225" s="141">
        <f>SUM(T226:T258)</f>
        <v>0</v>
      </c>
      <c r="AR225" s="135" t="s">
        <v>75</v>
      </c>
      <c r="AT225" s="142" t="s">
        <v>66</v>
      </c>
      <c r="AU225" s="142" t="s">
        <v>75</v>
      </c>
      <c r="AY225" s="135" t="s">
        <v>118</v>
      </c>
      <c r="BK225" s="143">
        <f>SUM(BK226:BK258)</f>
        <v>0</v>
      </c>
    </row>
    <row r="226" spans="1:65" s="2" customFormat="1" ht="33" customHeight="1">
      <c r="A226" s="28"/>
      <c r="B226" s="146"/>
      <c r="C226" s="147" t="s">
        <v>249</v>
      </c>
      <c r="D226" s="147" t="s">
        <v>120</v>
      </c>
      <c r="E226" s="148" t="s">
        <v>250</v>
      </c>
      <c r="F226" s="149" t="s">
        <v>251</v>
      </c>
      <c r="G226" s="150" t="s">
        <v>252</v>
      </c>
      <c r="H226" s="151">
        <v>432.6</v>
      </c>
      <c r="I226" s="152"/>
      <c r="J226" s="152">
        <f>ROUND(I226*H226,2)</f>
        <v>0</v>
      </c>
      <c r="K226" s="153"/>
      <c r="L226" s="29"/>
      <c r="M226" s="154" t="s">
        <v>1</v>
      </c>
      <c r="N226" s="155" t="s">
        <v>33</v>
      </c>
      <c r="O226" s="156">
        <v>0.19</v>
      </c>
      <c r="P226" s="156">
        <f>O226*H226</f>
        <v>82.194000000000003</v>
      </c>
      <c r="Q226" s="156">
        <v>2.6110000000000001E-6</v>
      </c>
      <c r="R226" s="156">
        <f>Q226*H226</f>
        <v>1.1295186000000001E-3</v>
      </c>
      <c r="S226" s="156">
        <v>0</v>
      </c>
      <c r="T226" s="157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8" t="s">
        <v>124</v>
      </c>
      <c r="AT226" s="158" t="s">
        <v>120</v>
      </c>
      <c r="AU226" s="158" t="s">
        <v>125</v>
      </c>
      <c r="AY226" s="16" t="s">
        <v>118</v>
      </c>
      <c r="BE226" s="159">
        <f>IF(N226="základná",J226,0)</f>
        <v>0</v>
      </c>
      <c r="BF226" s="159">
        <f>IF(N226="znížená",J226,0)</f>
        <v>0</v>
      </c>
      <c r="BG226" s="159">
        <f>IF(N226="zákl. prenesená",J226,0)</f>
        <v>0</v>
      </c>
      <c r="BH226" s="159">
        <f>IF(N226="zníž. prenesená",J226,0)</f>
        <v>0</v>
      </c>
      <c r="BI226" s="159">
        <f>IF(N226="nulová",J226,0)</f>
        <v>0</v>
      </c>
      <c r="BJ226" s="16" t="s">
        <v>125</v>
      </c>
      <c r="BK226" s="159">
        <f>ROUND(I226*H226,2)</f>
        <v>0</v>
      </c>
      <c r="BL226" s="16" t="s">
        <v>124</v>
      </c>
      <c r="BM226" s="158" t="s">
        <v>253</v>
      </c>
    </row>
    <row r="227" spans="1:65" s="13" customFormat="1">
      <c r="B227" s="160"/>
      <c r="D227" s="161" t="s">
        <v>126</v>
      </c>
      <c r="E227" s="162" t="s">
        <v>1</v>
      </c>
      <c r="F227" s="163" t="s">
        <v>254</v>
      </c>
      <c r="H227" s="164">
        <v>96.4</v>
      </c>
      <c r="L227" s="160"/>
      <c r="M227" s="165"/>
      <c r="N227" s="166"/>
      <c r="O227" s="166"/>
      <c r="P227" s="166"/>
      <c r="Q227" s="166"/>
      <c r="R227" s="166"/>
      <c r="S227" s="166"/>
      <c r="T227" s="167"/>
      <c r="AT227" s="162" t="s">
        <v>126</v>
      </c>
      <c r="AU227" s="162" t="s">
        <v>125</v>
      </c>
      <c r="AV227" s="13" t="s">
        <v>125</v>
      </c>
      <c r="AW227" s="13" t="s">
        <v>24</v>
      </c>
      <c r="AX227" s="13" t="s">
        <v>67</v>
      </c>
      <c r="AY227" s="162" t="s">
        <v>118</v>
      </c>
    </row>
    <row r="228" spans="1:65" s="13" customFormat="1">
      <c r="B228" s="160"/>
      <c r="D228" s="161" t="s">
        <v>126</v>
      </c>
      <c r="E228" s="162" t="s">
        <v>1</v>
      </c>
      <c r="F228" s="163" t="s">
        <v>255</v>
      </c>
      <c r="H228" s="164">
        <v>104</v>
      </c>
      <c r="L228" s="160"/>
      <c r="M228" s="165"/>
      <c r="N228" s="166"/>
      <c r="O228" s="166"/>
      <c r="P228" s="166"/>
      <c r="Q228" s="166"/>
      <c r="R228" s="166"/>
      <c r="S228" s="166"/>
      <c r="T228" s="167"/>
      <c r="AT228" s="162" t="s">
        <v>126</v>
      </c>
      <c r="AU228" s="162" t="s">
        <v>125</v>
      </c>
      <c r="AV228" s="13" t="s">
        <v>125</v>
      </c>
      <c r="AW228" s="13" t="s">
        <v>24</v>
      </c>
      <c r="AX228" s="13" t="s">
        <v>67</v>
      </c>
      <c r="AY228" s="162" t="s">
        <v>118</v>
      </c>
    </row>
    <row r="229" spans="1:65" s="13" customFormat="1">
      <c r="B229" s="160"/>
      <c r="D229" s="161" t="s">
        <v>126</v>
      </c>
      <c r="E229" s="162" t="s">
        <v>1</v>
      </c>
      <c r="F229" s="163" t="s">
        <v>256</v>
      </c>
      <c r="H229" s="164">
        <v>76</v>
      </c>
      <c r="L229" s="160"/>
      <c r="M229" s="165"/>
      <c r="N229" s="166"/>
      <c r="O229" s="166"/>
      <c r="P229" s="166"/>
      <c r="Q229" s="166"/>
      <c r="R229" s="166"/>
      <c r="S229" s="166"/>
      <c r="T229" s="167"/>
      <c r="AT229" s="162" t="s">
        <v>126</v>
      </c>
      <c r="AU229" s="162" t="s">
        <v>125</v>
      </c>
      <c r="AV229" s="13" t="s">
        <v>125</v>
      </c>
      <c r="AW229" s="13" t="s">
        <v>24</v>
      </c>
      <c r="AX229" s="13" t="s">
        <v>67</v>
      </c>
      <c r="AY229" s="162" t="s">
        <v>118</v>
      </c>
    </row>
    <row r="230" spans="1:65" s="13" customFormat="1">
      <c r="B230" s="160"/>
      <c r="D230" s="161" t="s">
        <v>126</v>
      </c>
      <c r="E230" s="162" t="s">
        <v>1</v>
      </c>
      <c r="F230" s="163" t="s">
        <v>257</v>
      </c>
      <c r="H230" s="164">
        <v>60</v>
      </c>
      <c r="L230" s="160"/>
      <c r="M230" s="165"/>
      <c r="N230" s="166"/>
      <c r="O230" s="166"/>
      <c r="P230" s="166"/>
      <c r="Q230" s="166"/>
      <c r="R230" s="166"/>
      <c r="S230" s="166"/>
      <c r="T230" s="167"/>
      <c r="AT230" s="162" t="s">
        <v>126</v>
      </c>
      <c r="AU230" s="162" t="s">
        <v>125</v>
      </c>
      <c r="AV230" s="13" t="s">
        <v>125</v>
      </c>
      <c r="AW230" s="13" t="s">
        <v>24</v>
      </c>
      <c r="AX230" s="13" t="s">
        <v>67</v>
      </c>
      <c r="AY230" s="162" t="s">
        <v>118</v>
      </c>
    </row>
    <row r="231" spans="1:65" s="13" customFormat="1">
      <c r="B231" s="160"/>
      <c r="D231" s="161" t="s">
        <v>126</v>
      </c>
      <c r="E231" s="162" t="s">
        <v>1</v>
      </c>
      <c r="F231" s="163" t="s">
        <v>258</v>
      </c>
      <c r="H231" s="164">
        <v>48</v>
      </c>
      <c r="L231" s="160"/>
      <c r="M231" s="165"/>
      <c r="N231" s="166"/>
      <c r="O231" s="166"/>
      <c r="P231" s="166"/>
      <c r="Q231" s="166"/>
      <c r="R231" s="166"/>
      <c r="S231" s="166"/>
      <c r="T231" s="167"/>
      <c r="AT231" s="162" t="s">
        <v>126</v>
      </c>
      <c r="AU231" s="162" t="s">
        <v>125</v>
      </c>
      <c r="AV231" s="13" t="s">
        <v>125</v>
      </c>
      <c r="AW231" s="13" t="s">
        <v>24</v>
      </c>
      <c r="AX231" s="13" t="s">
        <v>67</v>
      </c>
      <c r="AY231" s="162" t="s">
        <v>118</v>
      </c>
    </row>
    <row r="232" spans="1:65" s="13" customFormat="1">
      <c r="B232" s="160"/>
      <c r="D232" s="161" t="s">
        <v>126</v>
      </c>
      <c r="E232" s="162" t="s">
        <v>1</v>
      </c>
      <c r="F232" s="163" t="s">
        <v>259</v>
      </c>
      <c r="H232" s="164">
        <v>48.2</v>
      </c>
      <c r="L232" s="160"/>
      <c r="M232" s="165"/>
      <c r="N232" s="166"/>
      <c r="O232" s="166"/>
      <c r="P232" s="166"/>
      <c r="Q232" s="166"/>
      <c r="R232" s="166"/>
      <c r="S232" s="166"/>
      <c r="T232" s="167"/>
      <c r="AT232" s="162" t="s">
        <v>126</v>
      </c>
      <c r="AU232" s="162" t="s">
        <v>125</v>
      </c>
      <c r="AV232" s="13" t="s">
        <v>125</v>
      </c>
      <c r="AW232" s="13" t="s">
        <v>24</v>
      </c>
      <c r="AX232" s="13" t="s">
        <v>67</v>
      </c>
      <c r="AY232" s="162" t="s">
        <v>118</v>
      </c>
    </row>
    <row r="233" spans="1:65" s="14" customFormat="1">
      <c r="B233" s="168"/>
      <c r="D233" s="161" t="s">
        <v>126</v>
      </c>
      <c r="E233" s="169" t="s">
        <v>1</v>
      </c>
      <c r="F233" s="170" t="s">
        <v>129</v>
      </c>
      <c r="H233" s="171">
        <v>432.6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126</v>
      </c>
      <c r="AU233" s="169" t="s">
        <v>125</v>
      </c>
      <c r="AV233" s="14" t="s">
        <v>124</v>
      </c>
      <c r="AW233" s="14" t="s">
        <v>24</v>
      </c>
      <c r="AX233" s="14" t="s">
        <v>75</v>
      </c>
      <c r="AY233" s="169" t="s">
        <v>118</v>
      </c>
    </row>
    <row r="234" spans="1:65" s="2" customFormat="1" ht="33" customHeight="1">
      <c r="A234" s="28"/>
      <c r="B234" s="146"/>
      <c r="C234" s="147" t="s">
        <v>187</v>
      </c>
      <c r="D234" s="147" t="s">
        <v>120</v>
      </c>
      <c r="E234" s="148" t="s">
        <v>260</v>
      </c>
      <c r="F234" s="149" t="s">
        <v>261</v>
      </c>
      <c r="G234" s="150" t="s">
        <v>123</v>
      </c>
      <c r="H234" s="151">
        <v>1641.692</v>
      </c>
      <c r="I234" s="152"/>
      <c r="J234" s="152">
        <f>ROUND(I234*H234,2)</f>
        <v>0</v>
      </c>
      <c r="K234" s="153"/>
      <c r="L234" s="29"/>
      <c r="M234" s="154" t="s">
        <v>1</v>
      </c>
      <c r="N234" s="155" t="s">
        <v>33</v>
      </c>
      <c r="O234" s="156">
        <v>3.3000000000000002E-2</v>
      </c>
      <c r="P234" s="156">
        <f>O234*H234</f>
        <v>54.175836000000004</v>
      </c>
      <c r="Q234" s="156">
        <v>2.8398639999999999E-2</v>
      </c>
      <c r="R234" s="156">
        <f>Q234*H234</f>
        <v>46.621820098880001</v>
      </c>
      <c r="S234" s="156">
        <v>0</v>
      </c>
      <c r="T234" s="157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8" t="s">
        <v>124</v>
      </c>
      <c r="AT234" s="158" t="s">
        <v>120</v>
      </c>
      <c r="AU234" s="158" t="s">
        <v>125</v>
      </c>
      <c r="AY234" s="16" t="s">
        <v>118</v>
      </c>
      <c r="BE234" s="159">
        <f>IF(N234="základná",J234,0)</f>
        <v>0</v>
      </c>
      <c r="BF234" s="159">
        <f>IF(N234="znížená",J234,0)</f>
        <v>0</v>
      </c>
      <c r="BG234" s="159">
        <f>IF(N234="zákl. prenesená",J234,0)</f>
        <v>0</v>
      </c>
      <c r="BH234" s="159">
        <f>IF(N234="zníž. prenesená",J234,0)</f>
        <v>0</v>
      </c>
      <c r="BI234" s="159">
        <f>IF(N234="nulová",J234,0)</f>
        <v>0</v>
      </c>
      <c r="BJ234" s="16" t="s">
        <v>125</v>
      </c>
      <c r="BK234" s="159">
        <f>ROUND(I234*H234,2)</f>
        <v>0</v>
      </c>
      <c r="BL234" s="16" t="s">
        <v>124</v>
      </c>
      <c r="BM234" s="158" t="s">
        <v>262</v>
      </c>
    </row>
    <row r="235" spans="1:65" s="13" customFormat="1">
      <c r="B235" s="160"/>
      <c r="D235" s="161" t="s">
        <v>126</v>
      </c>
      <c r="E235" s="162" t="s">
        <v>1</v>
      </c>
      <c r="F235" s="163" t="s">
        <v>263</v>
      </c>
      <c r="H235" s="164">
        <v>1641.692</v>
      </c>
      <c r="L235" s="160"/>
      <c r="M235" s="165"/>
      <c r="N235" s="166"/>
      <c r="O235" s="166"/>
      <c r="P235" s="166"/>
      <c r="Q235" s="166"/>
      <c r="R235" s="166"/>
      <c r="S235" s="166"/>
      <c r="T235" s="167"/>
      <c r="AT235" s="162" t="s">
        <v>126</v>
      </c>
      <c r="AU235" s="162" t="s">
        <v>125</v>
      </c>
      <c r="AV235" s="13" t="s">
        <v>125</v>
      </c>
      <c r="AW235" s="13" t="s">
        <v>24</v>
      </c>
      <c r="AX235" s="13" t="s">
        <v>67</v>
      </c>
      <c r="AY235" s="162" t="s">
        <v>118</v>
      </c>
    </row>
    <row r="236" spans="1:65" s="14" customFormat="1">
      <c r="B236" s="168"/>
      <c r="D236" s="161" t="s">
        <v>126</v>
      </c>
      <c r="E236" s="169" t="s">
        <v>1</v>
      </c>
      <c r="F236" s="170" t="s">
        <v>129</v>
      </c>
      <c r="H236" s="171">
        <v>1641.692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126</v>
      </c>
      <c r="AU236" s="169" t="s">
        <v>125</v>
      </c>
      <c r="AV236" s="14" t="s">
        <v>124</v>
      </c>
      <c r="AW236" s="14" t="s">
        <v>24</v>
      </c>
      <c r="AX236" s="14" t="s">
        <v>75</v>
      </c>
      <c r="AY236" s="169" t="s">
        <v>118</v>
      </c>
    </row>
    <row r="237" spans="1:65" s="2" customFormat="1" ht="37.9" customHeight="1">
      <c r="A237" s="28"/>
      <c r="B237" s="146"/>
      <c r="C237" s="147" t="s">
        <v>264</v>
      </c>
      <c r="D237" s="147" t="s">
        <v>120</v>
      </c>
      <c r="E237" s="148" t="s">
        <v>265</v>
      </c>
      <c r="F237" s="149" t="s">
        <v>266</v>
      </c>
      <c r="G237" s="150" t="s">
        <v>123</v>
      </c>
      <c r="H237" s="151">
        <v>1641.692</v>
      </c>
      <c r="I237" s="152"/>
      <c r="J237" s="152">
        <f>ROUND(I237*H237,2)</f>
        <v>0</v>
      </c>
      <c r="K237" s="153"/>
      <c r="L237" s="29"/>
      <c r="M237" s="154" t="s">
        <v>1</v>
      </c>
      <c r="N237" s="155" t="s">
        <v>33</v>
      </c>
      <c r="O237" s="156">
        <v>2E-3</v>
      </c>
      <c r="P237" s="156">
        <f>O237*H237</f>
        <v>3.2833840000000003</v>
      </c>
      <c r="Q237" s="156">
        <v>0</v>
      </c>
      <c r="R237" s="156">
        <f>Q237*H237</f>
        <v>0</v>
      </c>
      <c r="S237" s="156">
        <v>0</v>
      </c>
      <c r="T237" s="157">
        <f>S237*H237</f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58" t="s">
        <v>124</v>
      </c>
      <c r="AT237" s="158" t="s">
        <v>120</v>
      </c>
      <c r="AU237" s="158" t="s">
        <v>125</v>
      </c>
      <c r="AY237" s="16" t="s">
        <v>118</v>
      </c>
      <c r="BE237" s="159">
        <f>IF(N237="základná",J237,0)</f>
        <v>0</v>
      </c>
      <c r="BF237" s="159">
        <f>IF(N237="znížená",J237,0)</f>
        <v>0</v>
      </c>
      <c r="BG237" s="159">
        <f>IF(N237="zákl. prenesená",J237,0)</f>
        <v>0</v>
      </c>
      <c r="BH237" s="159">
        <f>IF(N237="zníž. prenesená",J237,0)</f>
        <v>0</v>
      </c>
      <c r="BI237" s="159">
        <f>IF(N237="nulová",J237,0)</f>
        <v>0</v>
      </c>
      <c r="BJ237" s="16" t="s">
        <v>125</v>
      </c>
      <c r="BK237" s="159">
        <f>ROUND(I237*H237,2)</f>
        <v>0</v>
      </c>
      <c r="BL237" s="16" t="s">
        <v>124</v>
      </c>
      <c r="BM237" s="158" t="s">
        <v>267</v>
      </c>
    </row>
    <row r="238" spans="1:65" s="13" customFormat="1">
      <c r="B238" s="160"/>
      <c r="D238" s="161" t="s">
        <v>126</v>
      </c>
      <c r="E238" s="162" t="s">
        <v>1</v>
      </c>
      <c r="F238" s="163" t="s">
        <v>263</v>
      </c>
      <c r="H238" s="164">
        <v>1641.692</v>
      </c>
      <c r="L238" s="160"/>
      <c r="M238" s="165"/>
      <c r="N238" s="166"/>
      <c r="O238" s="166"/>
      <c r="P238" s="166"/>
      <c r="Q238" s="166"/>
      <c r="R238" s="166"/>
      <c r="S238" s="166"/>
      <c r="T238" s="167"/>
      <c r="AT238" s="162" t="s">
        <v>126</v>
      </c>
      <c r="AU238" s="162" t="s">
        <v>125</v>
      </c>
      <c r="AV238" s="13" t="s">
        <v>125</v>
      </c>
      <c r="AW238" s="13" t="s">
        <v>24</v>
      </c>
      <c r="AX238" s="13" t="s">
        <v>67</v>
      </c>
      <c r="AY238" s="162" t="s">
        <v>118</v>
      </c>
    </row>
    <row r="239" spans="1:65" s="14" customFormat="1">
      <c r="B239" s="168"/>
      <c r="D239" s="161" t="s">
        <v>126</v>
      </c>
      <c r="E239" s="169" t="s">
        <v>1</v>
      </c>
      <c r="F239" s="170" t="s">
        <v>129</v>
      </c>
      <c r="H239" s="171">
        <v>1641.692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126</v>
      </c>
      <c r="AU239" s="169" t="s">
        <v>125</v>
      </c>
      <c r="AV239" s="14" t="s">
        <v>124</v>
      </c>
      <c r="AW239" s="14" t="s">
        <v>24</v>
      </c>
      <c r="AX239" s="14" t="s">
        <v>75</v>
      </c>
      <c r="AY239" s="169" t="s">
        <v>118</v>
      </c>
    </row>
    <row r="240" spans="1:65" s="2" customFormat="1" ht="33" customHeight="1">
      <c r="A240" s="28"/>
      <c r="B240" s="146"/>
      <c r="C240" s="147" t="s">
        <v>195</v>
      </c>
      <c r="D240" s="147" t="s">
        <v>120</v>
      </c>
      <c r="E240" s="148" t="s">
        <v>268</v>
      </c>
      <c r="F240" s="149" t="s">
        <v>269</v>
      </c>
      <c r="G240" s="150" t="s">
        <v>123</v>
      </c>
      <c r="H240" s="151">
        <v>1641.692</v>
      </c>
      <c r="I240" s="152"/>
      <c r="J240" s="152">
        <f>ROUND(I240*H240,2)</f>
        <v>0</v>
      </c>
      <c r="K240" s="153"/>
      <c r="L240" s="29"/>
      <c r="M240" s="154" t="s">
        <v>1</v>
      </c>
      <c r="N240" s="155" t="s">
        <v>33</v>
      </c>
      <c r="O240" s="156">
        <v>2.1000000000000001E-2</v>
      </c>
      <c r="P240" s="156">
        <f>O240*H240</f>
        <v>34.475532000000001</v>
      </c>
      <c r="Q240" s="156">
        <v>1.9789999999999999E-2</v>
      </c>
      <c r="R240" s="156">
        <f>Q240*H240</f>
        <v>32.489084679999998</v>
      </c>
      <c r="S240" s="156">
        <v>0</v>
      </c>
      <c r="T240" s="157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8" t="s">
        <v>124</v>
      </c>
      <c r="AT240" s="158" t="s">
        <v>120</v>
      </c>
      <c r="AU240" s="158" t="s">
        <v>125</v>
      </c>
      <c r="AY240" s="16" t="s">
        <v>118</v>
      </c>
      <c r="BE240" s="159">
        <f>IF(N240="základná",J240,0)</f>
        <v>0</v>
      </c>
      <c r="BF240" s="159">
        <f>IF(N240="znížená",J240,0)</f>
        <v>0</v>
      </c>
      <c r="BG240" s="159">
        <f>IF(N240="zákl. prenesená",J240,0)</f>
        <v>0</v>
      </c>
      <c r="BH240" s="159">
        <f>IF(N240="zníž. prenesená",J240,0)</f>
        <v>0</v>
      </c>
      <c r="BI240" s="159">
        <f>IF(N240="nulová",J240,0)</f>
        <v>0</v>
      </c>
      <c r="BJ240" s="16" t="s">
        <v>125</v>
      </c>
      <c r="BK240" s="159">
        <f>ROUND(I240*H240,2)</f>
        <v>0</v>
      </c>
      <c r="BL240" s="16" t="s">
        <v>124</v>
      </c>
      <c r="BM240" s="158" t="s">
        <v>270</v>
      </c>
    </row>
    <row r="241" spans="1:65" s="13" customFormat="1">
      <c r="B241" s="160"/>
      <c r="D241" s="161" t="s">
        <v>126</v>
      </c>
      <c r="E241" s="162" t="s">
        <v>1</v>
      </c>
      <c r="F241" s="163" t="s">
        <v>263</v>
      </c>
      <c r="H241" s="164">
        <v>1641.692</v>
      </c>
      <c r="L241" s="160"/>
      <c r="M241" s="165"/>
      <c r="N241" s="166"/>
      <c r="O241" s="166"/>
      <c r="P241" s="166"/>
      <c r="Q241" s="166"/>
      <c r="R241" s="166"/>
      <c r="S241" s="166"/>
      <c r="T241" s="167"/>
      <c r="AT241" s="162" t="s">
        <v>126</v>
      </c>
      <c r="AU241" s="162" t="s">
        <v>125</v>
      </c>
      <c r="AV241" s="13" t="s">
        <v>125</v>
      </c>
      <c r="AW241" s="13" t="s">
        <v>24</v>
      </c>
      <c r="AX241" s="13" t="s">
        <v>67</v>
      </c>
      <c r="AY241" s="162" t="s">
        <v>118</v>
      </c>
    </row>
    <row r="242" spans="1:65" s="14" customFormat="1">
      <c r="B242" s="168"/>
      <c r="D242" s="161" t="s">
        <v>126</v>
      </c>
      <c r="E242" s="169" t="s">
        <v>1</v>
      </c>
      <c r="F242" s="170" t="s">
        <v>129</v>
      </c>
      <c r="H242" s="171">
        <v>1641.692</v>
      </c>
      <c r="L242" s="168"/>
      <c r="M242" s="172"/>
      <c r="N242" s="173"/>
      <c r="O242" s="173"/>
      <c r="P242" s="173"/>
      <c r="Q242" s="173"/>
      <c r="R242" s="173"/>
      <c r="S242" s="173"/>
      <c r="T242" s="174"/>
      <c r="AT242" s="169" t="s">
        <v>126</v>
      </c>
      <c r="AU242" s="169" t="s">
        <v>125</v>
      </c>
      <c r="AV242" s="14" t="s">
        <v>124</v>
      </c>
      <c r="AW242" s="14" t="s">
        <v>24</v>
      </c>
      <c r="AX242" s="14" t="s">
        <v>75</v>
      </c>
      <c r="AY242" s="169" t="s">
        <v>118</v>
      </c>
    </row>
    <row r="243" spans="1:65" s="2" customFormat="1" ht="24.2" customHeight="1">
      <c r="A243" s="28"/>
      <c r="B243" s="146"/>
      <c r="C243" s="147" t="s">
        <v>271</v>
      </c>
      <c r="D243" s="147" t="s">
        <v>120</v>
      </c>
      <c r="E243" s="148" t="s">
        <v>272</v>
      </c>
      <c r="F243" s="149" t="s">
        <v>273</v>
      </c>
      <c r="G243" s="150" t="s">
        <v>146</v>
      </c>
      <c r="H243" s="151">
        <v>626.6</v>
      </c>
      <c r="I243" s="152"/>
      <c r="J243" s="152">
        <f>ROUND(I243*H243,2)</f>
        <v>0</v>
      </c>
      <c r="K243" s="153"/>
      <c r="L243" s="29"/>
      <c r="M243" s="154" t="s">
        <v>1</v>
      </c>
      <c r="N243" s="155" t="s">
        <v>33</v>
      </c>
      <c r="O243" s="156">
        <v>0.08</v>
      </c>
      <c r="P243" s="156">
        <f>O243*H243</f>
        <v>50.128</v>
      </c>
      <c r="Q243" s="156">
        <v>8.0000000000000002E-8</v>
      </c>
      <c r="R243" s="156">
        <f>Q243*H243</f>
        <v>5.0128000000000005E-5</v>
      </c>
      <c r="S243" s="156">
        <v>0</v>
      </c>
      <c r="T243" s="157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58" t="s">
        <v>124</v>
      </c>
      <c r="AT243" s="158" t="s">
        <v>120</v>
      </c>
      <c r="AU243" s="158" t="s">
        <v>125</v>
      </c>
      <c r="AY243" s="16" t="s">
        <v>118</v>
      </c>
      <c r="BE243" s="159">
        <f>IF(N243="základná",J243,0)</f>
        <v>0</v>
      </c>
      <c r="BF243" s="159">
        <f>IF(N243="znížená",J243,0)</f>
        <v>0</v>
      </c>
      <c r="BG243" s="159">
        <f>IF(N243="zákl. prenesená",J243,0)</f>
        <v>0</v>
      </c>
      <c r="BH243" s="159">
        <f>IF(N243="zníž. prenesená",J243,0)</f>
        <v>0</v>
      </c>
      <c r="BI243" s="159">
        <f>IF(N243="nulová",J243,0)</f>
        <v>0</v>
      </c>
      <c r="BJ243" s="16" t="s">
        <v>125</v>
      </c>
      <c r="BK243" s="159">
        <f>ROUND(I243*H243,2)</f>
        <v>0</v>
      </c>
      <c r="BL243" s="16" t="s">
        <v>124</v>
      </c>
      <c r="BM243" s="158" t="s">
        <v>274</v>
      </c>
    </row>
    <row r="244" spans="1:65" s="13" customFormat="1">
      <c r="B244" s="160"/>
      <c r="D244" s="161" t="s">
        <v>126</v>
      </c>
      <c r="E244" s="162" t="s">
        <v>1</v>
      </c>
      <c r="F244" s="163" t="s">
        <v>275</v>
      </c>
      <c r="H244" s="164">
        <v>626.6</v>
      </c>
      <c r="L244" s="160"/>
      <c r="M244" s="165"/>
      <c r="N244" s="166"/>
      <c r="O244" s="166"/>
      <c r="P244" s="166"/>
      <c r="Q244" s="166"/>
      <c r="R244" s="166"/>
      <c r="S244" s="166"/>
      <c r="T244" s="167"/>
      <c r="AT244" s="162" t="s">
        <v>126</v>
      </c>
      <c r="AU244" s="162" t="s">
        <v>125</v>
      </c>
      <c r="AV244" s="13" t="s">
        <v>125</v>
      </c>
      <c r="AW244" s="13" t="s">
        <v>24</v>
      </c>
      <c r="AX244" s="13" t="s">
        <v>67</v>
      </c>
      <c r="AY244" s="162" t="s">
        <v>118</v>
      </c>
    </row>
    <row r="245" spans="1:65" s="14" customFormat="1">
      <c r="B245" s="168"/>
      <c r="D245" s="161" t="s">
        <v>126</v>
      </c>
      <c r="E245" s="169" t="s">
        <v>1</v>
      </c>
      <c r="F245" s="170" t="s">
        <v>129</v>
      </c>
      <c r="H245" s="171">
        <v>626.6</v>
      </c>
      <c r="L245" s="168"/>
      <c r="M245" s="172"/>
      <c r="N245" s="173"/>
      <c r="O245" s="173"/>
      <c r="P245" s="173"/>
      <c r="Q245" s="173"/>
      <c r="R245" s="173"/>
      <c r="S245" s="173"/>
      <c r="T245" s="174"/>
      <c r="AT245" s="169" t="s">
        <v>126</v>
      </c>
      <c r="AU245" s="169" t="s">
        <v>125</v>
      </c>
      <c r="AV245" s="14" t="s">
        <v>124</v>
      </c>
      <c r="AW245" s="14" t="s">
        <v>24</v>
      </c>
      <c r="AX245" s="14" t="s">
        <v>75</v>
      </c>
      <c r="AY245" s="169" t="s">
        <v>118</v>
      </c>
    </row>
    <row r="246" spans="1:65" s="2" customFormat="1" ht="33" customHeight="1">
      <c r="A246" s="28"/>
      <c r="B246" s="146"/>
      <c r="C246" s="147" t="s">
        <v>202</v>
      </c>
      <c r="D246" s="147" t="s">
        <v>120</v>
      </c>
      <c r="E246" s="148" t="s">
        <v>276</v>
      </c>
      <c r="F246" s="149" t="s">
        <v>277</v>
      </c>
      <c r="G246" s="150" t="s">
        <v>146</v>
      </c>
      <c r="H246" s="151">
        <v>626.6</v>
      </c>
      <c r="I246" s="152"/>
      <c r="J246" s="152">
        <f>ROUND(I246*H246,2)</f>
        <v>0</v>
      </c>
      <c r="K246" s="153"/>
      <c r="L246" s="29"/>
      <c r="M246" s="154" t="s">
        <v>1</v>
      </c>
      <c r="N246" s="155" t="s">
        <v>33</v>
      </c>
      <c r="O246" s="156">
        <v>2E-3</v>
      </c>
      <c r="P246" s="156">
        <f>O246*H246</f>
        <v>1.2532000000000001</v>
      </c>
      <c r="Q246" s="156">
        <v>3.7000746000000001E-2</v>
      </c>
      <c r="R246" s="156">
        <f>Q246*H246</f>
        <v>23.184667443600002</v>
      </c>
      <c r="S246" s="156">
        <v>0</v>
      </c>
      <c r="T246" s="157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58" t="s">
        <v>124</v>
      </c>
      <c r="AT246" s="158" t="s">
        <v>120</v>
      </c>
      <c r="AU246" s="158" t="s">
        <v>125</v>
      </c>
      <c r="AY246" s="16" t="s">
        <v>118</v>
      </c>
      <c r="BE246" s="159">
        <f>IF(N246="základná",J246,0)</f>
        <v>0</v>
      </c>
      <c r="BF246" s="159">
        <f>IF(N246="znížená",J246,0)</f>
        <v>0</v>
      </c>
      <c r="BG246" s="159">
        <f>IF(N246="zákl. prenesená",J246,0)</f>
        <v>0</v>
      </c>
      <c r="BH246" s="159">
        <f>IF(N246="zníž. prenesená",J246,0)</f>
        <v>0</v>
      </c>
      <c r="BI246" s="159">
        <f>IF(N246="nulová",J246,0)</f>
        <v>0</v>
      </c>
      <c r="BJ246" s="16" t="s">
        <v>125</v>
      </c>
      <c r="BK246" s="159">
        <f>ROUND(I246*H246,2)</f>
        <v>0</v>
      </c>
      <c r="BL246" s="16" t="s">
        <v>124</v>
      </c>
      <c r="BM246" s="158" t="s">
        <v>278</v>
      </c>
    </row>
    <row r="247" spans="1:65" s="13" customFormat="1">
      <c r="B247" s="160"/>
      <c r="D247" s="161" t="s">
        <v>126</v>
      </c>
      <c r="E247" s="162" t="s">
        <v>1</v>
      </c>
      <c r="F247" s="163" t="s">
        <v>275</v>
      </c>
      <c r="H247" s="164">
        <v>626.6</v>
      </c>
      <c r="L247" s="160"/>
      <c r="M247" s="165"/>
      <c r="N247" s="166"/>
      <c r="O247" s="166"/>
      <c r="P247" s="166"/>
      <c r="Q247" s="166"/>
      <c r="R247" s="166"/>
      <c r="S247" s="166"/>
      <c r="T247" s="167"/>
      <c r="AT247" s="162" t="s">
        <v>126</v>
      </c>
      <c r="AU247" s="162" t="s">
        <v>125</v>
      </c>
      <c r="AV247" s="13" t="s">
        <v>125</v>
      </c>
      <c r="AW247" s="13" t="s">
        <v>24</v>
      </c>
      <c r="AX247" s="13" t="s">
        <v>67</v>
      </c>
      <c r="AY247" s="162" t="s">
        <v>118</v>
      </c>
    </row>
    <row r="248" spans="1:65" s="14" customFormat="1">
      <c r="B248" s="168"/>
      <c r="D248" s="161" t="s">
        <v>126</v>
      </c>
      <c r="E248" s="169" t="s">
        <v>1</v>
      </c>
      <c r="F248" s="170" t="s">
        <v>129</v>
      </c>
      <c r="H248" s="171">
        <v>626.6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126</v>
      </c>
      <c r="AU248" s="169" t="s">
        <v>125</v>
      </c>
      <c r="AV248" s="14" t="s">
        <v>124</v>
      </c>
      <c r="AW248" s="14" t="s">
        <v>24</v>
      </c>
      <c r="AX248" s="14" t="s">
        <v>75</v>
      </c>
      <c r="AY248" s="169" t="s">
        <v>118</v>
      </c>
    </row>
    <row r="249" spans="1:65" s="2" customFormat="1" ht="24.2" customHeight="1">
      <c r="A249" s="28"/>
      <c r="B249" s="146"/>
      <c r="C249" s="147" t="s">
        <v>279</v>
      </c>
      <c r="D249" s="147" t="s">
        <v>120</v>
      </c>
      <c r="E249" s="148" t="s">
        <v>280</v>
      </c>
      <c r="F249" s="149" t="s">
        <v>281</v>
      </c>
      <c r="G249" s="150" t="s">
        <v>146</v>
      </c>
      <c r="H249" s="151">
        <v>626.6</v>
      </c>
      <c r="I249" s="152"/>
      <c r="J249" s="152">
        <f>ROUND(I249*H249,2)</f>
        <v>0</v>
      </c>
      <c r="K249" s="153"/>
      <c r="L249" s="29"/>
      <c r="M249" s="154" t="s">
        <v>1</v>
      </c>
      <c r="N249" s="155" t="s">
        <v>33</v>
      </c>
      <c r="O249" s="156">
        <v>7.0999999999999994E-2</v>
      </c>
      <c r="P249" s="156">
        <f>O249*H249</f>
        <v>44.488599999999998</v>
      </c>
      <c r="Q249" s="156">
        <v>2.3990000000000001E-2</v>
      </c>
      <c r="R249" s="156">
        <f>Q249*H249</f>
        <v>15.032134000000001</v>
      </c>
      <c r="S249" s="156">
        <v>0</v>
      </c>
      <c r="T249" s="157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8" t="s">
        <v>124</v>
      </c>
      <c r="AT249" s="158" t="s">
        <v>120</v>
      </c>
      <c r="AU249" s="158" t="s">
        <v>125</v>
      </c>
      <c r="AY249" s="16" t="s">
        <v>118</v>
      </c>
      <c r="BE249" s="159">
        <f>IF(N249="základná",J249,0)</f>
        <v>0</v>
      </c>
      <c r="BF249" s="159">
        <f>IF(N249="znížená",J249,0)</f>
        <v>0</v>
      </c>
      <c r="BG249" s="159">
        <f>IF(N249="zákl. prenesená",J249,0)</f>
        <v>0</v>
      </c>
      <c r="BH249" s="159">
        <f>IF(N249="zníž. prenesená",J249,0)</f>
        <v>0</v>
      </c>
      <c r="BI249" s="159">
        <f>IF(N249="nulová",J249,0)</f>
        <v>0</v>
      </c>
      <c r="BJ249" s="16" t="s">
        <v>125</v>
      </c>
      <c r="BK249" s="159">
        <f>ROUND(I249*H249,2)</f>
        <v>0</v>
      </c>
      <c r="BL249" s="16" t="s">
        <v>124</v>
      </c>
      <c r="BM249" s="158" t="s">
        <v>282</v>
      </c>
    </row>
    <row r="250" spans="1:65" s="13" customFormat="1">
      <c r="B250" s="160"/>
      <c r="D250" s="161" t="s">
        <v>126</v>
      </c>
      <c r="E250" s="162" t="s">
        <v>1</v>
      </c>
      <c r="F250" s="163" t="s">
        <v>275</v>
      </c>
      <c r="H250" s="164">
        <v>626.6</v>
      </c>
      <c r="L250" s="160"/>
      <c r="M250" s="165"/>
      <c r="N250" s="166"/>
      <c r="O250" s="166"/>
      <c r="P250" s="166"/>
      <c r="Q250" s="166"/>
      <c r="R250" s="166"/>
      <c r="S250" s="166"/>
      <c r="T250" s="167"/>
      <c r="AT250" s="162" t="s">
        <v>126</v>
      </c>
      <c r="AU250" s="162" t="s">
        <v>125</v>
      </c>
      <c r="AV250" s="13" t="s">
        <v>125</v>
      </c>
      <c r="AW250" s="13" t="s">
        <v>24</v>
      </c>
      <c r="AX250" s="13" t="s">
        <v>67</v>
      </c>
      <c r="AY250" s="162" t="s">
        <v>118</v>
      </c>
    </row>
    <row r="251" spans="1:65" s="14" customFormat="1">
      <c r="B251" s="168"/>
      <c r="D251" s="161" t="s">
        <v>126</v>
      </c>
      <c r="E251" s="169" t="s">
        <v>1</v>
      </c>
      <c r="F251" s="170" t="s">
        <v>129</v>
      </c>
      <c r="H251" s="171">
        <v>626.6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126</v>
      </c>
      <c r="AU251" s="169" t="s">
        <v>125</v>
      </c>
      <c r="AV251" s="14" t="s">
        <v>124</v>
      </c>
      <c r="AW251" s="14" t="s">
        <v>24</v>
      </c>
      <c r="AX251" s="14" t="s">
        <v>75</v>
      </c>
      <c r="AY251" s="169" t="s">
        <v>118</v>
      </c>
    </row>
    <row r="252" spans="1:65" s="2" customFormat="1" ht="24.2" customHeight="1">
      <c r="A252" s="28"/>
      <c r="B252" s="146"/>
      <c r="C252" s="147" t="s">
        <v>283</v>
      </c>
      <c r="D252" s="147" t="s">
        <v>120</v>
      </c>
      <c r="E252" s="148" t="s">
        <v>284</v>
      </c>
      <c r="F252" s="149" t="s">
        <v>285</v>
      </c>
      <c r="G252" s="150" t="s">
        <v>146</v>
      </c>
      <c r="H252" s="151">
        <v>626.6</v>
      </c>
      <c r="I252" s="152"/>
      <c r="J252" s="152">
        <f>ROUND(I252*H252,2)</f>
        <v>0</v>
      </c>
      <c r="K252" s="153"/>
      <c r="L252" s="29"/>
      <c r="M252" s="154" t="s">
        <v>1</v>
      </c>
      <c r="N252" s="155" t="s">
        <v>33</v>
      </c>
      <c r="O252" s="156">
        <v>0.27600999999999998</v>
      </c>
      <c r="P252" s="156">
        <f>O252*H252</f>
        <v>172.947866</v>
      </c>
      <c r="Q252" s="156">
        <v>4.1999999999999998E-5</v>
      </c>
      <c r="R252" s="156">
        <f>Q252*H252</f>
        <v>2.6317199999999999E-2</v>
      </c>
      <c r="S252" s="156">
        <v>0</v>
      </c>
      <c r="T252" s="157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8" t="s">
        <v>124</v>
      </c>
      <c r="AT252" s="158" t="s">
        <v>120</v>
      </c>
      <c r="AU252" s="158" t="s">
        <v>125</v>
      </c>
      <c r="AY252" s="16" t="s">
        <v>118</v>
      </c>
      <c r="BE252" s="159">
        <f>IF(N252="základná",J252,0)</f>
        <v>0</v>
      </c>
      <c r="BF252" s="159">
        <f>IF(N252="znížená",J252,0)</f>
        <v>0</v>
      </c>
      <c r="BG252" s="159">
        <f>IF(N252="zákl. prenesená",J252,0)</f>
        <v>0</v>
      </c>
      <c r="BH252" s="159">
        <f>IF(N252="zníž. prenesená",J252,0)</f>
        <v>0</v>
      </c>
      <c r="BI252" s="159">
        <f>IF(N252="nulová",J252,0)</f>
        <v>0</v>
      </c>
      <c r="BJ252" s="16" t="s">
        <v>125</v>
      </c>
      <c r="BK252" s="159">
        <f>ROUND(I252*H252,2)</f>
        <v>0</v>
      </c>
      <c r="BL252" s="16" t="s">
        <v>124</v>
      </c>
      <c r="BM252" s="158" t="s">
        <v>286</v>
      </c>
    </row>
    <row r="253" spans="1:65" s="13" customFormat="1">
      <c r="B253" s="160"/>
      <c r="D253" s="161" t="s">
        <v>126</v>
      </c>
      <c r="E253" s="162" t="s">
        <v>1</v>
      </c>
      <c r="F253" s="163" t="s">
        <v>154</v>
      </c>
      <c r="H253" s="164">
        <v>626.6</v>
      </c>
      <c r="L253" s="160"/>
      <c r="M253" s="165"/>
      <c r="N253" s="166"/>
      <c r="O253" s="166"/>
      <c r="P253" s="166"/>
      <c r="Q253" s="166"/>
      <c r="R253" s="166"/>
      <c r="S253" s="166"/>
      <c r="T253" s="167"/>
      <c r="AT253" s="162" t="s">
        <v>126</v>
      </c>
      <c r="AU253" s="162" t="s">
        <v>125</v>
      </c>
      <c r="AV253" s="13" t="s">
        <v>125</v>
      </c>
      <c r="AW253" s="13" t="s">
        <v>24</v>
      </c>
      <c r="AX253" s="13" t="s">
        <v>67</v>
      </c>
      <c r="AY253" s="162" t="s">
        <v>118</v>
      </c>
    </row>
    <row r="254" spans="1:65" s="14" customFormat="1">
      <c r="B254" s="168"/>
      <c r="D254" s="161" t="s">
        <v>126</v>
      </c>
      <c r="E254" s="169" t="s">
        <v>1</v>
      </c>
      <c r="F254" s="170" t="s">
        <v>129</v>
      </c>
      <c r="H254" s="171">
        <v>626.6</v>
      </c>
      <c r="L254" s="168"/>
      <c r="M254" s="172"/>
      <c r="N254" s="173"/>
      <c r="O254" s="173"/>
      <c r="P254" s="173"/>
      <c r="Q254" s="173"/>
      <c r="R254" s="173"/>
      <c r="S254" s="173"/>
      <c r="T254" s="174"/>
      <c r="AT254" s="169" t="s">
        <v>126</v>
      </c>
      <c r="AU254" s="169" t="s">
        <v>125</v>
      </c>
      <c r="AV254" s="14" t="s">
        <v>124</v>
      </c>
      <c r="AW254" s="14" t="s">
        <v>24</v>
      </c>
      <c r="AX254" s="14" t="s">
        <v>75</v>
      </c>
      <c r="AY254" s="169" t="s">
        <v>118</v>
      </c>
    </row>
    <row r="255" spans="1:65" s="2" customFormat="1" ht="21.75" customHeight="1">
      <c r="A255" s="28"/>
      <c r="B255" s="146"/>
      <c r="C255" s="147" t="s">
        <v>287</v>
      </c>
      <c r="D255" s="147" t="s">
        <v>120</v>
      </c>
      <c r="E255" s="148" t="s">
        <v>288</v>
      </c>
      <c r="F255" s="149" t="s">
        <v>289</v>
      </c>
      <c r="G255" s="150" t="s">
        <v>252</v>
      </c>
      <c r="H255" s="151">
        <v>48.2</v>
      </c>
      <c r="I255" s="152"/>
      <c r="J255" s="152">
        <f>ROUND(I255*H255,2)</f>
        <v>0</v>
      </c>
      <c r="K255" s="153"/>
      <c r="L255" s="29"/>
      <c r="M255" s="154" t="s">
        <v>1</v>
      </c>
      <c r="N255" s="155" t="s">
        <v>33</v>
      </c>
      <c r="O255" s="156">
        <v>4.3926400000000001</v>
      </c>
      <c r="P255" s="156">
        <f>O255*H255</f>
        <v>211.72524800000002</v>
      </c>
      <c r="Q255" s="156">
        <v>0.71865168680000002</v>
      </c>
      <c r="R255" s="156">
        <f>Q255*H255</f>
        <v>34.63901130376</v>
      </c>
      <c r="S255" s="156">
        <v>0</v>
      </c>
      <c r="T255" s="157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8" t="s">
        <v>124</v>
      </c>
      <c r="AT255" s="158" t="s">
        <v>120</v>
      </c>
      <c r="AU255" s="158" t="s">
        <v>125</v>
      </c>
      <c r="AY255" s="16" t="s">
        <v>118</v>
      </c>
      <c r="BE255" s="159">
        <f>IF(N255="základná",J255,0)</f>
        <v>0</v>
      </c>
      <c r="BF255" s="159">
        <f>IF(N255="znížená",J255,0)</f>
        <v>0</v>
      </c>
      <c r="BG255" s="159">
        <f>IF(N255="zákl. prenesená",J255,0)</f>
        <v>0</v>
      </c>
      <c r="BH255" s="159">
        <f>IF(N255="zníž. prenesená",J255,0)</f>
        <v>0</v>
      </c>
      <c r="BI255" s="159">
        <f>IF(N255="nulová",J255,0)</f>
        <v>0</v>
      </c>
      <c r="BJ255" s="16" t="s">
        <v>125</v>
      </c>
      <c r="BK255" s="159">
        <f>ROUND(I255*H255,2)</f>
        <v>0</v>
      </c>
      <c r="BL255" s="16" t="s">
        <v>124</v>
      </c>
      <c r="BM255" s="158" t="s">
        <v>290</v>
      </c>
    </row>
    <row r="256" spans="1:65" s="13" customFormat="1">
      <c r="B256" s="160"/>
      <c r="D256" s="161" t="s">
        <v>126</v>
      </c>
      <c r="E256" s="162" t="s">
        <v>1</v>
      </c>
      <c r="F256" s="163" t="s">
        <v>291</v>
      </c>
      <c r="H256" s="164">
        <v>48.2</v>
      </c>
      <c r="L256" s="160"/>
      <c r="M256" s="165"/>
      <c r="N256" s="166"/>
      <c r="O256" s="166"/>
      <c r="P256" s="166"/>
      <c r="Q256" s="166"/>
      <c r="R256" s="166"/>
      <c r="S256" s="166"/>
      <c r="T256" s="167"/>
      <c r="AT256" s="162" t="s">
        <v>126</v>
      </c>
      <c r="AU256" s="162" t="s">
        <v>125</v>
      </c>
      <c r="AV256" s="13" t="s">
        <v>125</v>
      </c>
      <c r="AW256" s="13" t="s">
        <v>24</v>
      </c>
      <c r="AX256" s="13" t="s">
        <v>67</v>
      </c>
      <c r="AY256" s="162" t="s">
        <v>118</v>
      </c>
    </row>
    <row r="257" spans="1:65" s="14" customFormat="1">
      <c r="B257" s="168"/>
      <c r="D257" s="161" t="s">
        <v>126</v>
      </c>
      <c r="E257" s="169" t="s">
        <v>1</v>
      </c>
      <c r="F257" s="170" t="s">
        <v>129</v>
      </c>
      <c r="H257" s="171">
        <v>48.2</v>
      </c>
      <c r="L257" s="168"/>
      <c r="M257" s="172"/>
      <c r="N257" s="173"/>
      <c r="O257" s="173"/>
      <c r="P257" s="173"/>
      <c r="Q257" s="173"/>
      <c r="R257" s="173"/>
      <c r="S257" s="173"/>
      <c r="T257" s="174"/>
      <c r="AT257" s="169" t="s">
        <v>126</v>
      </c>
      <c r="AU257" s="169" t="s">
        <v>125</v>
      </c>
      <c r="AV257" s="14" t="s">
        <v>124</v>
      </c>
      <c r="AW257" s="14" t="s">
        <v>24</v>
      </c>
      <c r="AX257" s="14" t="s">
        <v>75</v>
      </c>
      <c r="AY257" s="169" t="s">
        <v>118</v>
      </c>
    </row>
    <row r="258" spans="1:65" s="2" customFormat="1" ht="16.5" customHeight="1">
      <c r="A258" s="28"/>
      <c r="B258" s="146"/>
      <c r="C258" s="147" t="s">
        <v>210</v>
      </c>
      <c r="D258" s="147" t="s">
        <v>120</v>
      </c>
      <c r="E258" s="148" t="s">
        <v>292</v>
      </c>
      <c r="F258" s="149" t="s">
        <v>293</v>
      </c>
      <c r="G258" s="150" t="s">
        <v>252</v>
      </c>
      <c r="H258" s="151">
        <v>48.2</v>
      </c>
      <c r="I258" s="152"/>
      <c r="J258" s="152">
        <f>ROUND(I258*H258,2)</f>
        <v>0</v>
      </c>
      <c r="K258" s="153"/>
      <c r="L258" s="29"/>
      <c r="M258" s="154" t="s">
        <v>1</v>
      </c>
      <c r="N258" s="155" t="s">
        <v>33</v>
      </c>
      <c r="O258" s="156">
        <v>1.7075499999999999</v>
      </c>
      <c r="P258" s="156">
        <f>O258*H258</f>
        <v>82.303910000000002</v>
      </c>
      <c r="Q258" s="156">
        <v>0.1554096817</v>
      </c>
      <c r="R258" s="156">
        <f>Q258*H258</f>
        <v>7.4907466579399999</v>
      </c>
      <c r="S258" s="156">
        <v>0</v>
      </c>
      <c r="T258" s="157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8" t="s">
        <v>124</v>
      </c>
      <c r="AT258" s="158" t="s">
        <v>120</v>
      </c>
      <c r="AU258" s="158" t="s">
        <v>125</v>
      </c>
      <c r="AY258" s="16" t="s">
        <v>118</v>
      </c>
      <c r="BE258" s="159">
        <f>IF(N258="základná",J258,0)</f>
        <v>0</v>
      </c>
      <c r="BF258" s="159">
        <f>IF(N258="znížená",J258,0)</f>
        <v>0</v>
      </c>
      <c r="BG258" s="159">
        <f>IF(N258="zákl. prenesená",J258,0)</f>
        <v>0</v>
      </c>
      <c r="BH258" s="159">
        <f>IF(N258="zníž. prenesená",J258,0)</f>
        <v>0</v>
      </c>
      <c r="BI258" s="159">
        <f>IF(N258="nulová",J258,0)</f>
        <v>0</v>
      </c>
      <c r="BJ258" s="16" t="s">
        <v>125</v>
      </c>
      <c r="BK258" s="159">
        <f>ROUND(I258*H258,2)</f>
        <v>0</v>
      </c>
      <c r="BL258" s="16" t="s">
        <v>124</v>
      </c>
      <c r="BM258" s="158" t="s">
        <v>294</v>
      </c>
    </row>
    <row r="259" spans="1:65" s="12" customFormat="1" ht="22.9" customHeight="1">
      <c r="B259" s="134"/>
      <c r="D259" s="135" t="s">
        <v>66</v>
      </c>
      <c r="E259" s="144" t="s">
        <v>295</v>
      </c>
      <c r="F259" s="144" t="s">
        <v>296</v>
      </c>
      <c r="J259" s="145">
        <f>BK259</f>
        <v>0</v>
      </c>
      <c r="L259" s="134"/>
      <c r="M259" s="138"/>
      <c r="N259" s="139"/>
      <c r="O259" s="139"/>
      <c r="P259" s="140">
        <f>P260</f>
        <v>243.24879999999999</v>
      </c>
      <c r="Q259" s="139"/>
      <c r="R259" s="140">
        <f>R260</f>
        <v>0</v>
      </c>
      <c r="S259" s="139"/>
      <c r="T259" s="141">
        <f>T260</f>
        <v>0</v>
      </c>
      <c r="AR259" s="135" t="s">
        <v>75</v>
      </c>
      <c r="AT259" s="142" t="s">
        <v>66</v>
      </c>
      <c r="AU259" s="142" t="s">
        <v>75</v>
      </c>
      <c r="AY259" s="135" t="s">
        <v>118</v>
      </c>
      <c r="BK259" s="143">
        <f>BK260</f>
        <v>0</v>
      </c>
    </row>
    <row r="260" spans="1:65" s="2" customFormat="1" ht="24.2" customHeight="1">
      <c r="A260" s="28"/>
      <c r="B260" s="146"/>
      <c r="C260" s="147" t="s">
        <v>297</v>
      </c>
      <c r="D260" s="147" t="s">
        <v>120</v>
      </c>
      <c r="E260" s="148" t="s">
        <v>298</v>
      </c>
      <c r="F260" s="149" t="s">
        <v>299</v>
      </c>
      <c r="G260" s="150" t="s">
        <v>181</v>
      </c>
      <c r="H260" s="151">
        <v>608.12199999999996</v>
      </c>
      <c r="I260" s="152"/>
      <c r="J260" s="152">
        <f>ROUND(I260*H260,2)</f>
        <v>0</v>
      </c>
      <c r="K260" s="153"/>
      <c r="L260" s="29"/>
      <c r="M260" s="154" t="s">
        <v>1</v>
      </c>
      <c r="N260" s="155" t="s">
        <v>33</v>
      </c>
      <c r="O260" s="156">
        <v>0.4</v>
      </c>
      <c r="P260" s="156">
        <f>O260*H260</f>
        <v>243.24879999999999</v>
      </c>
      <c r="Q260" s="156">
        <v>0</v>
      </c>
      <c r="R260" s="156">
        <f>Q260*H260</f>
        <v>0</v>
      </c>
      <c r="S260" s="156">
        <v>0</v>
      </c>
      <c r="T260" s="157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58" t="s">
        <v>124</v>
      </c>
      <c r="AT260" s="158" t="s">
        <v>120</v>
      </c>
      <c r="AU260" s="158" t="s">
        <v>125</v>
      </c>
      <c r="AY260" s="16" t="s">
        <v>118</v>
      </c>
      <c r="BE260" s="159">
        <f>IF(N260="základná",J260,0)</f>
        <v>0</v>
      </c>
      <c r="BF260" s="159">
        <f>IF(N260="znížená",J260,0)</f>
        <v>0</v>
      </c>
      <c r="BG260" s="159">
        <f>IF(N260="zákl. prenesená",J260,0)</f>
        <v>0</v>
      </c>
      <c r="BH260" s="159">
        <f>IF(N260="zníž. prenesená",J260,0)</f>
        <v>0</v>
      </c>
      <c r="BI260" s="159">
        <f>IF(N260="nulová",J260,0)</f>
        <v>0</v>
      </c>
      <c r="BJ260" s="16" t="s">
        <v>125</v>
      </c>
      <c r="BK260" s="159">
        <f>ROUND(I260*H260,2)</f>
        <v>0</v>
      </c>
      <c r="BL260" s="16" t="s">
        <v>124</v>
      </c>
      <c r="BM260" s="158" t="s">
        <v>300</v>
      </c>
    </row>
    <row r="261" spans="1:65" s="12" customFormat="1" ht="25.9" customHeight="1">
      <c r="B261" s="134"/>
      <c r="D261" s="135" t="s">
        <v>66</v>
      </c>
      <c r="E261" s="136" t="s">
        <v>301</v>
      </c>
      <c r="F261" s="136" t="s">
        <v>302</v>
      </c>
      <c r="J261" s="137">
        <f>BK261</f>
        <v>0</v>
      </c>
      <c r="L261" s="134"/>
      <c r="M261" s="138"/>
      <c r="N261" s="139"/>
      <c r="O261" s="139"/>
      <c r="P261" s="140">
        <f>P262+P272+P278+P295+P307</f>
        <v>3290.4881226200005</v>
      </c>
      <c r="Q261" s="139"/>
      <c r="R261" s="140">
        <f>R262+R272+R278+R295+R307</f>
        <v>15.249984810480003</v>
      </c>
      <c r="S261" s="139"/>
      <c r="T261" s="141">
        <f>T262+T272+T278+T295+T307</f>
        <v>0</v>
      </c>
      <c r="AR261" s="135" t="s">
        <v>125</v>
      </c>
      <c r="AT261" s="142" t="s">
        <v>66</v>
      </c>
      <c r="AU261" s="142" t="s">
        <v>67</v>
      </c>
      <c r="AY261" s="135" t="s">
        <v>118</v>
      </c>
      <c r="BK261" s="143">
        <f>BK262+BK272+BK278+BK295+BK307</f>
        <v>0</v>
      </c>
    </row>
    <row r="262" spans="1:65" s="12" customFormat="1" ht="22.9" customHeight="1">
      <c r="B262" s="134"/>
      <c r="D262" s="135" t="s">
        <v>66</v>
      </c>
      <c r="E262" s="144" t="s">
        <v>303</v>
      </c>
      <c r="F262" s="144" t="s">
        <v>304</v>
      </c>
      <c r="J262" s="145">
        <f>BK262</f>
        <v>0</v>
      </c>
      <c r="L262" s="134"/>
      <c r="M262" s="138"/>
      <c r="N262" s="139"/>
      <c r="O262" s="139"/>
      <c r="P262" s="140">
        <f>SUM(P263:P271)</f>
        <v>31.46369</v>
      </c>
      <c r="Q262" s="139"/>
      <c r="R262" s="140">
        <f>SUM(R263:R271)</f>
        <v>0.13851256300000001</v>
      </c>
      <c r="S262" s="139"/>
      <c r="T262" s="141">
        <f>SUM(T263:T271)</f>
        <v>0</v>
      </c>
      <c r="AR262" s="135" t="s">
        <v>125</v>
      </c>
      <c r="AT262" s="142" t="s">
        <v>66</v>
      </c>
      <c r="AU262" s="142" t="s">
        <v>75</v>
      </c>
      <c r="AY262" s="135" t="s">
        <v>118</v>
      </c>
      <c r="BK262" s="143">
        <f>SUM(BK263:BK271)</f>
        <v>0</v>
      </c>
    </row>
    <row r="263" spans="1:65" s="2" customFormat="1" ht="21.75" customHeight="1">
      <c r="A263" s="28"/>
      <c r="B263" s="146"/>
      <c r="C263" s="147" t="s">
        <v>219</v>
      </c>
      <c r="D263" s="147" t="s">
        <v>120</v>
      </c>
      <c r="E263" s="148" t="s">
        <v>305</v>
      </c>
      <c r="F263" s="149" t="s">
        <v>306</v>
      </c>
      <c r="G263" s="150" t="s">
        <v>252</v>
      </c>
      <c r="H263" s="151">
        <v>51.2</v>
      </c>
      <c r="I263" s="152"/>
      <c r="J263" s="152">
        <f>ROUND(I263*H263,2)</f>
        <v>0</v>
      </c>
      <c r="K263" s="153"/>
      <c r="L263" s="29"/>
      <c r="M263" s="154" t="s">
        <v>1</v>
      </c>
      <c r="N263" s="155" t="s">
        <v>33</v>
      </c>
      <c r="O263" s="156">
        <v>0.45345999999999997</v>
      </c>
      <c r="P263" s="156">
        <f>O263*H263</f>
        <v>23.217151999999999</v>
      </c>
      <c r="Q263" s="156">
        <v>2.3295E-3</v>
      </c>
      <c r="R263" s="156">
        <f>Q263*H263</f>
        <v>0.1192704</v>
      </c>
      <c r="S263" s="156">
        <v>0</v>
      </c>
      <c r="T263" s="157">
        <f>S263*H263</f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58" t="s">
        <v>159</v>
      </c>
      <c r="AT263" s="158" t="s">
        <v>120</v>
      </c>
      <c r="AU263" s="158" t="s">
        <v>125</v>
      </c>
      <c r="AY263" s="16" t="s">
        <v>118</v>
      </c>
      <c r="BE263" s="159">
        <f>IF(N263="základná",J263,0)</f>
        <v>0</v>
      </c>
      <c r="BF263" s="159">
        <f>IF(N263="znížená",J263,0)</f>
        <v>0</v>
      </c>
      <c r="BG263" s="159">
        <f>IF(N263="zákl. prenesená",J263,0)</f>
        <v>0</v>
      </c>
      <c r="BH263" s="159">
        <f>IF(N263="zníž. prenesená",J263,0)</f>
        <v>0</v>
      </c>
      <c r="BI263" s="159">
        <f>IF(N263="nulová",J263,0)</f>
        <v>0</v>
      </c>
      <c r="BJ263" s="16" t="s">
        <v>125</v>
      </c>
      <c r="BK263" s="159">
        <f>ROUND(I263*H263,2)</f>
        <v>0</v>
      </c>
      <c r="BL263" s="16" t="s">
        <v>159</v>
      </c>
      <c r="BM263" s="158" t="s">
        <v>307</v>
      </c>
    </row>
    <row r="264" spans="1:65" s="13" customFormat="1">
      <c r="B264" s="160"/>
      <c r="D264" s="161" t="s">
        <v>126</v>
      </c>
      <c r="E264" s="162" t="s">
        <v>1</v>
      </c>
      <c r="F264" s="163" t="s">
        <v>308</v>
      </c>
      <c r="H264" s="164">
        <v>51.2</v>
      </c>
      <c r="L264" s="160"/>
      <c r="M264" s="165"/>
      <c r="N264" s="166"/>
      <c r="O264" s="166"/>
      <c r="P264" s="166"/>
      <c r="Q264" s="166"/>
      <c r="R264" s="166"/>
      <c r="S264" s="166"/>
      <c r="T264" s="167"/>
      <c r="AT264" s="162" t="s">
        <v>126</v>
      </c>
      <c r="AU264" s="162" t="s">
        <v>125</v>
      </c>
      <c r="AV264" s="13" t="s">
        <v>125</v>
      </c>
      <c r="AW264" s="13" t="s">
        <v>24</v>
      </c>
      <c r="AX264" s="13" t="s">
        <v>67</v>
      </c>
      <c r="AY264" s="162" t="s">
        <v>118</v>
      </c>
    </row>
    <row r="265" spans="1:65" s="14" customFormat="1">
      <c r="B265" s="168"/>
      <c r="D265" s="161" t="s">
        <v>126</v>
      </c>
      <c r="E265" s="169" t="s">
        <v>1</v>
      </c>
      <c r="F265" s="170" t="s">
        <v>129</v>
      </c>
      <c r="H265" s="171">
        <v>51.2</v>
      </c>
      <c r="L265" s="168"/>
      <c r="M265" s="172"/>
      <c r="N265" s="173"/>
      <c r="O265" s="173"/>
      <c r="P265" s="173"/>
      <c r="Q265" s="173"/>
      <c r="R265" s="173"/>
      <c r="S265" s="173"/>
      <c r="T265" s="174"/>
      <c r="AT265" s="169" t="s">
        <v>126</v>
      </c>
      <c r="AU265" s="169" t="s">
        <v>125</v>
      </c>
      <c r="AV265" s="14" t="s">
        <v>124</v>
      </c>
      <c r="AW265" s="14" t="s">
        <v>24</v>
      </c>
      <c r="AX265" s="14" t="s">
        <v>75</v>
      </c>
      <c r="AY265" s="169" t="s">
        <v>118</v>
      </c>
    </row>
    <row r="266" spans="1:65" s="2" customFormat="1" ht="16.5" customHeight="1">
      <c r="A266" s="28"/>
      <c r="B266" s="146"/>
      <c r="C266" s="147" t="s">
        <v>309</v>
      </c>
      <c r="D266" s="147" t="s">
        <v>120</v>
      </c>
      <c r="E266" s="148" t="s">
        <v>310</v>
      </c>
      <c r="F266" s="149" t="s">
        <v>311</v>
      </c>
      <c r="G266" s="150" t="s">
        <v>312</v>
      </c>
      <c r="H266" s="151">
        <v>2</v>
      </c>
      <c r="I266" s="152"/>
      <c r="J266" s="152">
        <f>ROUND(I266*H266,2)</f>
        <v>0</v>
      </c>
      <c r="K266" s="153"/>
      <c r="L266" s="29"/>
      <c r="M266" s="154" t="s">
        <v>1</v>
      </c>
      <c r="N266" s="155" t="s">
        <v>33</v>
      </c>
      <c r="O266" s="156">
        <v>0</v>
      </c>
      <c r="P266" s="156">
        <f>O266*H266</f>
        <v>0</v>
      </c>
      <c r="Q266" s="156">
        <v>0</v>
      </c>
      <c r="R266" s="156">
        <f>Q266*H266</f>
        <v>0</v>
      </c>
      <c r="S266" s="156">
        <v>0</v>
      </c>
      <c r="T266" s="157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58" t="s">
        <v>159</v>
      </c>
      <c r="AT266" s="158" t="s">
        <v>120</v>
      </c>
      <c r="AU266" s="158" t="s">
        <v>125</v>
      </c>
      <c r="AY266" s="16" t="s">
        <v>118</v>
      </c>
      <c r="BE266" s="159">
        <f>IF(N266="základná",J266,0)</f>
        <v>0</v>
      </c>
      <c r="BF266" s="159">
        <f>IF(N266="znížená",J266,0)</f>
        <v>0</v>
      </c>
      <c r="BG266" s="159">
        <f>IF(N266="zákl. prenesená",J266,0)</f>
        <v>0</v>
      </c>
      <c r="BH266" s="159">
        <f>IF(N266="zníž. prenesená",J266,0)</f>
        <v>0</v>
      </c>
      <c r="BI266" s="159">
        <f>IF(N266="nulová",J266,0)</f>
        <v>0</v>
      </c>
      <c r="BJ266" s="16" t="s">
        <v>125</v>
      </c>
      <c r="BK266" s="159">
        <f>ROUND(I266*H266,2)</f>
        <v>0</v>
      </c>
      <c r="BL266" s="16" t="s">
        <v>159</v>
      </c>
      <c r="BM266" s="158" t="s">
        <v>313</v>
      </c>
    </row>
    <row r="267" spans="1:65" s="2" customFormat="1" ht="16.5" customHeight="1">
      <c r="A267" s="28"/>
      <c r="B267" s="146"/>
      <c r="C267" s="175" t="s">
        <v>222</v>
      </c>
      <c r="D267" s="175" t="s">
        <v>314</v>
      </c>
      <c r="E267" s="176" t="s">
        <v>315</v>
      </c>
      <c r="F267" s="177" t="s">
        <v>316</v>
      </c>
      <c r="G267" s="178" t="s">
        <v>312</v>
      </c>
      <c r="H267" s="179">
        <v>2</v>
      </c>
      <c r="I267" s="180"/>
      <c r="J267" s="180">
        <f>ROUND(I267*H267,2)</f>
        <v>0</v>
      </c>
      <c r="K267" s="181"/>
      <c r="L267" s="182"/>
      <c r="M267" s="183" t="s">
        <v>1</v>
      </c>
      <c r="N267" s="184" t="s">
        <v>33</v>
      </c>
      <c r="O267" s="156">
        <v>0</v>
      </c>
      <c r="P267" s="156">
        <f>O267*H267</f>
        <v>0</v>
      </c>
      <c r="Q267" s="156">
        <v>0</v>
      </c>
      <c r="R267" s="156">
        <f>Q267*H267</f>
        <v>0</v>
      </c>
      <c r="S267" s="156">
        <v>0</v>
      </c>
      <c r="T267" s="157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8" t="s">
        <v>202</v>
      </c>
      <c r="AT267" s="158" t="s">
        <v>314</v>
      </c>
      <c r="AU267" s="158" t="s">
        <v>125</v>
      </c>
      <c r="AY267" s="16" t="s">
        <v>118</v>
      </c>
      <c r="BE267" s="159">
        <f>IF(N267="základná",J267,0)</f>
        <v>0</v>
      </c>
      <c r="BF267" s="159">
        <f>IF(N267="znížená",J267,0)</f>
        <v>0</v>
      </c>
      <c r="BG267" s="159">
        <f>IF(N267="zákl. prenesená",J267,0)</f>
        <v>0</v>
      </c>
      <c r="BH267" s="159">
        <f>IF(N267="zníž. prenesená",J267,0)</f>
        <v>0</v>
      </c>
      <c r="BI267" s="159">
        <f>IF(N267="nulová",J267,0)</f>
        <v>0</v>
      </c>
      <c r="BJ267" s="16" t="s">
        <v>125</v>
      </c>
      <c r="BK267" s="159">
        <f>ROUND(I267*H267,2)</f>
        <v>0</v>
      </c>
      <c r="BL267" s="16" t="s">
        <v>159</v>
      </c>
      <c r="BM267" s="158" t="s">
        <v>317</v>
      </c>
    </row>
    <row r="268" spans="1:65" s="2" customFormat="1" ht="24.2" customHeight="1">
      <c r="A268" s="28"/>
      <c r="B268" s="146"/>
      <c r="C268" s="147" t="s">
        <v>318</v>
      </c>
      <c r="D268" s="147" t="s">
        <v>120</v>
      </c>
      <c r="E268" s="148" t="s">
        <v>319</v>
      </c>
      <c r="F268" s="149" t="s">
        <v>320</v>
      </c>
      <c r="G268" s="150" t="s">
        <v>252</v>
      </c>
      <c r="H268" s="151">
        <v>48.2</v>
      </c>
      <c r="I268" s="152"/>
      <c r="J268" s="152">
        <f>ROUND(I268*H268,2)</f>
        <v>0</v>
      </c>
      <c r="K268" s="153"/>
      <c r="L268" s="29"/>
      <c r="M268" s="154" t="s">
        <v>1</v>
      </c>
      <c r="N268" s="155" t="s">
        <v>33</v>
      </c>
      <c r="O268" s="156">
        <v>0.17108999999999999</v>
      </c>
      <c r="P268" s="156">
        <f>O268*H268</f>
        <v>8.2465379999999993</v>
      </c>
      <c r="Q268" s="156">
        <v>3.9921500000000002E-4</v>
      </c>
      <c r="R268" s="156">
        <f>Q268*H268</f>
        <v>1.9242163000000003E-2</v>
      </c>
      <c r="S268" s="156">
        <v>0</v>
      </c>
      <c r="T268" s="157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58" t="s">
        <v>159</v>
      </c>
      <c r="AT268" s="158" t="s">
        <v>120</v>
      </c>
      <c r="AU268" s="158" t="s">
        <v>125</v>
      </c>
      <c r="AY268" s="16" t="s">
        <v>118</v>
      </c>
      <c r="BE268" s="159">
        <f>IF(N268="základná",J268,0)</f>
        <v>0</v>
      </c>
      <c r="BF268" s="159">
        <f>IF(N268="znížená",J268,0)</f>
        <v>0</v>
      </c>
      <c r="BG268" s="159">
        <f>IF(N268="zákl. prenesená",J268,0)</f>
        <v>0</v>
      </c>
      <c r="BH268" s="159">
        <f>IF(N268="zníž. prenesená",J268,0)</f>
        <v>0</v>
      </c>
      <c r="BI268" s="159">
        <f>IF(N268="nulová",J268,0)</f>
        <v>0</v>
      </c>
      <c r="BJ268" s="16" t="s">
        <v>125</v>
      </c>
      <c r="BK268" s="159">
        <f>ROUND(I268*H268,2)</f>
        <v>0</v>
      </c>
      <c r="BL268" s="16" t="s">
        <v>159</v>
      </c>
      <c r="BM268" s="158" t="s">
        <v>321</v>
      </c>
    </row>
    <row r="269" spans="1:65" s="13" customFormat="1">
      <c r="B269" s="160"/>
      <c r="D269" s="161" t="s">
        <v>126</v>
      </c>
      <c r="E269" s="162" t="s">
        <v>1</v>
      </c>
      <c r="F269" s="163" t="s">
        <v>291</v>
      </c>
      <c r="H269" s="164">
        <v>48.2</v>
      </c>
      <c r="L269" s="160"/>
      <c r="M269" s="165"/>
      <c r="N269" s="166"/>
      <c r="O269" s="166"/>
      <c r="P269" s="166"/>
      <c r="Q269" s="166"/>
      <c r="R269" s="166"/>
      <c r="S269" s="166"/>
      <c r="T269" s="167"/>
      <c r="AT269" s="162" t="s">
        <v>126</v>
      </c>
      <c r="AU269" s="162" t="s">
        <v>125</v>
      </c>
      <c r="AV269" s="13" t="s">
        <v>125</v>
      </c>
      <c r="AW269" s="13" t="s">
        <v>24</v>
      </c>
      <c r="AX269" s="13" t="s">
        <v>67</v>
      </c>
      <c r="AY269" s="162" t="s">
        <v>118</v>
      </c>
    </row>
    <row r="270" spans="1:65" s="14" customFormat="1">
      <c r="B270" s="168"/>
      <c r="D270" s="161" t="s">
        <v>126</v>
      </c>
      <c r="E270" s="169" t="s">
        <v>1</v>
      </c>
      <c r="F270" s="170" t="s">
        <v>129</v>
      </c>
      <c r="H270" s="171">
        <v>48.2</v>
      </c>
      <c r="L270" s="168"/>
      <c r="M270" s="172"/>
      <c r="N270" s="173"/>
      <c r="O270" s="173"/>
      <c r="P270" s="173"/>
      <c r="Q270" s="173"/>
      <c r="R270" s="173"/>
      <c r="S270" s="173"/>
      <c r="T270" s="174"/>
      <c r="AT270" s="169" t="s">
        <v>126</v>
      </c>
      <c r="AU270" s="169" t="s">
        <v>125</v>
      </c>
      <c r="AV270" s="14" t="s">
        <v>124</v>
      </c>
      <c r="AW270" s="14" t="s">
        <v>24</v>
      </c>
      <c r="AX270" s="14" t="s">
        <v>75</v>
      </c>
      <c r="AY270" s="169" t="s">
        <v>118</v>
      </c>
    </row>
    <row r="271" spans="1:65" s="2" customFormat="1" ht="24.2" customHeight="1">
      <c r="A271" s="28"/>
      <c r="B271" s="146"/>
      <c r="C271" s="147" t="s">
        <v>226</v>
      </c>
      <c r="D271" s="147" t="s">
        <v>120</v>
      </c>
      <c r="E271" s="148" t="s">
        <v>322</v>
      </c>
      <c r="F271" s="149" t="s">
        <v>323</v>
      </c>
      <c r="G271" s="150" t="s">
        <v>324</v>
      </c>
      <c r="H271" s="151">
        <v>31.577000000000002</v>
      </c>
      <c r="I271" s="152"/>
      <c r="J271" s="152">
        <f>ROUND(I271*H271,2)</f>
        <v>0</v>
      </c>
      <c r="K271" s="153"/>
      <c r="L271" s="29"/>
      <c r="M271" s="154" t="s">
        <v>1</v>
      </c>
      <c r="N271" s="155" t="s">
        <v>33</v>
      </c>
      <c r="O271" s="156">
        <v>0</v>
      </c>
      <c r="P271" s="156">
        <f>O271*H271</f>
        <v>0</v>
      </c>
      <c r="Q271" s="156">
        <v>0</v>
      </c>
      <c r="R271" s="156">
        <f>Q271*H271</f>
        <v>0</v>
      </c>
      <c r="S271" s="156">
        <v>0</v>
      </c>
      <c r="T271" s="157">
        <f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58" t="s">
        <v>159</v>
      </c>
      <c r="AT271" s="158" t="s">
        <v>120</v>
      </c>
      <c r="AU271" s="158" t="s">
        <v>125</v>
      </c>
      <c r="AY271" s="16" t="s">
        <v>118</v>
      </c>
      <c r="BE271" s="159">
        <f>IF(N271="základná",J271,0)</f>
        <v>0</v>
      </c>
      <c r="BF271" s="159">
        <f>IF(N271="znížená",J271,0)</f>
        <v>0</v>
      </c>
      <c r="BG271" s="159">
        <f>IF(N271="zákl. prenesená",J271,0)</f>
        <v>0</v>
      </c>
      <c r="BH271" s="159">
        <f>IF(N271="zníž. prenesená",J271,0)</f>
        <v>0</v>
      </c>
      <c r="BI271" s="159">
        <f>IF(N271="nulová",J271,0)</f>
        <v>0</v>
      </c>
      <c r="BJ271" s="16" t="s">
        <v>125</v>
      </c>
      <c r="BK271" s="159">
        <f>ROUND(I271*H271,2)</f>
        <v>0</v>
      </c>
      <c r="BL271" s="16" t="s">
        <v>159</v>
      </c>
      <c r="BM271" s="158" t="s">
        <v>325</v>
      </c>
    </row>
    <row r="272" spans="1:65" s="12" customFormat="1" ht="22.9" customHeight="1">
      <c r="B272" s="134"/>
      <c r="D272" s="135" t="s">
        <v>66</v>
      </c>
      <c r="E272" s="144" t="s">
        <v>326</v>
      </c>
      <c r="F272" s="144" t="s">
        <v>327</v>
      </c>
      <c r="J272" s="145">
        <f>BK272</f>
        <v>0</v>
      </c>
      <c r="L272" s="134"/>
      <c r="M272" s="138"/>
      <c r="N272" s="139"/>
      <c r="O272" s="139"/>
      <c r="P272" s="140">
        <f>SUM(P273:P277)</f>
        <v>244.72236858000002</v>
      </c>
      <c r="Q272" s="139"/>
      <c r="R272" s="140">
        <f>SUM(R273:R277)</f>
        <v>4.0257929280000004</v>
      </c>
      <c r="S272" s="139"/>
      <c r="T272" s="141">
        <f>SUM(T273:T277)</f>
        <v>0</v>
      </c>
      <c r="AR272" s="135" t="s">
        <v>125</v>
      </c>
      <c r="AT272" s="142" t="s">
        <v>66</v>
      </c>
      <c r="AU272" s="142" t="s">
        <v>75</v>
      </c>
      <c r="AY272" s="135" t="s">
        <v>118</v>
      </c>
      <c r="BK272" s="143">
        <f>SUM(BK273:BK277)</f>
        <v>0</v>
      </c>
    </row>
    <row r="273" spans="1:65" s="2" customFormat="1" ht="33" customHeight="1">
      <c r="A273" s="28"/>
      <c r="B273" s="146"/>
      <c r="C273" s="147" t="s">
        <v>328</v>
      </c>
      <c r="D273" s="147" t="s">
        <v>120</v>
      </c>
      <c r="E273" s="148" t="s">
        <v>329</v>
      </c>
      <c r="F273" s="149" t="s">
        <v>330</v>
      </c>
      <c r="G273" s="150" t="s">
        <v>252</v>
      </c>
      <c r="H273" s="151">
        <v>385.6</v>
      </c>
      <c r="I273" s="152"/>
      <c r="J273" s="152">
        <f>ROUND(I273*H273,2)</f>
        <v>0</v>
      </c>
      <c r="K273" s="153"/>
      <c r="L273" s="29"/>
      <c r="M273" s="154" t="s">
        <v>1</v>
      </c>
      <c r="N273" s="155" t="s">
        <v>33</v>
      </c>
      <c r="O273" s="156">
        <v>0.63444999999999996</v>
      </c>
      <c r="P273" s="156">
        <f>O273*H273</f>
        <v>244.64392000000001</v>
      </c>
      <c r="Q273" s="156">
        <v>2.1000000000000001E-4</v>
      </c>
      <c r="R273" s="156">
        <f>Q273*H273</f>
        <v>8.0976000000000006E-2</v>
      </c>
      <c r="S273" s="156">
        <v>0</v>
      </c>
      <c r="T273" s="157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8" t="s">
        <v>159</v>
      </c>
      <c r="AT273" s="158" t="s">
        <v>120</v>
      </c>
      <c r="AU273" s="158" t="s">
        <v>125</v>
      </c>
      <c r="AY273" s="16" t="s">
        <v>118</v>
      </c>
      <c r="BE273" s="159">
        <f>IF(N273="základná",J273,0)</f>
        <v>0</v>
      </c>
      <c r="BF273" s="159">
        <f>IF(N273="znížená",J273,0)</f>
        <v>0</v>
      </c>
      <c r="BG273" s="159">
        <f>IF(N273="zákl. prenesená",J273,0)</f>
        <v>0</v>
      </c>
      <c r="BH273" s="159">
        <f>IF(N273="zníž. prenesená",J273,0)</f>
        <v>0</v>
      </c>
      <c r="BI273" s="159">
        <f>IF(N273="nulová",J273,0)</f>
        <v>0</v>
      </c>
      <c r="BJ273" s="16" t="s">
        <v>125</v>
      </c>
      <c r="BK273" s="159">
        <f>ROUND(I273*H273,2)</f>
        <v>0</v>
      </c>
      <c r="BL273" s="16" t="s">
        <v>159</v>
      </c>
      <c r="BM273" s="158" t="s">
        <v>331</v>
      </c>
    </row>
    <row r="274" spans="1:65" s="13" customFormat="1">
      <c r="B274" s="160"/>
      <c r="D274" s="161" t="s">
        <v>126</v>
      </c>
      <c r="E274" s="162" t="s">
        <v>1</v>
      </c>
      <c r="F274" s="163" t="s">
        <v>332</v>
      </c>
      <c r="H274" s="164">
        <v>385.6</v>
      </c>
      <c r="L274" s="160"/>
      <c r="M274" s="165"/>
      <c r="N274" s="166"/>
      <c r="O274" s="166"/>
      <c r="P274" s="166"/>
      <c r="Q274" s="166"/>
      <c r="R274" s="166"/>
      <c r="S274" s="166"/>
      <c r="T274" s="167"/>
      <c r="AT274" s="162" t="s">
        <v>126</v>
      </c>
      <c r="AU274" s="162" t="s">
        <v>125</v>
      </c>
      <c r="AV274" s="13" t="s">
        <v>125</v>
      </c>
      <c r="AW274" s="13" t="s">
        <v>24</v>
      </c>
      <c r="AX274" s="13" t="s">
        <v>67</v>
      </c>
      <c r="AY274" s="162" t="s">
        <v>118</v>
      </c>
    </row>
    <row r="275" spans="1:65" s="14" customFormat="1">
      <c r="B275" s="168"/>
      <c r="D275" s="161" t="s">
        <v>126</v>
      </c>
      <c r="E275" s="169" t="s">
        <v>1</v>
      </c>
      <c r="F275" s="170" t="s">
        <v>129</v>
      </c>
      <c r="H275" s="171">
        <v>385.6</v>
      </c>
      <c r="L275" s="168"/>
      <c r="M275" s="172"/>
      <c r="N275" s="173"/>
      <c r="O275" s="173"/>
      <c r="P275" s="173"/>
      <c r="Q275" s="173"/>
      <c r="R275" s="173"/>
      <c r="S275" s="173"/>
      <c r="T275" s="174"/>
      <c r="AT275" s="169" t="s">
        <v>126</v>
      </c>
      <c r="AU275" s="169" t="s">
        <v>125</v>
      </c>
      <c r="AV275" s="14" t="s">
        <v>124</v>
      </c>
      <c r="AW275" s="14" t="s">
        <v>24</v>
      </c>
      <c r="AX275" s="14" t="s">
        <v>75</v>
      </c>
      <c r="AY275" s="169" t="s">
        <v>118</v>
      </c>
    </row>
    <row r="276" spans="1:65" s="2" customFormat="1" ht="16.5" customHeight="1">
      <c r="A276" s="28"/>
      <c r="B276" s="146"/>
      <c r="C276" s="175" t="s">
        <v>230</v>
      </c>
      <c r="D276" s="175" t="s">
        <v>314</v>
      </c>
      <c r="E276" s="176" t="s">
        <v>333</v>
      </c>
      <c r="F276" s="177" t="s">
        <v>334</v>
      </c>
      <c r="G276" s="178" t="s">
        <v>123</v>
      </c>
      <c r="H276" s="179">
        <v>6.9960000000000004</v>
      </c>
      <c r="I276" s="180"/>
      <c r="J276" s="180">
        <f>ROUND(I276*H276,2)</f>
        <v>0</v>
      </c>
      <c r="K276" s="181"/>
      <c r="L276" s="182"/>
      <c r="M276" s="183" t="s">
        <v>1</v>
      </c>
      <c r="N276" s="184" t="s">
        <v>33</v>
      </c>
      <c r="O276" s="156">
        <v>0</v>
      </c>
      <c r="P276" s="156">
        <f>O276*H276</f>
        <v>0</v>
      </c>
      <c r="Q276" s="156">
        <v>0.54</v>
      </c>
      <c r="R276" s="156">
        <f>Q276*H276</f>
        <v>3.7778400000000003</v>
      </c>
      <c r="S276" s="156">
        <v>0</v>
      </c>
      <c r="T276" s="157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8" t="s">
        <v>202</v>
      </c>
      <c r="AT276" s="158" t="s">
        <v>314</v>
      </c>
      <c r="AU276" s="158" t="s">
        <v>125</v>
      </c>
      <c r="AY276" s="16" t="s">
        <v>118</v>
      </c>
      <c r="BE276" s="159">
        <f>IF(N276="základná",J276,0)</f>
        <v>0</v>
      </c>
      <c r="BF276" s="159">
        <f>IF(N276="znížená",J276,0)</f>
        <v>0</v>
      </c>
      <c r="BG276" s="159">
        <f>IF(N276="zákl. prenesená",J276,0)</f>
        <v>0</v>
      </c>
      <c r="BH276" s="159">
        <f>IF(N276="zníž. prenesená",J276,0)</f>
        <v>0</v>
      </c>
      <c r="BI276" s="159">
        <f>IF(N276="nulová",J276,0)</f>
        <v>0</v>
      </c>
      <c r="BJ276" s="16" t="s">
        <v>125</v>
      </c>
      <c r="BK276" s="159">
        <f>ROUND(I276*H276,2)</f>
        <v>0</v>
      </c>
      <c r="BL276" s="16" t="s">
        <v>159</v>
      </c>
      <c r="BM276" s="158" t="s">
        <v>335</v>
      </c>
    </row>
    <row r="277" spans="1:65" s="2" customFormat="1" ht="24.2" customHeight="1">
      <c r="A277" s="28"/>
      <c r="B277" s="146"/>
      <c r="C277" s="147" t="s">
        <v>336</v>
      </c>
      <c r="D277" s="147" t="s">
        <v>120</v>
      </c>
      <c r="E277" s="148" t="s">
        <v>337</v>
      </c>
      <c r="F277" s="149" t="s">
        <v>338</v>
      </c>
      <c r="G277" s="150" t="s">
        <v>123</v>
      </c>
      <c r="H277" s="151">
        <v>6.4779999999999998</v>
      </c>
      <c r="I277" s="152"/>
      <c r="J277" s="152">
        <f>ROUND(I277*H277,2)</f>
        <v>0</v>
      </c>
      <c r="K277" s="153"/>
      <c r="L277" s="29"/>
      <c r="M277" s="154" t="s">
        <v>1</v>
      </c>
      <c r="N277" s="155" t="s">
        <v>33</v>
      </c>
      <c r="O277" s="156">
        <v>1.2109999999999999E-2</v>
      </c>
      <c r="P277" s="156">
        <f>O277*H277</f>
        <v>7.844857999999999E-2</v>
      </c>
      <c r="Q277" s="156">
        <v>2.5776E-2</v>
      </c>
      <c r="R277" s="156">
        <f>Q277*H277</f>
        <v>0.166976928</v>
      </c>
      <c r="S277" s="156">
        <v>0</v>
      </c>
      <c r="T277" s="157">
        <f>S277*H277</f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58" t="s">
        <v>159</v>
      </c>
      <c r="AT277" s="158" t="s">
        <v>120</v>
      </c>
      <c r="AU277" s="158" t="s">
        <v>125</v>
      </c>
      <c r="AY277" s="16" t="s">
        <v>118</v>
      </c>
      <c r="BE277" s="159">
        <f>IF(N277="základná",J277,0)</f>
        <v>0</v>
      </c>
      <c r="BF277" s="159">
        <f>IF(N277="znížená",J277,0)</f>
        <v>0</v>
      </c>
      <c r="BG277" s="159">
        <f>IF(N277="zákl. prenesená",J277,0)</f>
        <v>0</v>
      </c>
      <c r="BH277" s="159">
        <f>IF(N277="zníž. prenesená",J277,0)</f>
        <v>0</v>
      </c>
      <c r="BI277" s="159">
        <f>IF(N277="nulová",J277,0)</f>
        <v>0</v>
      </c>
      <c r="BJ277" s="16" t="s">
        <v>125</v>
      </c>
      <c r="BK277" s="159">
        <f>ROUND(I277*H277,2)</f>
        <v>0</v>
      </c>
      <c r="BL277" s="16" t="s">
        <v>159</v>
      </c>
      <c r="BM277" s="158" t="s">
        <v>339</v>
      </c>
    </row>
    <row r="278" spans="1:65" s="12" customFormat="1" ht="22.9" customHeight="1">
      <c r="B278" s="134"/>
      <c r="D278" s="135" t="s">
        <v>66</v>
      </c>
      <c r="E278" s="144" t="s">
        <v>340</v>
      </c>
      <c r="F278" s="144" t="s">
        <v>341</v>
      </c>
      <c r="J278" s="145">
        <f>BK278</f>
        <v>0</v>
      </c>
      <c r="L278" s="134"/>
      <c r="M278" s="138"/>
      <c r="N278" s="139"/>
      <c r="O278" s="139"/>
      <c r="P278" s="140">
        <f>SUM(P279:P294)</f>
        <v>551.16356350000001</v>
      </c>
      <c r="Q278" s="139"/>
      <c r="R278" s="140">
        <f>SUM(R279:R294)</f>
        <v>3.2457175160000005</v>
      </c>
      <c r="S278" s="139"/>
      <c r="T278" s="141">
        <f>SUM(T279:T294)</f>
        <v>0</v>
      </c>
      <c r="AR278" s="135" t="s">
        <v>125</v>
      </c>
      <c r="AT278" s="142" t="s">
        <v>66</v>
      </c>
      <c r="AU278" s="142" t="s">
        <v>75</v>
      </c>
      <c r="AY278" s="135" t="s">
        <v>118</v>
      </c>
      <c r="BK278" s="143">
        <f>SUM(BK279:BK294)</f>
        <v>0</v>
      </c>
    </row>
    <row r="279" spans="1:65" s="2" customFormat="1" ht="21.75" customHeight="1">
      <c r="A279" s="28"/>
      <c r="B279" s="146"/>
      <c r="C279" s="147" t="s">
        <v>235</v>
      </c>
      <c r="D279" s="147" t="s">
        <v>120</v>
      </c>
      <c r="E279" s="148" t="s">
        <v>342</v>
      </c>
      <c r="F279" s="149" t="s">
        <v>343</v>
      </c>
      <c r="G279" s="150" t="s">
        <v>146</v>
      </c>
      <c r="H279" s="151">
        <v>313.3</v>
      </c>
      <c r="I279" s="152"/>
      <c r="J279" s="152">
        <f>ROUND(I279*H279,2)</f>
        <v>0</v>
      </c>
      <c r="K279" s="153"/>
      <c r="L279" s="29"/>
      <c r="M279" s="154" t="s">
        <v>1</v>
      </c>
      <c r="N279" s="155" t="s">
        <v>33</v>
      </c>
      <c r="O279" s="156">
        <v>1.4146099999999999</v>
      </c>
      <c r="P279" s="156">
        <f>O279*H279</f>
        <v>443.19731300000001</v>
      </c>
      <c r="Q279" s="156">
        <v>9.11E-3</v>
      </c>
      <c r="R279" s="156">
        <f>Q279*H279</f>
        <v>2.8541630000000002</v>
      </c>
      <c r="S279" s="156">
        <v>0</v>
      </c>
      <c r="T279" s="157">
        <f>S279*H279</f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58" t="s">
        <v>159</v>
      </c>
      <c r="AT279" s="158" t="s">
        <v>120</v>
      </c>
      <c r="AU279" s="158" t="s">
        <v>125</v>
      </c>
      <c r="AY279" s="16" t="s">
        <v>118</v>
      </c>
      <c r="BE279" s="159">
        <f>IF(N279="základná",J279,0)</f>
        <v>0</v>
      </c>
      <c r="BF279" s="159">
        <f>IF(N279="znížená",J279,0)</f>
        <v>0</v>
      </c>
      <c r="BG279" s="159">
        <f>IF(N279="zákl. prenesená",J279,0)</f>
        <v>0</v>
      </c>
      <c r="BH279" s="159">
        <f>IF(N279="zníž. prenesená",J279,0)</f>
        <v>0</v>
      </c>
      <c r="BI279" s="159">
        <f>IF(N279="nulová",J279,0)</f>
        <v>0</v>
      </c>
      <c r="BJ279" s="16" t="s">
        <v>125</v>
      </c>
      <c r="BK279" s="159">
        <f>ROUND(I279*H279,2)</f>
        <v>0</v>
      </c>
      <c r="BL279" s="16" t="s">
        <v>159</v>
      </c>
      <c r="BM279" s="158" t="s">
        <v>344</v>
      </c>
    </row>
    <row r="280" spans="1:65" s="13" customFormat="1">
      <c r="B280" s="160"/>
      <c r="D280" s="161" t="s">
        <v>126</v>
      </c>
      <c r="E280" s="162" t="s">
        <v>1</v>
      </c>
      <c r="F280" s="163" t="s">
        <v>345</v>
      </c>
      <c r="H280" s="164">
        <v>313.3</v>
      </c>
      <c r="L280" s="160"/>
      <c r="M280" s="165"/>
      <c r="N280" s="166"/>
      <c r="O280" s="166"/>
      <c r="P280" s="166"/>
      <c r="Q280" s="166"/>
      <c r="R280" s="166"/>
      <c r="S280" s="166"/>
      <c r="T280" s="167"/>
      <c r="AT280" s="162" t="s">
        <v>126</v>
      </c>
      <c r="AU280" s="162" t="s">
        <v>125</v>
      </c>
      <c r="AV280" s="13" t="s">
        <v>125</v>
      </c>
      <c r="AW280" s="13" t="s">
        <v>24</v>
      </c>
      <c r="AX280" s="13" t="s">
        <v>67</v>
      </c>
      <c r="AY280" s="162" t="s">
        <v>118</v>
      </c>
    </row>
    <row r="281" spans="1:65" s="14" customFormat="1">
      <c r="B281" s="168"/>
      <c r="D281" s="161" t="s">
        <v>126</v>
      </c>
      <c r="E281" s="169" t="s">
        <v>1</v>
      </c>
      <c r="F281" s="170" t="s">
        <v>129</v>
      </c>
      <c r="H281" s="171">
        <v>313.3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126</v>
      </c>
      <c r="AU281" s="169" t="s">
        <v>125</v>
      </c>
      <c r="AV281" s="14" t="s">
        <v>124</v>
      </c>
      <c r="AW281" s="14" t="s">
        <v>24</v>
      </c>
      <c r="AX281" s="14" t="s">
        <v>75</v>
      </c>
      <c r="AY281" s="169" t="s">
        <v>118</v>
      </c>
    </row>
    <row r="282" spans="1:65" s="2" customFormat="1" ht="24.2" customHeight="1">
      <c r="A282" s="28"/>
      <c r="B282" s="146"/>
      <c r="C282" s="147" t="s">
        <v>346</v>
      </c>
      <c r="D282" s="147" t="s">
        <v>120</v>
      </c>
      <c r="E282" s="148" t="s">
        <v>347</v>
      </c>
      <c r="F282" s="149" t="s">
        <v>348</v>
      </c>
      <c r="G282" s="150" t="s">
        <v>252</v>
      </c>
      <c r="H282" s="151">
        <v>26</v>
      </c>
      <c r="I282" s="152"/>
      <c r="J282" s="152">
        <f>ROUND(I282*H282,2)</f>
        <v>0</v>
      </c>
      <c r="K282" s="153"/>
      <c r="L282" s="29"/>
      <c r="M282" s="154" t="s">
        <v>1</v>
      </c>
      <c r="N282" s="155" t="s">
        <v>33</v>
      </c>
      <c r="O282" s="156">
        <v>0.86738000000000004</v>
      </c>
      <c r="P282" s="156">
        <f>O282*H282</f>
        <v>22.551880000000001</v>
      </c>
      <c r="Q282" s="156">
        <v>2.811254E-3</v>
      </c>
      <c r="R282" s="156">
        <f>Q282*H282</f>
        <v>7.3092604000000005E-2</v>
      </c>
      <c r="S282" s="156">
        <v>0</v>
      </c>
      <c r="T282" s="157">
        <f>S282*H282</f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58" t="s">
        <v>159</v>
      </c>
      <c r="AT282" s="158" t="s">
        <v>120</v>
      </c>
      <c r="AU282" s="158" t="s">
        <v>125</v>
      </c>
      <c r="AY282" s="16" t="s">
        <v>118</v>
      </c>
      <c r="BE282" s="159">
        <f>IF(N282="základná",J282,0)</f>
        <v>0</v>
      </c>
      <c r="BF282" s="159">
        <f>IF(N282="znížená",J282,0)</f>
        <v>0</v>
      </c>
      <c r="BG282" s="159">
        <f>IF(N282="zákl. prenesená",J282,0)</f>
        <v>0</v>
      </c>
      <c r="BH282" s="159">
        <f>IF(N282="zníž. prenesená",J282,0)</f>
        <v>0</v>
      </c>
      <c r="BI282" s="159">
        <f>IF(N282="nulová",J282,0)</f>
        <v>0</v>
      </c>
      <c r="BJ282" s="16" t="s">
        <v>125</v>
      </c>
      <c r="BK282" s="159">
        <f>ROUND(I282*H282,2)</f>
        <v>0</v>
      </c>
      <c r="BL282" s="16" t="s">
        <v>159</v>
      </c>
      <c r="BM282" s="158" t="s">
        <v>349</v>
      </c>
    </row>
    <row r="283" spans="1:65" s="13" customFormat="1">
      <c r="B283" s="160"/>
      <c r="D283" s="161" t="s">
        <v>126</v>
      </c>
      <c r="E283" s="162" t="s">
        <v>1</v>
      </c>
      <c r="F283" s="163" t="s">
        <v>350</v>
      </c>
      <c r="H283" s="164">
        <v>26</v>
      </c>
      <c r="L283" s="160"/>
      <c r="M283" s="165"/>
      <c r="N283" s="166"/>
      <c r="O283" s="166"/>
      <c r="P283" s="166"/>
      <c r="Q283" s="166"/>
      <c r="R283" s="166"/>
      <c r="S283" s="166"/>
      <c r="T283" s="167"/>
      <c r="AT283" s="162" t="s">
        <v>126</v>
      </c>
      <c r="AU283" s="162" t="s">
        <v>125</v>
      </c>
      <c r="AV283" s="13" t="s">
        <v>125</v>
      </c>
      <c r="AW283" s="13" t="s">
        <v>24</v>
      </c>
      <c r="AX283" s="13" t="s">
        <v>67</v>
      </c>
      <c r="AY283" s="162" t="s">
        <v>118</v>
      </c>
    </row>
    <row r="284" spans="1:65" s="14" customFormat="1">
      <c r="B284" s="168"/>
      <c r="D284" s="161" t="s">
        <v>126</v>
      </c>
      <c r="E284" s="169" t="s">
        <v>1</v>
      </c>
      <c r="F284" s="170" t="s">
        <v>129</v>
      </c>
      <c r="H284" s="171">
        <v>26</v>
      </c>
      <c r="L284" s="168"/>
      <c r="M284" s="172"/>
      <c r="N284" s="173"/>
      <c r="O284" s="173"/>
      <c r="P284" s="173"/>
      <c r="Q284" s="173"/>
      <c r="R284" s="173"/>
      <c r="S284" s="173"/>
      <c r="T284" s="174"/>
      <c r="AT284" s="169" t="s">
        <v>126</v>
      </c>
      <c r="AU284" s="169" t="s">
        <v>125</v>
      </c>
      <c r="AV284" s="14" t="s">
        <v>124</v>
      </c>
      <c r="AW284" s="14" t="s">
        <v>24</v>
      </c>
      <c r="AX284" s="14" t="s">
        <v>75</v>
      </c>
      <c r="AY284" s="169" t="s">
        <v>118</v>
      </c>
    </row>
    <row r="285" spans="1:65" s="2" customFormat="1" ht="24.2" customHeight="1">
      <c r="A285" s="28"/>
      <c r="B285" s="146"/>
      <c r="C285" s="147" t="s">
        <v>239</v>
      </c>
      <c r="D285" s="147" t="s">
        <v>120</v>
      </c>
      <c r="E285" s="148" t="s">
        <v>351</v>
      </c>
      <c r="F285" s="149" t="s">
        <v>352</v>
      </c>
      <c r="G285" s="150" t="s">
        <v>252</v>
      </c>
      <c r="H285" s="151">
        <v>12.45</v>
      </c>
      <c r="I285" s="152"/>
      <c r="J285" s="152">
        <f>ROUND(I285*H285,2)</f>
        <v>0</v>
      </c>
      <c r="K285" s="153"/>
      <c r="L285" s="29"/>
      <c r="M285" s="154" t="s">
        <v>1</v>
      </c>
      <c r="N285" s="155" t="s">
        <v>33</v>
      </c>
      <c r="O285" s="156">
        <v>0.66152999999999995</v>
      </c>
      <c r="P285" s="156">
        <f>O285*H285</f>
        <v>8.236048499999999</v>
      </c>
      <c r="Q285" s="156">
        <v>2.9321999999999998E-3</v>
      </c>
      <c r="R285" s="156">
        <f>Q285*H285</f>
        <v>3.6505889999999999E-2</v>
      </c>
      <c r="S285" s="156">
        <v>0</v>
      </c>
      <c r="T285" s="157">
        <f>S285*H285</f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58" t="s">
        <v>159</v>
      </c>
      <c r="AT285" s="158" t="s">
        <v>120</v>
      </c>
      <c r="AU285" s="158" t="s">
        <v>125</v>
      </c>
      <c r="AY285" s="16" t="s">
        <v>118</v>
      </c>
      <c r="BE285" s="159">
        <f>IF(N285="základná",J285,0)</f>
        <v>0</v>
      </c>
      <c r="BF285" s="159">
        <f>IF(N285="znížená",J285,0)</f>
        <v>0</v>
      </c>
      <c r="BG285" s="159">
        <f>IF(N285="zákl. prenesená",J285,0)</f>
        <v>0</v>
      </c>
      <c r="BH285" s="159">
        <f>IF(N285="zníž. prenesená",J285,0)</f>
        <v>0</v>
      </c>
      <c r="BI285" s="159">
        <f>IF(N285="nulová",J285,0)</f>
        <v>0</v>
      </c>
      <c r="BJ285" s="16" t="s">
        <v>125</v>
      </c>
      <c r="BK285" s="159">
        <f>ROUND(I285*H285,2)</f>
        <v>0</v>
      </c>
      <c r="BL285" s="16" t="s">
        <v>159</v>
      </c>
      <c r="BM285" s="158" t="s">
        <v>353</v>
      </c>
    </row>
    <row r="286" spans="1:65" s="13" customFormat="1">
      <c r="B286" s="160"/>
      <c r="D286" s="161" t="s">
        <v>126</v>
      </c>
      <c r="E286" s="162" t="s">
        <v>1</v>
      </c>
      <c r="F286" s="163" t="s">
        <v>354</v>
      </c>
      <c r="H286" s="164">
        <v>12.45</v>
      </c>
      <c r="L286" s="160"/>
      <c r="M286" s="165"/>
      <c r="N286" s="166"/>
      <c r="O286" s="166"/>
      <c r="P286" s="166"/>
      <c r="Q286" s="166"/>
      <c r="R286" s="166"/>
      <c r="S286" s="166"/>
      <c r="T286" s="167"/>
      <c r="AT286" s="162" t="s">
        <v>126</v>
      </c>
      <c r="AU286" s="162" t="s">
        <v>125</v>
      </c>
      <c r="AV286" s="13" t="s">
        <v>125</v>
      </c>
      <c r="AW286" s="13" t="s">
        <v>24</v>
      </c>
      <c r="AX286" s="13" t="s">
        <v>67</v>
      </c>
      <c r="AY286" s="162" t="s">
        <v>118</v>
      </c>
    </row>
    <row r="287" spans="1:65" s="14" customFormat="1">
      <c r="B287" s="168"/>
      <c r="D287" s="161" t="s">
        <v>126</v>
      </c>
      <c r="E287" s="169" t="s">
        <v>1</v>
      </c>
      <c r="F287" s="170" t="s">
        <v>129</v>
      </c>
      <c r="H287" s="171">
        <v>12.45</v>
      </c>
      <c r="L287" s="168"/>
      <c r="M287" s="172"/>
      <c r="N287" s="173"/>
      <c r="O287" s="173"/>
      <c r="P287" s="173"/>
      <c r="Q287" s="173"/>
      <c r="R287" s="173"/>
      <c r="S287" s="173"/>
      <c r="T287" s="174"/>
      <c r="AT287" s="169" t="s">
        <v>126</v>
      </c>
      <c r="AU287" s="169" t="s">
        <v>125</v>
      </c>
      <c r="AV287" s="14" t="s">
        <v>124</v>
      </c>
      <c r="AW287" s="14" t="s">
        <v>24</v>
      </c>
      <c r="AX287" s="14" t="s">
        <v>75</v>
      </c>
      <c r="AY287" s="169" t="s">
        <v>118</v>
      </c>
    </row>
    <row r="288" spans="1:65" s="2" customFormat="1" ht="24.2" customHeight="1">
      <c r="A288" s="28"/>
      <c r="B288" s="146"/>
      <c r="C288" s="147" t="s">
        <v>355</v>
      </c>
      <c r="D288" s="147" t="s">
        <v>120</v>
      </c>
      <c r="E288" s="148" t="s">
        <v>356</v>
      </c>
      <c r="F288" s="149" t="s">
        <v>357</v>
      </c>
      <c r="G288" s="150" t="s">
        <v>252</v>
      </c>
      <c r="H288" s="151">
        <v>48.2</v>
      </c>
      <c r="I288" s="152"/>
      <c r="J288" s="152">
        <f>ROUND(I288*H288,2)</f>
        <v>0</v>
      </c>
      <c r="K288" s="153"/>
      <c r="L288" s="29"/>
      <c r="M288" s="154" t="s">
        <v>1</v>
      </c>
      <c r="N288" s="155" t="s">
        <v>33</v>
      </c>
      <c r="O288" s="156">
        <v>0.70743</v>
      </c>
      <c r="P288" s="156">
        <f>O288*H288</f>
        <v>34.098126000000001</v>
      </c>
      <c r="Q288" s="156">
        <v>4.1658800000000003E-3</v>
      </c>
      <c r="R288" s="156">
        <f>Q288*H288</f>
        <v>0.20079541600000003</v>
      </c>
      <c r="S288" s="156">
        <v>0</v>
      </c>
      <c r="T288" s="157">
        <f>S288*H288</f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58" t="s">
        <v>159</v>
      </c>
      <c r="AT288" s="158" t="s">
        <v>120</v>
      </c>
      <c r="AU288" s="158" t="s">
        <v>125</v>
      </c>
      <c r="AY288" s="16" t="s">
        <v>118</v>
      </c>
      <c r="BE288" s="159">
        <f>IF(N288="základná",J288,0)</f>
        <v>0</v>
      </c>
      <c r="BF288" s="159">
        <f>IF(N288="znížená",J288,0)</f>
        <v>0</v>
      </c>
      <c r="BG288" s="159">
        <f>IF(N288="zákl. prenesená",J288,0)</f>
        <v>0</v>
      </c>
      <c r="BH288" s="159">
        <f>IF(N288="zníž. prenesená",J288,0)</f>
        <v>0</v>
      </c>
      <c r="BI288" s="159">
        <f>IF(N288="nulová",J288,0)</f>
        <v>0</v>
      </c>
      <c r="BJ288" s="16" t="s">
        <v>125</v>
      </c>
      <c r="BK288" s="159">
        <f>ROUND(I288*H288,2)</f>
        <v>0</v>
      </c>
      <c r="BL288" s="16" t="s">
        <v>159</v>
      </c>
      <c r="BM288" s="158" t="s">
        <v>358</v>
      </c>
    </row>
    <row r="289" spans="1:65" s="13" customFormat="1">
      <c r="B289" s="160"/>
      <c r="D289" s="161" t="s">
        <v>126</v>
      </c>
      <c r="E289" s="162" t="s">
        <v>1</v>
      </c>
      <c r="F289" s="163" t="s">
        <v>291</v>
      </c>
      <c r="H289" s="164">
        <v>48.2</v>
      </c>
      <c r="L289" s="160"/>
      <c r="M289" s="165"/>
      <c r="N289" s="166"/>
      <c r="O289" s="166"/>
      <c r="P289" s="166"/>
      <c r="Q289" s="166"/>
      <c r="R289" s="166"/>
      <c r="S289" s="166"/>
      <c r="T289" s="167"/>
      <c r="AT289" s="162" t="s">
        <v>126</v>
      </c>
      <c r="AU289" s="162" t="s">
        <v>125</v>
      </c>
      <c r="AV289" s="13" t="s">
        <v>125</v>
      </c>
      <c r="AW289" s="13" t="s">
        <v>24</v>
      </c>
      <c r="AX289" s="13" t="s">
        <v>67</v>
      </c>
      <c r="AY289" s="162" t="s">
        <v>118</v>
      </c>
    </row>
    <row r="290" spans="1:65" s="14" customFormat="1">
      <c r="B290" s="168"/>
      <c r="D290" s="161" t="s">
        <v>126</v>
      </c>
      <c r="E290" s="169" t="s">
        <v>1</v>
      </c>
      <c r="F290" s="170" t="s">
        <v>129</v>
      </c>
      <c r="H290" s="171">
        <v>48.2</v>
      </c>
      <c r="L290" s="168"/>
      <c r="M290" s="172"/>
      <c r="N290" s="173"/>
      <c r="O290" s="173"/>
      <c r="P290" s="173"/>
      <c r="Q290" s="173"/>
      <c r="R290" s="173"/>
      <c r="S290" s="173"/>
      <c r="T290" s="174"/>
      <c r="AT290" s="169" t="s">
        <v>126</v>
      </c>
      <c r="AU290" s="169" t="s">
        <v>125</v>
      </c>
      <c r="AV290" s="14" t="s">
        <v>124</v>
      </c>
      <c r="AW290" s="14" t="s">
        <v>24</v>
      </c>
      <c r="AX290" s="14" t="s">
        <v>75</v>
      </c>
      <c r="AY290" s="169" t="s">
        <v>118</v>
      </c>
    </row>
    <row r="291" spans="1:65" s="2" customFormat="1" ht="24.2" customHeight="1">
      <c r="A291" s="28"/>
      <c r="B291" s="146"/>
      <c r="C291" s="147" t="s">
        <v>243</v>
      </c>
      <c r="D291" s="147" t="s">
        <v>120</v>
      </c>
      <c r="E291" s="148" t="s">
        <v>359</v>
      </c>
      <c r="F291" s="149" t="s">
        <v>360</v>
      </c>
      <c r="G291" s="150" t="s">
        <v>252</v>
      </c>
      <c r="H291" s="151">
        <v>48.2</v>
      </c>
      <c r="I291" s="152"/>
      <c r="J291" s="152">
        <f>ROUND(I291*H291,2)</f>
        <v>0</v>
      </c>
      <c r="K291" s="153"/>
      <c r="L291" s="29"/>
      <c r="M291" s="154" t="s">
        <v>1</v>
      </c>
      <c r="N291" s="155" t="s">
        <v>33</v>
      </c>
      <c r="O291" s="156">
        <v>0.89378000000000002</v>
      </c>
      <c r="P291" s="156">
        <f>O291*H291</f>
        <v>43.080196000000001</v>
      </c>
      <c r="Q291" s="156">
        <v>1.6838300000000001E-3</v>
      </c>
      <c r="R291" s="156">
        <f>Q291*H291</f>
        <v>8.116060600000001E-2</v>
      </c>
      <c r="S291" s="156">
        <v>0</v>
      </c>
      <c r="T291" s="157">
        <f>S291*H291</f>
        <v>0</v>
      </c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R291" s="158" t="s">
        <v>159</v>
      </c>
      <c r="AT291" s="158" t="s">
        <v>120</v>
      </c>
      <c r="AU291" s="158" t="s">
        <v>125</v>
      </c>
      <c r="AY291" s="16" t="s">
        <v>118</v>
      </c>
      <c r="BE291" s="159">
        <f>IF(N291="základná",J291,0)</f>
        <v>0</v>
      </c>
      <c r="BF291" s="159">
        <f>IF(N291="znížená",J291,0)</f>
        <v>0</v>
      </c>
      <c r="BG291" s="159">
        <f>IF(N291="zákl. prenesená",J291,0)</f>
        <v>0</v>
      </c>
      <c r="BH291" s="159">
        <f>IF(N291="zníž. prenesená",J291,0)</f>
        <v>0</v>
      </c>
      <c r="BI291" s="159">
        <f>IF(N291="nulová",J291,0)</f>
        <v>0</v>
      </c>
      <c r="BJ291" s="16" t="s">
        <v>125</v>
      </c>
      <c r="BK291" s="159">
        <f>ROUND(I291*H291,2)</f>
        <v>0</v>
      </c>
      <c r="BL291" s="16" t="s">
        <v>159</v>
      </c>
      <c r="BM291" s="158" t="s">
        <v>361</v>
      </c>
    </row>
    <row r="292" spans="1:65" s="13" customFormat="1">
      <c r="B292" s="160"/>
      <c r="D292" s="161" t="s">
        <v>126</v>
      </c>
      <c r="E292" s="162" t="s">
        <v>1</v>
      </c>
      <c r="F292" s="163" t="s">
        <v>291</v>
      </c>
      <c r="H292" s="164">
        <v>48.2</v>
      </c>
      <c r="L292" s="160"/>
      <c r="M292" s="165"/>
      <c r="N292" s="166"/>
      <c r="O292" s="166"/>
      <c r="P292" s="166"/>
      <c r="Q292" s="166"/>
      <c r="R292" s="166"/>
      <c r="S292" s="166"/>
      <c r="T292" s="167"/>
      <c r="AT292" s="162" t="s">
        <v>126</v>
      </c>
      <c r="AU292" s="162" t="s">
        <v>125</v>
      </c>
      <c r="AV292" s="13" t="s">
        <v>125</v>
      </c>
      <c r="AW292" s="13" t="s">
        <v>24</v>
      </c>
      <c r="AX292" s="13" t="s">
        <v>67</v>
      </c>
      <c r="AY292" s="162" t="s">
        <v>118</v>
      </c>
    </row>
    <row r="293" spans="1:65" s="14" customFormat="1">
      <c r="B293" s="168"/>
      <c r="D293" s="161" t="s">
        <v>126</v>
      </c>
      <c r="E293" s="169" t="s">
        <v>1</v>
      </c>
      <c r="F293" s="170" t="s">
        <v>129</v>
      </c>
      <c r="H293" s="171">
        <v>48.2</v>
      </c>
      <c r="L293" s="168"/>
      <c r="M293" s="172"/>
      <c r="N293" s="173"/>
      <c r="O293" s="173"/>
      <c r="P293" s="173"/>
      <c r="Q293" s="173"/>
      <c r="R293" s="173"/>
      <c r="S293" s="173"/>
      <c r="T293" s="174"/>
      <c r="AT293" s="169" t="s">
        <v>126</v>
      </c>
      <c r="AU293" s="169" t="s">
        <v>125</v>
      </c>
      <c r="AV293" s="14" t="s">
        <v>124</v>
      </c>
      <c r="AW293" s="14" t="s">
        <v>24</v>
      </c>
      <c r="AX293" s="14" t="s">
        <v>75</v>
      </c>
      <c r="AY293" s="169" t="s">
        <v>118</v>
      </c>
    </row>
    <row r="294" spans="1:65" s="2" customFormat="1" ht="24.2" customHeight="1">
      <c r="A294" s="28"/>
      <c r="B294" s="146"/>
      <c r="C294" s="147" t="s">
        <v>362</v>
      </c>
      <c r="D294" s="147" t="s">
        <v>120</v>
      </c>
      <c r="E294" s="148" t="s">
        <v>363</v>
      </c>
      <c r="F294" s="149" t="s">
        <v>364</v>
      </c>
      <c r="G294" s="150" t="s">
        <v>324</v>
      </c>
      <c r="H294" s="151">
        <v>165.465</v>
      </c>
      <c r="I294" s="152"/>
      <c r="J294" s="152">
        <f>ROUND(I294*H294,2)</f>
        <v>0</v>
      </c>
      <c r="K294" s="153"/>
      <c r="L294" s="29"/>
      <c r="M294" s="154" t="s">
        <v>1</v>
      </c>
      <c r="N294" s="155" t="s">
        <v>33</v>
      </c>
      <c r="O294" s="156">
        <v>0</v>
      </c>
      <c r="P294" s="156">
        <f>O294*H294</f>
        <v>0</v>
      </c>
      <c r="Q294" s="156">
        <v>0</v>
      </c>
      <c r="R294" s="156">
        <f>Q294*H294</f>
        <v>0</v>
      </c>
      <c r="S294" s="156">
        <v>0</v>
      </c>
      <c r="T294" s="157">
        <f>S294*H294</f>
        <v>0</v>
      </c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R294" s="158" t="s">
        <v>159</v>
      </c>
      <c r="AT294" s="158" t="s">
        <v>120</v>
      </c>
      <c r="AU294" s="158" t="s">
        <v>125</v>
      </c>
      <c r="AY294" s="16" t="s">
        <v>118</v>
      </c>
      <c r="BE294" s="159">
        <f>IF(N294="základná",J294,0)</f>
        <v>0</v>
      </c>
      <c r="BF294" s="159">
        <f>IF(N294="znížená",J294,0)</f>
        <v>0</v>
      </c>
      <c r="BG294" s="159">
        <f>IF(N294="zákl. prenesená",J294,0)</f>
        <v>0</v>
      </c>
      <c r="BH294" s="159">
        <f>IF(N294="zníž. prenesená",J294,0)</f>
        <v>0</v>
      </c>
      <c r="BI294" s="159">
        <f>IF(N294="nulová",J294,0)</f>
        <v>0</v>
      </c>
      <c r="BJ294" s="16" t="s">
        <v>125</v>
      </c>
      <c r="BK294" s="159">
        <f>ROUND(I294*H294,2)</f>
        <v>0</v>
      </c>
      <c r="BL294" s="16" t="s">
        <v>159</v>
      </c>
      <c r="BM294" s="158" t="s">
        <v>365</v>
      </c>
    </row>
    <row r="295" spans="1:65" s="12" customFormat="1" ht="22.9" customHeight="1">
      <c r="B295" s="134"/>
      <c r="D295" s="135" t="s">
        <v>66</v>
      </c>
      <c r="E295" s="144" t="s">
        <v>366</v>
      </c>
      <c r="F295" s="144" t="s">
        <v>367</v>
      </c>
      <c r="J295" s="145">
        <f>BK295</f>
        <v>0</v>
      </c>
      <c r="L295" s="134"/>
      <c r="M295" s="138"/>
      <c r="N295" s="139"/>
      <c r="O295" s="139"/>
      <c r="P295" s="140">
        <f>SUM(P296:P306)</f>
        <v>2067.4570128</v>
      </c>
      <c r="Q295" s="139"/>
      <c r="R295" s="140">
        <f>SUM(R296:R306)</f>
        <v>7.6130266999999998</v>
      </c>
      <c r="S295" s="139"/>
      <c r="T295" s="141">
        <f>SUM(T296:T306)</f>
        <v>0</v>
      </c>
      <c r="AR295" s="135" t="s">
        <v>125</v>
      </c>
      <c r="AT295" s="142" t="s">
        <v>66</v>
      </c>
      <c r="AU295" s="142" t="s">
        <v>75</v>
      </c>
      <c r="AY295" s="135" t="s">
        <v>118</v>
      </c>
      <c r="BK295" s="143">
        <f>SUM(BK296:BK306)</f>
        <v>0</v>
      </c>
    </row>
    <row r="296" spans="1:65" s="2" customFormat="1" ht="16.5" customHeight="1">
      <c r="A296" s="28"/>
      <c r="B296" s="146"/>
      <c r="C296" s="147" t="s">
        <v>246</v>
      </c>
      <c r="D296" s="147" t="s">
        <v>120</v>
      </c>
      <c r="E296" s="148" t="s">
        <v>368</v>
      </c>
      <c r="F296" s="149" t="s">
        <v>369</v>
      </c>
      <c r="G296" s="150" t="s">
        <v>146</v>
      </c>
      <c r="H296" s="151">
        <v>118.96</v>
      </c>
      <c r="I296" s="152"/>
      <c r="J296" s="152">
        <f t="shared" ref="J296:J301" si="0">ROUND(I296*H296,2)</f>
        <v>0</v>
      </c>
      <c r="K296" s="153"/>
      <c r="L296" s="29"/>
      <c r="M296" s="154" t="s">
        <v>1</v>
      </c>
      <c r="N296" s="155" t="s">
        <v>33</v>
      </c>
      <c r="O296" s="156">
        <v>0.56742999999999999</v>
      </c>
      <c r="P296" s="156">
        <f t="shared" ref="P296:P301" si="1">O296*H296</f>
        <v>67.501472800000002</v>
      </c>
      <c r="Q296" s="156">
        <v>0</v>
      </c>
      <c r="R296" s="156">
        <f t="shared" ref="R296:R301" si="2">Q296*H296</f>
        <v>0</v>
      </c>
      <c r="S296" s="156">
        <v>0</v>
      </c>
      <c r="T296" s="157">
        <f t="shared" ref="T296:T301" si="3">S296*H296</f>
        <v>0</v>
      </c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R296" s="158" t="s">
        <v>159</v>
      </c>
      <c r="AT296" s="158" t="s">
        <v>120</v>
      </c>
      <c r="AU296" s="158" t="s">
        <v>125</v>
      </c>
      <c r="AY296" s="16" t="s">
        <v>118</v>
      </c>
      <c r="BE296" s="159">
        <f t="shared" ref="BE296:BE301" si="4">IF(N296="základná",J296,0)</f>
        <v>0</v>
      </c>
      <c r="BF296" s="159">
        <f t="shared" ref="BF296:BF301" si="5">IF(N296="znížená",J296,0)</f>
        <v>0</v>
      </c>
      <c r="BG296" s="159">
        <f t="shared" ref="BG296:BG301" si="6">IF(N296="zákl. prenesená",J296,0)</f>
        <v>0</v>
      </c>
      <c r="BH296" s="159">
        <f t="shared" ref="BH296:BH301" si="7">IF(N296="zníž. prenesená",J296,0)</f>
        <v>0</v>
      </c>
      <c r="BI296" s="159">
        <f t="shared" ref="BI296:BI301" si="8">IF(N296="nulová",J296,0)</f>
        <v>0</v>
      </c>
      <c r="BJ296" s="16" t="s">
        <v>125</v>
      </c>
      <c r="BK296" s="159">
        <f t="shared" ref="BK296:BK301" si="9">ROUND(I296*H296,2)</f>
        <v>0</v>
      </c>
      <c r="BL296" s="16" t="s">
        <v>159</v>
      </c>
      <c r="BM296" s="158" t="s">
        <v>370</v>
      </c>
    </row>
    <row r="297" spans="1:65" s="2" customFormat="1" ht="16.5" customHeight="1">
      <c r="A297" s="28"/>
      <c r="B297" s="146"/>
      <c r="C297" s="175" t="s">
        <v>371</v>
      </c>
      <c r="D297" s="175" t="s">
        <v>314</v>
      </c>
      <c r="E297" s="176" t="s">
        <v>372</v>
      </c>
      <c r="F297" s="177" t="s">
        <v>373</v>
      </c>
      <c r="G297" s="178" t="s">
        <v>146</v>
      </c>
      <c r="H297" s="179">
        <v>118.96</v>
      </c>
      <c r="I297" s="180"/>
      <c r="J297" s="180">
        <f t="shared" si="0"/>
        <v>0</v>
      </c>
      <c r="K297" s="181"/>
      <c r="L297" s="182"/>
      <c r="M297" s="183" t="s">
        <v>1</v>
      </c>
      <c r="N297" s="184" t="s">
        <v>33</v>
      </c>
      <c r="O297" s="156">
        <v>0</v>
      </c>
      <c r="P297" s="156">
        <f t="shared" si="1"/>
        <v>0</v>
      </c>
      <c r="Q297" s="156">
        <v>0</v>
      </c>
      <c r="R297" s="156">
        <f t="shared" si="2"/>
        <v>0</v>
      </c>
      <c r="S297" s="156">
        <v>0</v>
      </c>
      <c r="T297" s="157">
        <f t="shared" si="3"/>
        <v>0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R297" s="158" t="s">
        <v>202</v>
      </c>
      <c r="AT297" s="158" t="s">
        <v>314</v>
      </c>
      <c r="AU297" s="158" t="s">
        <v>125</v>
      </c>
      <c r="AY297" s="16" t="s">
        <v>118</v>
      </c>
      <c r="BE297" s="159">
        <f t="shared" si="4"/>
        <v>0</v>
      </c>
      <c r="BF297" s="159">
        <f t="shared" si="5"/>
        <v>0</v>
      </c>
      <c r="BG297" s="159">
        <f t="shared" si="6"/>
        <v>0</v>
      </c>
      <c r="BH297" s="159">
        <f t="shared" si="7"/>
        <v>0</v>
      </c>
      <c r="BI297" s="159">
        <f t="shared" si="8"/>
        <v>0</v>
      </c>
      <c r="BJ297" s="16" t="s">
        <v>125</v>
      </c>
      <c r="BK297" s="159">
        <f t="shared" si="9"/>
        <v>0</v>
      </c>
      <c r="BL297" s="16" t="s">
        <v>159</v>
      </c>
      <c r="BM297" s="158" t="s">
        <v>374</v>
      </c>
    </row>
    <row r="298" spans="1:65" s="2" customFormat="1" ht="16.5" customHeight="1">
      <c r="A298" s="28"/>
      <c r="B298" s="146"/>
      <c r="C298" s="147" t="s">
        <v>253</v>
      </c>
      <c r="D298" s="147" t="s">
        <v>120</v>
      </c>
      <c r="E298" s="148" t="s">
        <v>375</v>
      </c>
      <c r="F298" s="149" t="s">
        <v>376</v>
      </c>
      <c r="G298" s="150" t="s">
        <v>312</v>
      </c>
      <c r="H298" s="151">
        <v>8</v>
      </c>
      <c r="I298" s="152"/>
      <c r="J298" s="152">
        <f t="shared" si="0"/>
        <v>0</v>
      </c>
      <c r="K298" s="153"/>
      <c r="L298" s="29"/>
      <c r="M298" s="154" t="s">
        <v>1</v>
      </c>
      <c r="N298" s="155" t="s">
        <v>33</v>
      </c>
      <c r="O298" s="156">
        <v>0</v>
      </c>
      <c r="P298" s="156">
        <f t="shared" si="1"/>
        <v>0</v>
      </c>
      <c r="Q298" s="156">
        <v>0</v>
      </c>
      <c r="R298" s="156">
        <f t="shared" si="2"/>
        <v>0</v>
      </c>
      <c r="S298" s="156">
        <v>0</v>
      </c>
      <c r="T298" s="157">
        <f t="shared" si="3"/>
        <v>0</v>
      </c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R298" s="158" t="s">
        <v>159</v>
      </c>
      <c r="AT298" s="158" t="s">
        <v>120</v>
      </c>
      <c r="AU298" s="158" t="s">
        <v>125</v>
      </c>
      <c r="AY298" s="16" t="s">
        <v>118</v>
      </c>
      <c r="BE298" s="159">
        <f t="shared" si="4"/>
        <v>0</v>
      </c>
      <c r="BF298" s="159">
        <f t="shared" si="5"/>
        <v>0</v>
      </c>
      <c r="BG298" s="159">
        <f t="shared" si="6"/>
        <v>0</v>
      </c>
      <c r="BH298" s="159">
        <f t="shared" si="7"/>
        <v>0</v>
      </c>
      <c r="BI298" s="159">
        <f t="shared" si="8"/>
        <v>0</v>
      </c>
      <c r="BJ298" s="16" t="s">
        <v>125</v>
      </c>
      <c r="BK298" s="159">
        <f t="shared" si="9"/>
        <v>0</v>
      </c>
      <c r="BL298" s="16" t="s">
        <v>159</v>
      </c>
      <c r="BM298" s="158" t="s">
        <v>377</v>
      </c>
    </row>
    <row r="299" spans="1:65" s="2" customFormat="1" ht="24.2" customHeight="1">
      <c r="A299" s="28"/>
      <c r="B299" s="146"/>
      <c r="C299" s="147" t="s">
        <v>378</v>
      </c>
      <c r="D299" s="147" t="s">
        <v>120</v>
      </c>
      <c r="E299" s="148" t="s">
        <v>379</v>
      </c>
      <c r="F299" s="149" t="s">
        <v>380</v>
      </c>
      <c r="G299" s="150" t="s">
        <v>312</v>
      </c>
      <c r="H299" s="151">
        <v>1</v>
      </c>
      <c r="I299" s="152"/>
      <c r="J299" s="152">
        <f t="shared" si="0"/>
        <v>0</v>
      </c>
      <c r="K299" s="153"/>
      <c r="L299" s="29"/>
      <c r="M299" s="154" t="s">
        <v>1</v>
      </c>
      <c r="N299" s="155" t="s">
        <v>33</v>
      </c>
      <c r="O299" s="156">
        <v>14.14082</v>
      </c>
      <c r="P299" s="156">
        <f t="shared" si="1"/>
        <v>14.14082</v>
      </c>
      <c r="Q299" s="156">
        <v>1.5146999999999999E-3</v>
      </c>
      <c r="R299" s="156">
        <f t="shared" si="2"/>
        <v>1.5146999999999999E-3</v>
      </c>
      <c r="S299" s="156">
        <v>0</v>
      </c>
      <c r="T299" s="157">
        <f t="shared" si="3"/>
        <v>0</v>
      </c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R299" s="158" t="s">
        <v>159</v>
      </c>
      <c r="AT299" s="158" t="s">
        <v>120</v>
      </c>
      <c r="AU299" s="158" t="s">
        <v>125</v>
      </c>
      <c r="AY299" s="16" t="s">
        <v>118</v>
      </c>
      <c r="BE299" s="159">
        <f t="shared" si="4"/>
        <v>0</v>
      </c>
      <c r="BF299" s="159">
        <f t="shared" si="5"/>
        <v>0</v>
      </c>
      <c r="BG299" s="159">
        <f t="shared" si="6"/>
        <v>0</v>
      </c>
      <c r="BH299" s="159">
        <f t="shared" si="7"/>
        <v>0</v>
      </c>
      <c r="BI299" s="159">
        <f t="shared" si="8"/>
        <v>0</v>
      </c>
      <c r="BJ299" s="16" t="s">
        <v>125</v>
      </c>
      <c r="BK299" s="159">
        <f t="shared" si="9"/>
        <v>0</v>
      </c>
      <c r="BL299" s="16" t="s">
        <v>159</v>
      </c>
      <c r="BM299" s="158" t="s">
        <v>381</v>
      </c>
    </row>
    <row r="300" spans="1:65" s="2" customFormat="1" ht="16.5" customHeight="1">
      <c r="A300" s="28"/>
      <c r="B300" s="146"/>
      <c r="C300" s="175" t="s">
        <v>262</v>
      </c>
      <c r="D300" s="175" t="s">
        <v>314</v>
      </c>
      <c r="E300" s="176" t="s">
        <v>382</v>
      </c>
      <c r="F300" s="177" t="s">
        <v>383</v>
      </c>
      <c r="G300" s="178" t="s">
        <v>312</v>
      </c>
      <c r="H300" s="179">
        <v>1</v>
      </c>
      <c r="I300" s="180"/>
      <c r="J300" s="180">
        <f t="shared" si="0"/>
        <v>0</v>
      </c>
      <c r="K300" s="181"/>
      <c r="L300" s="182"/>
      <c r="M300" s="183" t="s">
        <v>1</v>
      </c>
      <c r="N300" s="184" t="s">
        <v>33</v>
      </c>
      <c r="O300" s="156">
        <v>0</v>
      </c>
      <c r="P300" s="156">
        <f t="shared" si="1"/>
        <v>0</v>
      </c>
      <c r="Q300" s="156">
        <v>0.62080000000000002</v>
      </c>
      <c r="R300" s="156">
        <f t="shared" si="2"/>
        <v>0.62080000000000002</v>
      </c>
      <c r="S300" s="156">
        <v>0</v>
      </c>
      <c r="T300" s="157">
        <f t="shared" si="3"/>
        <v>0</v>
      </c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R300" s="158" t="s">
        <v>202</v>
      </c>
      <c r="AT300" s="158" t="s">
        <v>314</v>
      </c>
      <c r="AU300" s="158" t="s">
        <v>125</v>
      </c>
      <c r="AY300" s="16" t="s">
        <v>118</v>
      </c>
      <c r="BE300" s="159">
        <f t="shared" si="4"/>
        <v>0</v>
      </c>
      <c r="BF300" s="159">
        <f t="shared" si="5"/>
        <v>0</v>
      </c>
      <c r="BG300" s="159">
        <f t="shared" si="6"/>
        <v>0</v>
      </c>
      <c r="BH300" s="159">
        <f t="shared" si="7"/>
        <v>0</v>
      </c>
      <c r="BI300" s="159">
        <f t="shared" si="8"/>
        <v>0</v>
      </c>
      <c r="BJ300" s="16" t="s">
        <v>125</v>
      </c>
      <c r="BK300" s="159">
        <f t="shared" si="9"/>
        <v>0</v>
      </c>
      <c r="BL300" s="16" t="s">
        <v>159</v>
      </c>
      <c r="BM300" s="158" t="s">
        <v>384</v>
      </c>
    </row>
    <row r="301" spans="1:65" s="2" customFormat="1" ht="24.2" customHeight="1">
      <c r="A301" s="28"/>
      <c r="B301" s="146"/>
      <c r="C301" s="147" t="s">
        <v>385</v>
      </c>
      <c r="D301" s="147" t="s">
        <v>120</v>
      </c>
      <c r="E301" s="148" t="s">
        <v>386</v>
      </c>
      <c r="F301" s="149" t="s">
        <v>387</v>
      </c>
      <c r="G301" s="150" t="s">
        <v>388</v>
      </c>
      <c r="H301" s="151">
        <v>6595.2</v>
      </c>
      <c r="I301" s="152"/>
      <c r="J301" s="152">
        <f t="shared" si="0"/>
        <v>0</v>
      </c>
      <c r="K301" s="153"/>
      <c r="L301" s="29"/>
      <c r="M301" s="154" t="s">
        <v>1</v>
      </c>
      <c r="N301" s="155" t="s">
        <v>33</v>
      </c>
      <c r="O301" s="156">
        <v>0.30109999999999998</v>
      </c>
      <c r="P301" s="156">
        <f t="shared" si="1"/>
        <v>1985.8147199999999</v>
      </c>
      <c r="Q301" s="156">
        <v>6.0000000000000002E-5</v>
      </c>
      <c r="R301" s="156">
        <f t="shared" si="2"/>
        <v>0.39571200000000001</v>
      </c>
      <c r="S301" s="156">
        <v>0</v>
      </c>
      <c r="T301" s="157">
        <f t="shared" si="3"/>
        <v>0</v>
      </c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R301" s="158" t="s">
        <v>159</v>
      </c>
      <c r="AT301" s="158" t="s">
        <v>120</v>
      </c>
      <c r="AU301" s="158" t="s">
        <v>125</v>
      </c>
      <c r="AY301" s="16" t="s">
        <v>118</v>
      </c>
      <c r="BE301" s="159">
        <f t="shared" si="4"/>
        <v>0</v>
      </c>
      <c r="BF301" s="159">
        <f t="shared" si="5"/>
        <v>0</v>
      </c>
      <c r="BG301" s="159">
        <f t="shared" si="6"/>
        <v>0</v>
      </c>
      <c r="BH301" s="159">
        <f t="shared" si="7"/>
        <v>0</v>
      </c>
      <c r="BI301" s="159">
        <f t="shared" si="8"/>
        <v>0</v>
      </c>
      <c r="BJ301" s="16" t="s">
        <v>125</v>
      </c>
      <c r="BK301" s="159">
        <f t="shared" si="9"/>
        <v>0</v>
      </c>
      <c r="BL301" s="16" t="s">
        <v>159</v>
      </c>
      <c r="BM301" s="158" t="s">
        <v>389</v>
      </c>
    </row>
    <row r="302" spans="1:65" s="13" customFormat="1">
      <c r="B302" s="160"/>
      <c r="D302" s="161" t="s">
        <v>126</v>
      </c>
      <c r="E302" s="162" t="s">
        <v>1</v>
      </c>
      <c r="F302" s="163" t="s">
        <v>390</v>
      </c>
      <c r="H302" s="164">
        <v>5391.2</v>
      </c>
      <c r="L302" s="160"/>
      <c r="M302" s="165"/>
      <c r="N302" s="166"/>
      <c r="O302" s="166"/>
      <c r="P302" s="166"/>
      <c r="Q302" s="166"/>
      <c r="R302" s="166"/>
      <c r="S302" s="166"/>
      <c r="T302" s="167"/>
      <c r="AT302" s="162" t="s">
        <v>126</v>
      </c>
      <c r="AU302" s="162" t="s">
        <v>125</v>
      </c>
      <c r="AV302" s="13" t="s">
        <v>125</v>
      </c>
      <c r="AW302" s="13" t="s">
        <v>24</v>
      </c>
      <c r="AX302" s="13" t="s">
        <v>67</v>
      </c>
      <c r="AY302" s="162" t="s">
        <v>118</v>
      </c>
    </row>
    <row r="303" spans="1:65" s="13" customFormat="1">
      <c r="B303" s="160"/>
      <c r="D303" s="161" t="s">
        <v>126</v>
      </c>
      <c r="E303" s="162" t="s">
        <v>1</v>
      </c>
      <c r="F303" s="163" t="s">
        <v>391</v>
      </c>
      <c r="H303" s="164">
        <v>1204</v>
      </c>
      <c r="L303" s="160"/>
      <c r="M303" s="165"/>
      <c r="N303" s="166"/>
      <c r="O303" s="166"/>
      <c r="P303" s="166"/>
      <c r="Q303" s="166"/>
      <c r="R303" s="166"/>
      <c r="S303" s="166"/>
      <c r="T303" s="167"/>
      <c r="AT303" s="162" t="s">
        <v>126</v>
      </c>
      <c r="AU303" s="162" t="s">
        <v>125</v>
      </c>
      <c r="AV303" s="13" t="s">
        <v>125</v>
      </c>
      <c r="AW303" s="13" t="s">
        <v>24</v>
      </c>
      <c r="AX303" s="13" t="s">
        <v>67</v>
      </c>
      <c r="AY303" s="162" t="s">
        <v>118</v>
      </c>
    </row>
    <row r="304" spans="1:65" s="14" customFormat="1">
      <c r="B304" s="168"/>
      <c r="D304" s="161" t="s">
        <v>126</v>
      </c>
      <c r="E304" s="169" t="s">
        <v>1</v>
      </c>
      <c r="F304" s="170" t="s">
        <v>129</v>
      </c>
      <c r="H304" s="171">
        <v>6595.2</v>
      </c>
      <c r="L304" s="168"/>
      <c r="M304" s="172"/>
      <c r="N304" s="173"/>
      <c r="O304" s="173"/>
      <c r="P304" s="173"/>
      <c r="Q304" s="173"/>
      <c r="R304" s="173"/>
      <c r="S304" s="173"/>
      <c r="T304" s="174"/>
      <c r="AT304" s="169" t="s">
        <v>126</v>
      </c>
      <c r="AU304" s="169" t="s">
        <v>125</v>
      </c>
      <c r="AV304" s="14" t="s">
        <v>124</v>
      </c>
      <c r="AW304" s="14" t="s">
        <v>24</v>
      </c>
      <c r="AX304" s="14" t="s">
        <v>75</v>
      </c>
      <c r="AY304" s="169" t="s">
        <v>118</v>
      </c>
    </row>
    <row r="305" spans="1:65" s="2" customFormat="1" ht="16.5" customHeight="1">
      <c r="A305" s="28"/>
      <c r="B305" s="146"/>
      <c r="C305" s="175" t="s">
        <v>267</v>
      </c>
      <c r="D305" s="175" t="s">
        <v>314</v>
      </c>
      <c r="E305" s="176" t="s">
        <v>392</v>
      </c>
      <c r="F305" s="177" t="s">
        <v>393</v>
      </c>
      <c r="G305" s="178" t="s">
        <v>181</v>
      </c>
      <c r="H305" s="179">
        <v>6.5949999999999998</v>
      </c>
      <c r="I305" s="180"/>
      <c r="J305" s="180">
        <f>ROUND(I305*H305,2)</f>
        <v>0</v>
      </c>
      <c r="K305" s="181"/>
      <c r="L305" s="182"/>
      <c r="M305" s="183" t="s">
        <v>1</v>
      </c>
      <c r="N305" s="184" t="s">
        <v>33</v>
      </c>
      <c r="O305" s="156">
        <v>0</v>
      </c>
      <c r="P305" s="156">
        <f>O305*H305</f>
        <v>0</v>
      </c>
      <c r="Q305" s="156">
        <v>1</v>
      </c>
      <c r="R305" s="156">
        <f>Q305*H305</f>
        <v>6.5949999999999998</v>
      </c>
      <c r="S305" s="156">
        <v>0</v>
      </c>
      <c r="T305" s="157">
        <f>S305*H305</f>
        <v>0</v>
      </c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R305" s="158" t="s">
        <v>202</v>
      </c>
      <c r="AT305" s="158" t="s">
        <v>314</v>
      </c>
      <c r="AU305" s="158" t="s">
        <v>125</v>
      </c>
      <c r="AY305" s="16" t="s">
        <v>118</v>
      </c>
      <c r="BE305" s="159">
        <f>IF(N305="základná",J305,0)</f>
        <v>0</v>
      </c>
      <c r="BF305" s="159">
        <f>IF(N305="znížená",J305,0)</f>
        <v>0</v>
      </c>
      <c r="BG305" s="159">
        <f>IF(N305="zákl. prenesená",J305,0)</f>
        <v>0</v>
      </c>
      <c r="BH305" s="159">
        <f>IF(N305="zníž. prenesená",J305,0)</f>
        <v>0</v>
      </c>
      <c r="BI305" s="159">
        <f>IF(N305="nulová",J305,0)</f>
        <v>0</v>
      </c>
      <c r="BJ305" s="16" t="s">
        <v>125</v>
      </c>
      <c r="BK305" s="159">
        <f>ROUND(I305*H305,2)</f>
        <v>0</v>
      </c>
      <c r="BL305" s="16" t="s">
        <v>159</v>
      </c>
      <c r="BM305" s="158" t="s">
        <v>394</v>
      </c>
    </row>
    <row r="306" spans="1:65" s="2" customFormat="1" ht="24.2" customHeight="1">
      <c r="A306" s="28"/>
      <c r="B306" s="146"/>
      <c r="C306" s="147" t="s">
        <v>395</v>
      </c>
      <c r="D306" s="147" t="s">
        <v>120</v>
      </c>
      <c r="E306" s="148" t="s">
        <v>396</v>
      </c>
      <c r="F306" s="149" t="s">
        <v>397</v>
      </c>
      <c r="G306" s="150" t="s">
        <v>324</v>
      </c>
      <c r="H306" s="151">
        <v>566.43399999999997</v>
      </c>
      <c r="I306" s="152"/>
      <c r="J306" s="152">
        <f>ROUND(I306*H306,2)</f>
        <v>0</v>
      </c>
      <c r="K306" s="153"/>
      <c r="L306" s="29"/>
      <c r="M306" s="154" t="s">
        <v>1</v>
      </c>
      <c r="N306" s="155" t="s">
        <v>33</v>
      </c>
      <c r="O306" s="156">
        <v>0</v>
      </c>
      <c r="P306" s="156">
        <f>O306*H306</f>
        <v>0</v>
      </c>
      <c r="Q306" s="156">
        <v>0</v>
      </c>
      <c r="R306" s="156">
        <f>Q306*H306</f>
        <v>0</v>
      </c>
      <c r="S306" s="156">
        <v>0</v>
      </c>
      <c r="T306" s="157">
        <f>S306*H306</f>
        <v>0</v>
      </c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R306" s="158" t="s">
        <v>159</v>
      </c>
      <c r="AT306" s="158" t="s">
        <v>120</v>
      </c>
      <c r="AU306" s="158" t="s">
        <v>125</v>
      </c>
      <c r="AY306" s="16" t="s">
        <v>118</v>
      </c>
      <c r="BE306" s="159">
        <f>IF(N306="základná",J306,0)</f>
        <v>0</v>
      </c>
      <c r="BF306" s="159">
        <f>IF(N306="znížená",J306,0)</f>
        <v>0</v>
      </c>
      <c r="BG306" s="159">
        <f>IF(N306="zákl. prenesená",J306,0)</f>
        <v>0</v>
      </c>
      <c r="BH306" s="159">
        <f>IF(N306="zníž. prenesená",J306,0)</f>
        <v>0</v>
      </c>
      <c r="BI306" s="159">
        <f>IF(N306="nulová",J306,0)</f>
        <v>0</v>
      </c>
      <c r="BJ306" s="16" t="s">
        <v>125</v>
      </c>
      <c r="BK306" s="159">
        <f>ROUND(I306*H306,2)</f>
        <v>0</v>
      </c>
      <c r="BL306" s="16" t="s">
        <v>159</v>
      </c>
      <c r="BM306" s="158" t="s">
        <v>398</v>
      </c>
    </row>
    <row r="307" spans="1:65" s="12" customFormat="1" ht="22.9" customHeight="1">
      <c r="B307" s="134"/>
      <c r="D307" s="135" t="s">
        <v>66</v>
      </c>
      <c r="E307" s="144" t="s">
        <v>399</v>
      </c>
      <c r="F307" s="144" t="s">
        <v>400</v>
      </c>
      <c r="J307" s="145">
        <f>BK307</f>
        <v>0</v>
      </c>
      <c r="L307" s="134"/>
      <c r="M307" s="138"/>
      <c r="N307" s="139"/>
      <c r="O307" s="139"/>
      <c r="P307" s="140">
        <f>SUM(P308:P315)</f>
        <v>395.68148773999997</v>
      </c>
      <c r="Q307" s="139"/>
      <c r="R307" s="140">
        <f>SUM(R308:R315)</f>
        <v>0.22693510348000001</v>
      </c>
      <c r="S307" s="139"/>
      <c r="T307" s="141">
        <f>SUM(T308:T315)</f>
        <v>0</v>
      </c>
      <c r="AR307" s="135" t="s">
        <v>125</v>
      </c>
      <c r="AT307" s="142" t="s">
        <v>66</v>
      </c>
      <c r="AU307" s="142" t="s">
        <v>75</v>
      </c>
      <c r="AY307" s="135" t="s">
        <v>118</v>
      </c>
      <c r="BK307" s="143">
        <f>SUM(BK308:BK315)</f>
        <v>0</v>
      </c>
    </row>
    <row r="308" spans="1:65" s="2" customFormat="1" ht="33" customHeight="1">
      <c r="A308" s="28"/>
      <c r="B308" s="146"/>
      <c r="C308" s="147" t="s">
        <v>270</v>
      </c>
      <c r="D308" s="147" t="s">
        <v>120</v>
      </c>
      <c r="E308" s="148" t="s">
        <v>401</v>
      </c>
      <c r="F308" s="149" t="s">
        <v>402</v>
      </c>
      <c r="G308" s="150" t="s">
        <v>146</v>
      </c>
      <c r="H308" s="151">
        <v>687.71799999999996</v>
      </c>
      <c r="I308" s="152"/>
      <c r="J308" s="152">
        <f>ROUND(I308*H308,2)</f>
        <v>0</v>
      </c>
      <c r="K308" s="153"/>
      <c r="L308" s="29"/>
      <c r="M308" s="154" t="s">
        <v>1</v>
      </c>
      <c r="N308" s="155" t="s">
        <v>33</v>
      </c>
      <c r="O308" s="156">
        <v>0.37442999999999999</v>
      </c>
      <c r="P308" s="156">
        <f>O308*H308</f>
        <v>257.50225073999997</v>
      </c>
      <c r="Q308" s="156">
        <v>2.4252E-4</v>
      </c>
      <c r="R308" s="156">
        <f>Q308*H308</f>
        <v>0.16678536935999999</v>
      </c>
      <c r="S308" s="156">
        <v>0</v>
      </c>
      <c r="T308" s="157">
        <f>S308*H308</f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58" t="s">
        <v>159</v>
      </c>
      <c r="AT308" s="158" t="s">
        <v>120</v>
      </c>
      <c r="AU308" s="158" t="s">
        <v>125</v>
      </c>
      <c r="AY308" s="16" t="s">
        <v>118</v>
      </c>
      <c r="BE308" s="159">
        <f>IF(N308="základná",J308,0)</f>
        <v>0</v>
      </c>
      <c r="BF308" s="159">
        <f>IF(N308="znížená",J308,0)</f>
        <v>0</v>
      </c>
      <c r="BG308" s="159">
        <f>IF(N308="zákl. prenesená",J308,0)</f>
        <v>0</v>
      </c>
      <c r="BH308" s="159">
        <f>IF(N308="zníž. prenesená",J308,0)</f>
        <v>0</v>
      </c>
      <c r="BI308" s="159">
        <f>IF(N308="nulová",J308,0)</f>
        <v>0</v>
      </c>
      <c r="BJ308" s="16" t="s">
        <v>125</v>
      </c>
      <c r="BK308" s="159">
        <f>ROUND(I308*H308,2)</f>
        <v>0</v>
      </c>
      <c r="BL308" s="16" t="s">
        <v>159</v>
      </c>
      <c r="BM308" s="158" t="s">
        <v>403</v>
      </c>
    </row>
    <row r="309" spans="1:65" s="13" customFormat="1">
      <c r="B309" s="160"/>
      <c r="D309" s="161" t="s">
        <v>126</v>
      </c>
      <c r="E309" s="162" t="s">
        <v>1</v>
      </c>
      <c r="F309" s="163" t="s">
        <v>404</v>
      </c>
      <c r="H309" s="164">
        <v>172.518</v>
      </c>
      <c r="L309" s="160"/>
      <c r="M309" s="165"/>
      <c r="N309" s="166"/>
      <c r="O309" s="166"/>
      <c r="P309" s="166"/>
      <c r="Q309" s="166"/>
      <c r="R309" s="166"/>
      <c r="S309" s="166"/>
      <c r="T309" s="167"/>
      <c r="AT309" s="162" t="s">
        <v>126</v>
      </c>
      <c r="AU309" s="162" t="s">
        <v>125</v>
      </c>
      <c r="AV309" s="13" t="s">
        <v>125</v>
      </c>
      <c r="AW309" s="13" t="s">
        <v>24</v>
      </c>
      <c r="AX309" s="13" t="s">
        <v>67</v>
      </c>
      <c r="AY309" s="162" t="s">
        <v>118</v>
      </c>
    </row>
    <row r="310" spans="1:65" s="13" customFormat="1">
      <c r="B310" s="160"/>
      <c r="D310" s="161" t="s">
        <v>126</v>
      </c>
      <c r="E310" s="162" t="s">
        <v>1</v>
      </c>
      <c r="F310" s="163" t="s">
        <v>405</v>
      </c>
      <c r="H310" s="164">
        <v>515.20000000000005</v>
      </c>
      <c r="L310" s="160"/>
      <c r="M310" s="165"/>
      <c r="N310" s="166"/>
      <c r="O310" s="166"/>
      <c r="P310" s="166"/>
      <c r="Q310" s="166"/>
      <c r="R310" s="166"/>
      <c r="S310" s="166"/>
      <c r="T310" s="167"/>
      <c r="AT310" s="162" t="s">
        <v>126</v>
      </c>
      <c r="AU310" s="162" t="s">
        <v>125</v>
      </c>
      <c r="AV310" s="13" t="s">
        <v>125</v>
      </c>
      <c r="AW310" s="13" t="s">
        <v>24</v>
      </c>
      <c r="AX310" s="13" t="s">
        <v>67</v>
      </c>
      <c r="AY310" s="162" t="s">
        <v>118</v>
      </c>
    </row>
    <row r="311" spans="1:65" s="14" customFormat="1">
      <c r="B311" s="168"/>
      <c r="D311" s="161" t="s">
        <v>126</v>
      </c>
      <c r="E311" s="169" t="s">
        <v>1</v>
      </c>
      <c r="F311" s="170" t="s">
        <v>129</v>
      </c>
      <c r="H311" s="171">
        <v>687.71799999999996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126</v>
      </c>
      <c r="AU311" s="169" t="s">
        <v>125</v>
      </c>
      <c r="AV311" s="14" t="s">
        <v>124</v>
      </c>
      <c r="AW311" s="14" t="s">
        <v>24</v>
      </c>
      <c r="AX311" s="14" t="s">
        <v>75</v>
      </c>
      <c r="AY311" s="169" t="s">
        <v>118</v>
      </c>
    </row>
    <row r="312" spans="1:65" s="2" customFormat="1" ht="24.2" customHeight="1">
      <c r="A312" s="28"/>
      <c r="B312" s="146"/>
      <c r="C312" s="147" t="s">
        <v>406</v>
      </c>
      <c r="D312" s="147" t="s">
        <v>120</v>
      </c>
      <c r="E312" s="148" t="s">
        <v>407</v>
      </c>
      <c r="F312" s="149" t="s">
        <v>408</v>
      </c>
      <c r="G312" s="150" t="s">
        <v>146</v>
      </c>
      <c r="H312" s="151">
        <v>687.71799999999996</v>
      </c>
      <c r="I312" s="152"/>
      <c r="J312" s="152">
        <f>ROUND(I312*H312,2)</f>
        <v>0</v>
      </c>
      <c r="K312" s="153"/>
      <c r="L312" s="29"/>
      <c r="M312" s="154" t="s">
        <v>1</v>
      </c>
      <c r="N312" s="155" t="s">
        <v>33</v>
      </c>
      <c r="O312" s="156">
        <v>0.14813999999999999</v>
      </c>
      <c r="P312" s="156">
        <f>O312*H312</f>
        <v>101.87854451999999</v>
      </c>
      <c r="Q312" s="156">
        <v>8.1340000000000004E-5</v>
      </c>
      <c r="R312" s="156">
        <f>Q312*H312</f>
        <v>5.5938982120000001E-2</v>
      </c>
      <c r="S312" s="156">
        <v>0</v>
      </c>
      <c r="T312" s="157">
        <f>S312*H312</f>
        <v>0</v>
      </c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R312" s="158" t="s">
        <v>159</v>
      </c>
      <c r="AT312" s="158" t="s">
        <v>120</v>
      </c>
      <c r="AU312" s="158" t="s">
        <v>125</v>
      </c>
      <c r="AY312" s="16" t="s">
        <v>118</v>
      </c>
      <c r="BE312" s="159">
        <f>IF(N312="základná",J312,0)</f>
        <v>0</v>
      </c>
      <c r="BF312" s="159">
        <f>IF(N312="znížená",J312,0)</f>
        <v>0</v>
      </c>
      <c r="BG312" s="159">
        <f>IF(N312="zákl. prenesená",J312,0)</f>
        <v>0</v>
      </c>
      <c r="BH312" s="159">
        <f>IF(N312="zníž. prenesená",J312,0)</f>
        <v>0</v>
      </c>
      <c r="BI312" s="159">
        <f>IF(N312="nulová",J312,0)</f>
        <v>0</v>
      </c>
      <c r="BJ312" s="16" t="s">
        <v>125</v>
      </c>
      <c r="BK312" s="159">
        <f>ROUND(I312*H312,2)</f>
        <v>0</v>
      </c>
      <c r="BL312" s="16" t="s">
        <v>159</v>
      </c>
      <c r="BM312" s="158" t="s">
        <v>409</v>
      </c>
    </row>
    <row r="313" spans="1:65" s="2" customFormat="1" ht="37.9" customHeight="1">
      <c r="A313" s="28"/>
      <c r="B313" s="146"/>
      <c r="C313" s="147" t="s">
        <v>274</v>
      </c>
      <c r="D313" s="147" t="s">
        <v>120</v>
      </c>
      <c r="E313" s="148" t="s">
        <v>410</v>
      </c>
      <c r="F313" s="149" t="s">
        <v>411</v>
      </c>
      <c r="G313" s="150" t="s">
        <v>146</v>
      </c>
      <c r="H313" s="151">
        <v>200.512</v>
      </c>
      <c r="I313" s="152"/>
      <c r="J313" s="152">
        <f>ROUND(I313*H313,2)</f>
        <v>0</v>
      </c>
      <c r="K313" s="153"/>
      <c r="L313" s="29"/>
      <c r="M313" s="154" t="s">
        <v>1</v>
      </c>
      <c r="N313" s="155" t="s">
        <v>33</v>
      </c>
      <c r="O313" s="156">
        <v>0.18104000000000001</v>
      </c>
      <c r="P313" s="156">
        <f>O313*H313</f>
        <v>36.300692480000002</v>
      </c>
      <c r="Q313" s="156">
        <v>2.0999999999999999E-5</v>
      </c>
      <c r="R313" s="156">
        <f>Q313*H313</f>
        <v>4.2107519999999999E-3</v>
      </c>
      <c r="S313" s="156">
        <v>0</v>
      </c>
      <c r="T313" s="157">
        <f>S313*H313</f>
        <v>0</v>
      </c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R313" s="158" t="s">
        <v>159</v>
      </c>
      <c r="AT313" s="158" t="s">
        <v>120</v>
      </c>
      <c r="AU313" s="158" t="s">
        <v>125</v>
      </c>
      <c r="AY313" s="16" t="s">
        <v>118</v>
      </c>
      <c r="BE313" s="159">
        <f>IF(N313="základná",J313,0)</f>
        <v>0</v>
      </c>
      <c r="BF313" s="159">
        <f>IF(N313="znížená",J313,0)</f>
        <v>0</v>
      </c>
      <c r="BG313" s="159">
        <f>IF(N313="zákl. prenesená",J313,0)</f>
        <v>0</v>
      </c>
      <c r="BH313" s="159">
        <f>IF(N313="zníž. prenesená",J313,0)</f>
        <v>0</v>
      </c>
      <c r="BI313" s="159">
        <f>IF(N313="nulová",J313,0)</f>
        <v>0</v>
      </c>
      <c r="BJ313" s="16" t="s">
        <v>125</v>
      </c>
      <c r="BK313" s="159">
        <f>ROUND(I313*H313,2)</f>
        <v>0</v>
      </c>
      <c r="BL313" s="16" t="s">
        <v>159</v>
      </c>
      <c r="BM313" s="158" t="s">
        <v>412</v>
      </c>
    </row>
    <row r="314" spans="1:65" s="13" customFormat="1">
      <c r="B314" s="160"/>
      <c r="D314" s="161" t="s">
        <v>126</v>
      </c>
      <c r="E314" s="162" t="s">
        <v>1</v>
      </c>
      <c r="F314" s="163" t="s">
        <v>413</v>
      </c>
      <c r="H314" s="164">
        <v>200.512</v>
      </c>
      <c r="L314" s="160"/>
      <c r="M314" s="165"/>
      <c r="N314" s="166"/>
      <c r="O314" s="166"/>
      <c r="P314" s="166"/>
      <c r="Q314" s="166"/>
      <c r="R314" s="166"/>
      <c r="S314" s="166"/>
      <c r="T314" s="167"/>
      <c r="AT314" s="162" t="s">
        <v>126</v>
      </c>
      <c r="AU314" s="162" t="s">
        <v>125</v>
      </c>
      <c r="AV314" s="13" t="s">
        <v>125</v>
      </c>
      <c r="AW314" s="13" t="s">
        <v>24</v>
      </c>
      <c r="AX314" s="13" t="s">
        <v>67</v>
      </c>
      <c r="AY314" s="162" t="s">
        <v>118</v>
      </c>
    </row>
    <row r="315" spans="1:65" s="14" customFormat="1">
      <c r="B315" s="168"/>
      <c r="D315" s="161" t="s">
        <v>126</v>
      </c>
      <c r="E315" s="169" t="s">
        <v>1</v>
      </c>
      <c r="F315" s="170" t="s">
        <v>129</v>
      </c>
      <c r="H315" s="171">
        <v>200.512</v>
      </c>
      <c r="L315" s="168"/>
      <c r="M315" s="172"/>
      <c r="N315" s="173"/>
      <c r="O315" s="173"/>
      <c r="P315" s="173"/>
      <c r="Q315" s="173"/>
      <c r="R315" s="173"/>
      <c r="S315" s="173"/>
      <c r="T315" s="174"/>
      <c r="AT315" s="169" t="s">
        <v>126</v>
      </c>
      <c r="AU315" s="169" t="s">
        <v>125</v>
      </c>
      <c r="AV315" s="14" t="s">
        <v>124</v>
      </c>
      <c r="AW315" s="14" t="s">
        <v>24</v>
      </c>
      <c r="AX315" s="14" t="s">
        <v>75</v>
      </c>
      <c r="AY315" s="169" t="s">
        <v>118</v>
      </c>
    </row>
    <row r="316" spans="1:65" s="12" customFormat="1" ht="25.9" customHeight="1">
      <c r="B316" s="134"/>
      <c r="D316" s="135" t="s">
        <v>66</v>
      </c>
      <c r="E316" s="136" t="s">
        <v>314</v>
      </c>
      <c r="F316" s="136" t="s">
        <v>414</v>
      </c>
      <c r="J316" s="137">
        <f>BK316</f>
        <v>0</v>
      </c>
      <c r="L316" s="134"/>
      <c r="M316" s="138"/>
      <c r="N316" s="139"/>
      <c r="O316" s="139"/>
      <c r="P316" s="140">
        <f>P317</f>
        <v>31.54044</v>
      </c>
      <c r="Q316" s="139"/>
      <c r="R316" s="140">
        <f>R317</f>
        <v>0.16738399999999998</v>
      </c>
      <c r="S316" s="139"/>
      <c r="T316" s="141">
        <f>T317</f>
        <v>0</v>
      </c>
      <c r="AR316" s="135" t="s">
        <v>132</v>
      </c>
      <c r="AT316" s="142" t="s">
        <v>66</v>
      </c>
      <c r="AU316" s="142" t="s">
        <v>67</v>
      </c>
      <c r="AY316" s="135" t="s">
        <v>118</v>
      </c>
      <c r="BK316" s="143">
        <f>BK317</f>
        <v>0</v>
      </c>
    </row>
    <row r="317" spans="1:65" s="12" customFormat="1" ht="22.9" customHeight="1">
      <c r="B317" s="134"/>
      <c r="D317" s="135" t="s">
        <v>66</v>
      </c>
      <c r="E317" s="144" t="s">
        <v>415</v>
      </c>
      <c r="F317" s="144" t="s">
        <v>416</v>
      </c>
      <c r="J317" s="145">
        <f>BK317</f>
        <v>0</v>
      </c>
      <c r="L317" s="134"/>
      <c r="M317" s="138"/>
      <c r="N317" s="139"/>
      <c r="O317" s="139"/>
      <c r="P317" s="140">
        <f>SUM(P318:P342)</f>
        <v>31.54044</v>
      </c>
      <c r="Q317" s="139"/>
      <c r="R317" s="140">
        <f>SUM(R318:R342)</f>
        <v>0.16738399999999998</v>
      </c>
      <c r="S317" s="139"/>
      <c r="T317" s="141">
        <f>SUM(T318:T342)</f>
        <v>0</v>
      </c>
      <c r="AR317" s="135" t="s">
        <v>132</v>
      </c>
      <c r="AT317" s="142" t="s">
        <v>66</v>
      </c>
      <c r="AU317" s="142" t="s">
        <v>75</v>
      </c>
      <c r="AY317" s="135" t="s">
        <v>118</v>
      </c>
      <c r="BK317" s="143">
        <f>SUM(BK318:BK342)</f>
        <v>0</v>
      </c>
    </row>
    <row r="318" spans="1:65" s="2" customFormat="1" ht="24.2" customHeight="1">
      <c r="A318" s="28"/>
      <c r="B318" s="146"/>
      <c r="C318" s="147" t="s">
        <v>417</v>
      </c>
      <c r="D318" s="147" t="s">
        <v>120</v>
      </c>
      <c r="E318" s="148" t="s">
        <v>418</v>
      </c>
      <c r="F318" s="149" t="s">
        <v>419</v>
      </c>
      <c r="G318" s="150" t="s">
        <v>252</v>
      </c>
      <c r="H318" s="151">
        <v>84.3</v>
      </c>
      <c r="I318" s="152"/>
      <c r="J318" s="152">
        <f t="shared" ref="J318:J342" si="10">ROUND(I318*H318,2)</f>
        <v>0</v>
      </c>
      <c r="K318" s="153"/>
      <c r="L318" s="29"/>
      <c r="M318" s="154" t="s">
        <v>1</v>
      </c>
      <c r="N318" s="155" t="s">
        <v>33</v>
      </c>
      <c r="O318" s="156">
        <v>9.8000000000000004E-2</v>
      </c>
      <c r="P318" s="156">
        <f t="shared" ref="P318:P342" si="11">O318*H318</f>
        <v>8.2614000000000001</v>
      </c>
      <c r="Q318" s="156">
        <v>0</v>
      </c>
      <c r="R318" s="156">
        <f t="shared" ref="R318:R342" si="12">Q318*H318</f>
        <v>0</v>
      </c>
      <c r="S318" s="156">
        <v>0</v>
      </c>
      <c r="T318" s="157">
        <f t="shared" ref="T318:T342" si="13">S318*H318</f>
        <v>0</v>
      </c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R318" s="158" t="s">
        <v>278</v>
      </c>
      <c r="AT318" s="158" t="s">
        <v>120</v>
      </c>
      <c r="AU318" s="158" t="s">
        <v>125</v>
      </c>
      <c r="AY318" s="16" t="s">
        <v>118</v>
      </c>
      <c r="BE318" s="159">
        <f t="shared" ref="BE318:BE342" si="14">IF(N318="základná",J318,0)</f>
        <v>0</v>
      </c>
      <c r="BF318" s="159">
        <f t="shared" ref="BF318:BF342" si="15">IF(N318="znížená",J318,0)</f>
        <v>0</v>
      </c>
      <c r="BG318" s="159">
        <f t="shared" ref="BG318:BG342" si="16">IF(N318="zákl. prenesená",J318,0)</f>
        <v>0</v>
      </c>
      <c r="BH318" s="159">
        <f t="shared" ref="BH318:BH342" si="17">IF(N318="zníž. prenesená",J318,0)</f>
        <v>0</v>
      </c>
      <c r="BI318" s="159">
        <f t="shared" ref="BI318:BI342" si="18">IF(N318="nulová",J318,0)</f>
        <v>0</v>
      </c>
      <c r="BJ318" s="16" t="s">
        <v>125</v>
      </c>
      <c r="BK318" s="159">
        <f t="shared" ref="BK318:BK342" si="19">ROUND(I318*H318,2)</f>
        <v>0</v>
      </c>
      <c r="BL318" s="16" t="s">
        <v>278</v>
      </c>
      <c r="BM318" s="158" t="s">
        <v>420</v>
      </c>
    </row>
    <row r="319" spans="1:65" s="2" customFormat="1" ht="33" customHeight="1">
      <c r="A319" s="28"/>
      <c r="B319" s="146"/>
      <c r="C319" s="175" t="s">
        <v>278</v>
      </c>
      <c r="D319" s="175" t="s">
        <v>314</v>
      </c>
      <c r="E319" s="176" t="s">
        <v>421</v>
      </c>
      <c r="F319" s="177" t="s">
        <v>422</v>
      </c>
      <c r="G319" s="178" t="s">
        <v>252</v>
      </c>
      <c r="H319" s="179">
        <v>84.3</v>
      </c>
      <c r="I319" s="180"/>
      <c r="J319" s="180">
        <f t="shared" si="10"/>
        <v>0</v>
      </c>
      <c r="K319" s="181"/>
      <c r="L319" s="182"/>
      <c r="M319" s="183" t="s">
        <v>1</v>
      </c>
      <c r="N319" s="184" t="s">
        <v>33</v>
      </c>
      <c r="O319" s="156">
        <v>0</v>
      </c>
      <c r="P319" s="156">
        <f t="shared" si="11"/>
        <v>0</v>
      </c>
      <c r="Q319" s="156">
        <v>1.9000000000000001E-4</v>
      </c>
      <c r="R319" s="156">
        <f t="shared" si="12"/>
        <v>1.6017E-2</v>
      </c>
      <c r="S319" s="156">
        <v>0</v>
      </c>
      <c r="T319" s="157">
        <f t="shared" si="13"/>
        <v>0</v>
      </c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R319" s="158" t="s">
        <v>423</v>
      </c>
      <c r="AT319" s="158" t="s">
        <v>314</v>
      </c>
      <c r="AU319" s="158" t="s">
        <v>125</v>
      </c>
      <c r="AY319" s="16" t="s">
        <v>118</v>
      </c>
      <c r="BE319" s="159">
        <f t="shared" si="14"/>
        <v>0</v>
      </c>
      <c r="BF319" s="159">
        <f t="shared" si="15"/>
        <v>0</v>
      </c>
      <c r="BG319" s="159">
        <f t="shared" si="16"/>
        <v>0</v>
      </c>
      <c r="BH319" s="159">
        <f t="shared" si="17"/>
        <v>0</v>
      </c>
      <c r="BI319" s="159">
        <f t="shared" si="18"/>
        <v>0</v>
      </c>
      <c r="BJ319" s="16" t="s">
        <v>125</v>
      </c>
      <c r="BK319" s="159">
        <f t="shared" si="19"/>
        <v>0</v>
      </c>
      <c r="BL319" s="16" t="s">
        <v>423</v>
      </c>
      <c r="BM319" s="158" t="s">
        <v>424</v>
      </c>
    </row>
    <row r="320" spans="1:65" s="2" customFormat="1" ht="33" customHeight="1">
      <c r="A320" s="28"/>
      <c r="B320" s="146"/>
      <c r="C320" s="175" t="s">
        <v>425</v>
      </c>
      <c r="D320" s="175" t="s">
        <v>314</v>
      </c>
      <c r="E320" s="176" t="s">
        <v>426</v>
      </c>
      <c r="F320" s="177" t="s">
        <v>427</v>
      </c>
      <c r="G320" s="178" t="s">
        <v>312</v>
      </c>
      <c r="H320" s="179">
        <v>84.3</v>
      </c>
      <c r="I320" s="180"/>
      <c r="J320" s="180">
        <f t="shared" si="10"/>
        <v>0</v>
      </c>
      <c r="K320" s="181"/>
      <c r="L320" s="182"/>
      <c r="M320" s="183" t="s">
        <v>1</v>
      </c>
      <c r="N320" s="184" t="s">
        <v>33</v>
      </c>
      <c r="O320" s="156">
        <v>0</v>
      </c>
      <c r="P320" s="156">
        <f t="shared" si="11"/>
        <v>0</v>
      </c>
      <c r="Q320" s="156">
        <v>5.0000000000000002E-5</v>
      </c>
      <c r="R320" s="156">
        <f t="shared" si="12"/>
        <v>4.215E-3</v>
      </c>
      <c r="S320" s="156">
        <v>0</v>
      </c>
      <c r="T320" s="157">
        <f t="shared" si="13"/>
        <v>0</v>
      </c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R320" s="158" t="s">
        <v>423</v>
      </c>
      <c r="AT320" s="158" t="s">
        <v>314</v>
      </c>
      <c r="AU320" s="158" t="s">
        <v>125</v>
      </c>
      <c r="AY320" s="16" t="s">
        <v>118</v>
      </c>
      <c r="BE320" s="159">
        <f t="shared" si="14"/>
        <v>0</v>
      </c>
      <c r="BF320" s="159">
        <f t="shared" si="15"/>
        <v>0</v>
      </c>
      <c r="BG320" s="159">
        <f t="shared" si="16"/>
        <v>0</v>
      </c>
      <c r="BH320" s="159">
        <f t="shared" si="17"/>
        <v>0</v>
      </c>
      <c r="BI320" s="159">
        <f t="shared" si="18"/>
        <v>0</v>
      </c>
      <c r="BJ320" s="16" t="s">
        <v>125</v>
      </c>
      <c r="BK320" s="159">
        <f t="shared" si="19"/>
        <v>0</v>
      </c>
      <c r="BL320" s="16" t="s">
        <v>423</v>
      </c>
      <c r="BM320" s="158" t="s">
        <v>428</v>
      </c>
    </row>
    <row r="321" spans="1:65" s="2" customFormat="1" ht="16.5" customHeight="1">
      <c r="A321" s="28"/>
      <c r="B321" s="146"/>
      <c r="C321" s="147" t="s">
        <v>282</v>
      </c>
      <c r="D321" s="147" t="s">
        <v>120</v>
      </c>
      <c r="E321" s="148" t="s">
        <v>429</v>
      </c>
      <c r="F321" s="149" t="s">
        <v>430</v>
      </c>
      <c r="G321" s="150" t="s">
        <v>431</v>
      </c>
      <c r="H321" s="151">
        <v>4</v>
      </c>
      <c r="I321" s="152"/>
      <c r="J321" s="152">
        <f t="shared" si="10"/>
        <v>0</v>
      </c>
      <c r="K321" s="153"/>
      <c r="L321" s="29"/>
      <c r="M321" s="154" t="s">
        <v>1</v>
      </c>
      <c r="N321" s="155" t="s">
        <v>33</v>
      </c>
      <c r="O321" s="156">
        <v>8.5999999999999993E-2</v>
      </c>
      <c r="P321" s="156">
        <f t="shared" si="11"/>
        <v>0.34399999999999997</v>
      </c>
      <c r="Q321" s="156">
        <v>0</v>
      </c>
      <c r="R321" s="156">
        <f t="shared" si="12"/>
        <v>0</v>
      </c>
      <c r="S321" s="156">
        <v>0</v>
      </c>
      <c r="T321" s="157">
        <f t="shared" si="13"/>
        <v>0</v>
      </c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R321" s="158" t="s">
        <v>278</v>
      </c>
      <c r="AT321" s="158" t="s">
        <v>120</v>
      </c>
      <c r="AU321" s="158" t="s">
        <v>125</v>
      </c>
      <c r="AY321" s="16" t="s">
        <v>118</v>
      </c>
      <c r="BE321" s="159">
        <f t="shared" si="14"/>
        <v>0</v>
      </c>
      <c r="BF321" s="159">
        <f t="shared" si="15"/>
        <v>0</v>
      </c>
      <c r="BG321" s="159">
        <f t="shared" si="16"/>
        <v>0</v>
      </c>
      <c r="BH321" s="159">
        <f t="shared" si="17"/>
        <v>0</v>
      </c>
      <c r="BI321" s="159">
        <f t="shared" si="18"/>
        <v>0</v>
      </c>
      <c r="BJ321" s="16" t="s">
        <v>125</v>
      </c>
      <c r="BK321" s="159">
        <f t="shared" si="19"/>
        <v>0</v>
      </c>
      <c r="BL321" s="16" t="s">
        <v>278</v>
      </c>
      <c r="BM321" s="158" t="s">
        <v>432</v>
      </c>
    </row>
    <row r="322" spans="1:65" s="2" customFormat="1" ht="16.5" customHeight="1">
      <c r="A322" s="28"/>
      <c r="B322" s="146"/>
      <c r="C322" s="175" t="s">
        <v>433</v>
      </c>
      <c r="D322" s="175" t="s">
        <v>314</v>
      </c>
      <c r="E322" s="176" t="s">
        <v>434</v>
      </c>
      <c r="F322" s="177" t="s">
        <v>435</v>
      </c>
      <c r="G322" s="178" t="s">
        <v>312</v>
      </c>
      <c r="H322" s="179">
        <v>4</v>
      </c>
      <c r="I322" s="180"/>
      <c r="J322" s="180">
        <f t="shared" si="10"/>
        <v>0</v>
      </c>
      <c r="K322" s="181"/>
      <c r="L322" s="182"/>
      <c r="M322" s="183" t="s">
        <v>1</v>
      </c>
      <c r="N322" s="184" t="s">
        <v>33</v>
      </c>
      <c r="O322" s="156">
        <v>0</v>
      </c>
      <c r="P322" s="156">
        <f t="shared" si="11"/>
        <v>0</v>
      </c>
      <c r="Q322" s="156">
        <v>3.0000000000000001E-5</v>
      </c>
      <c r="R322" s="156">
        <f t="shared" si="12"/>
        <v>1.2E-4</v>
      </c>
      <c r="S322" s="156">
        <v>0</v>
      </c>
      <c r="T322" s="157">
        <f t="shared" si="13"/>
        <v>0</v>
      </c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R322" s="158" t="s">
        <v>423</v>
      </c>
      <c r="AT322" s="158" t="s">
        <v>314</v>
      </c>
      <c r="AU322" s="158" t="s">
        <v>125</v>
      </c>
      <c r="AY322" s="16" t="s">
        <v>118</v>
      </c>
      <c r="BE322" s="159">
        <f t="shared" si="14"/>
        <v>0</v>
      </c>
      <c r="BF322" s="159">
        <f t="shared" si="15"/>
        <v>0</v>
      </c>
      <c r="BG322" s="159">
        <f t="shared" si="16"/>
        <v>0</v>
      </c>
      <c r="BH322" s="159">
        <f t="shared" si="17"/>
        <v>0</v>
      </c>
      <c r="BI322" s="159">
        <f t="shared" si="18"/>
        <v>0</v>
      </c>
      <c r="BJ322" s="16" t="s">
        <v>125</v>
      </c>
      <c r="BK322" s="159">
        <f t="shared" si="19"/>
        <v>0</v>
      </c>
      <c r="BL322" s="16" t="s">
        <v>423</v>
      </c>
      <c r="BM322" s="158" t="s">
        <v>436</v>
      </c>
    </row>
    <row r="323" spans="1:65" s="2" customFormat="1" ht="24.2" customHeight="1">
      <c r="A323" s="28"/>
      <c r="B323" s="146"/>
      <c r="C323" s="147" t="s">
        <v>286</v>
      </c>
      <c r="D323" s="147" t="s">
        <v>120</v>
      </c>
      <c r="E323" s="148" t="s">
        <v>437</v>
      </c>
      <c r="F323" s="149" t="s">
        <v>438</v>
      </c>
      <c r="G323" s="150" t="s">
        <v>431</v>
      </c>
      <c r="H323" s="151">
        <v>4</v>
      </c>
      <c r="I323" s="152"/>
      <c r="J323" s="152">
        <f t="shared" si="10"/>
        <v>0</v>
      </c>
      <c r="K323" s="153"/>
      <c r="L323" s="29"/>
      <c r="M323" s="154" t="s">
        <v>1</v>
      </c>
      <c r="N323" s="155" t="s">
        <v>33</v>
      </c>
      <c r="O323" s="156">
        <v>9.5000000000000001E-2</v>
      </c>
      <c r="P323" s="156">
        <f t="shared" si="11"/>
        <v>0.38</v>
      </c>
      <c r="Q323" s="156">
        <v>0</v>
      </c>
      <c r="R323" s="156">
        <f t="shared" si="12"/>
        <v>0</v>
      </c>
      <c r="S323" s="156">
        <v>0</v>
      </c>
      <c r="T323" s="157">
        <f t="shared" si="13"/>
        <v>0</v>
      </c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R323" s="158" t="s">
        <v>278</v>
      </c>
      <c r="AT323" s="158" t="s">
        <v>120</v>
      </c>
      <c r="AU323" s="158" t="s">
        <v>125</v>
      </c>
      <c r="AY323" s="16" t="s">
        <v>118</v>
      </c>
      <c r="BE323" s="159">
        <f t="shared" si="14"/>
        <v>0</v>
      </c>
      <c r="BF323" s="159">
        <f t="shared" si="15"/>
        <v>0</v>
      </c>
      <c r="BG323" s="159">
        <f t="shared" si="16"/>
        <v>0</v>
      </c>
      <c r="BH323" s="159">
        <f t="shared" si="17"/>
        <v>0</v>
      </c>
      <c r="BI323" s="159">
        <f t="shared" si="18"/>
        <v>0</v>
      </c>
      <c r="BJ323" s="16" t="s">
        <v>125</v>
      </c>
      <c r="BK323" s="159">
        <f t="shared" si="19"/>
        <v>0</v>
      </c>
      <c r="BL323" s="16" t="s">
        <v>278</v>
      </c>
      <c r="BM323" s="158" t="s">
        <v>439</v>
      </c>
    </row>
    <row r="324" spans="1:65" s="2" customFormat="1" ht="16.5" customHeight="1">
      <c r="A324" s="28"/>
      <c r="B324" s="146"/>
      <c r="C324" s="147" t="s">
        <v>440</v>
      </c>
      <c r="D324" s="147" t="s">
        <v>120</v>
      </c>
      <c r="E324" s="148" t="s">
        <v>441</v>
      </c>
      <c r="F324" s="149" t="s">
        <v>442</v>
      </c>
      <c r="G324" s="150" t="s">
        <v>312</v>
      </c>
      <c r="H324" s="151">
        <v>4</v>
      </c>
      <c r="I324" s="152"/>
      <c r="J324" s="152">
        <f t="shared" si="10"/>
        <v>0</v>
      </c>
      <c r="K324" s="153"/>
      <c r="L324" s="29"/>
      <c r="M324" s="154" t="s">
        <v>1</v>
      </c>
      <c r="N324" s="155" t="s">
        <v>33</v>
      </c>
      <c r="O324" s="156">
        <v>0.28799999999999998</v>
      </c>
      <c r="P324" s="156">
        <f t="shared" si="11"/>
        <v>1.1519999999999999</v>
      </c>
      <c r="Q324" s="156">
        <v>0</v>
      </c>
      <c r="R324" s="156">
        <f t="shared" si="12"/>
        <v>0</v>
      </c>
      <c r="S324" s="156">
        <v>0</v>
      </c>
      <c r="T324" s="157">
        <f t="shared" si="13"/>
        <v>0</v>
      </c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R324" s="158" t="s">
        <v>278</v>
      </c>
      <c r="AT324" s="158" t="s">
        <v>120</v>
      </c>
      <c r="AU324" s="158" t="s">
        <v>125</v>
      </c>
      <c r="AY324" s="16" t="s">
        <v>118</v>
      </c>
      <c r="BE324" s="159">
        <f t="shared" si="14"/>
        <v>0</v>
      </c>
      <c r="BF324" s="159">
        <f t="shared" si="15"/>
        <v>0</v>
      </c>
      <c r="BG324" s="159">
        <f t="shared" si="16"/>
        <v>0</v>
      </c>
      <c r="BH324" s="159">
        <f t="shared" si="17"/>
        <v>0</v>
      </c>
      <c r="BI324" s="159">
        <f t="shared" si="18"/>
        <v>0</v>
      </c>
      <c r="BJ324" s="16" t="s">
        <v>125</v>
      </c>
      <c r="BK324" s="159">
        <f t="shared" si="19"/>
        <v>0</v>
      </c>
      <c r="BL324" s="16" t="s">
        <v>278</v>
      </c>
      <c r="BM324" s="158" t="s">
        <v>443</v>
      </c>
    </row>
    <row r="325" spans="1:65" s="2" customFormat="1" ht="16.5" customHeight="1">
      <c r="A325" s="28"/>
      <c r="B325" s="146"/>
      <c r="C325" s="175" t="s">
        <v>290</v>
      </c>
      <c r="D325" s="175" t="s">
        <v>314</v>
      </c>
      <c r="E325" s="176" t="s">
        <v>444</v>
      </c>
      <c r="F325" s="177" t="s">
        <v>445</v>
      </c>
      <c r="G325" s="178" t="s">
        <v>312</v>
      </c>
      <c r="H325" s="179">
        <v>4</v>
      </c>
      <c r="I325" s="180"/>
      <c r="J325" s="180">
        <f t="shared" si="10"/>
        <v>0</v>
      </c>
      <c r="K325" s="181"/>
      <c r="L325" s="182"/>
      <c r="M325" s="183" t="s">
        <v>1</v>
      </c>
      <c r="N325" s="184" t="s">
        <v>33</v>
      </c>
      <c r="O325" s="156">
        <v>0</v>
      </c>
      <c r="P325" s="156">
        <f t="shared" si="11"/>
        <v>0</v>
      </c>
      <c r="Q325" s="156">
        <v>1E-4</v>
      </c>
      <c r="R325" s="156">
        <f t="shared" si="12"/>
        <v>4.0000000000000002E-4</v>
      </c>
      <c r="S325" s="156">
        <v>0</v>
      </c>
      <c r="T325" s="157">
        <f t="shared" si="13"/>
        <v>0</v>
      </c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R325" s="158" t="s">
        <v>423</v>
      </c>
      <c r="AT325" s="158" t="s">
        <v>314</v>
      </c>
      <c r="AU325" s="158" t="s">
        <v>125</v>
      </c>
      <c r="AY325" s="16" t="s">
        <v>118</v>
      </c>
      <c r="BE325" s="159">
        <f t="shared" si="14"/>
        <v>0</v>
      </c>
      <c r="BF325" s="159">
        <f t="shared" si="15"/>
        <v>0</v>
      </c>
      <c r="BG325" s="159">
        <f t="shared" si="16"/>
        <v>0</v>
      </c>
      <c r="BH325" s="159">
        <f t="shared" si="17"/>
        <v>0</v>
      </c>
      <c r="BI325" s="159">
        <f t="shared" si="18"/>
        <v>0</v>
      </c>
      <c r="BJ325" s="16" t="s">
        <v>125</v>
      </c>
      <c r="BK325" s="159">
        <f t="shared" si="19"/>
        <v>0</v>
      </c>
      <c r="BL325" s="16" t="s">
        <v>423</v>
      </c>
      <c r="BM325" s="158" t="s">
        <v>446</v>
      </c>
    </row>
    <row r="326" spans="1:65" s="2" customFormat="1" ht="24.2" customHeight="1">
      <c r="A326" s="28"/>
      <c r="B326" s="146"/>
      <c r="C326" s="147" t="s">
        <v>447</v>
      </c>
      <c r="D326" s="147" t="s">
        <v>120</v>
      </c>
      <c r="E326" s="148" t="s">
        <v>448</v>
      </c>
      <c r="F326" s="149" t="s">
        <v>449</v>
      </c>
      <c r="G326" s="150" t="s">
        <v>312</v>
      </c>
      <c r="H326" s="151">
        <v>2</v>
      </c>
      <c r="I326" s="152"/>
      <c r="J326" s="152">
        <f t="shared" si="10"/>
        <v>0</v>
      </c>
      <c r="K326" s="153"/>
      <c r="L326" s="29"/>
      <c r="M326" s="154" t="s">
        <v>1</v>
      </c>
      <c r="N326" s="155" t="s">
        <v>33</v>
      </c>
      <c r="O326" s="156">
        <v>0.25800000000000001</v>
      </c>
      <c r="P326" s="156">
        <f t="shared" si="11"/>
        <v>0.51600000000000001</v>
      </c>
      <c r="Q326" s="156">
        <v>0</v>
      </c>
      <c r="R326" s="156">
        <f t="shared" si="12"/>
        <v>0</v>
      </c>
      <c r="S326" s="156">
        <v>0</v>
      </c>
      <c r="T326" s="157">
        <f t="shared" si="13"/>
        <v>0</v>
      </c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R326" s="158" t="s">
        <v>278</v>
      </c>
      <c r="AT326" s="158" t="s">
        <v>120</v>
      </c>
      <c r="AU326" s="158" t="s">
        <v>125</v>
      </c>
      <c r="AY326" s="16" t="s">
        <v>118</v>
      </c>
      <c r="BE326" s="159">
        <f t="shared" si="14"/>
        <v>0</v>
      </c>
      <c r="BF326" s="159">
        <f t="shared" si="15"/>
        <v>0</v>
      </c>
      <c r="BG326" s="159">
        <f t="shared" si="16"/>
        <v>0</v>
      </c>
      <c r="BH326" s="159">
        <f t="shared" si="17"/>
        <v>0</v>
      </c>
      <c r="BI326" s="159">
        <f t="shared" si="18"/>
        <v>0</v>
      </c>
      <c r="BJ326" s="16" t="s">
        <v>125</v>
      </c>
      <c r="BK326" s="159">
        <f t="shared" si="19"/>
        <v>0</v>
      </c>
      <c r="BL326" s="16" t="s">
        <v>278</v>
      </c>
      <c r="BM326" s="158" t="s">
        <v>450</v>
      </c>
    </row>
    <row r="327" spans="1:65" s="2" customFormat="1" ht="16.5" customHeight="1">
      <c r="A327" s="28"/>
      <c r="B327" s="146"/>
      <c r="C327" s="175" t="s">
        <v>294</v>
      </c>
      <c r="D327" s="175" t="s">
        <v>314</v>
      </c>
      <c r="E327" s="176" t="s">
        <v>451</v>
      </c>
      <c r="F327" s="177" t="s">
        <v>452</v>
      </c>
      <c r="G327" s="178" t="s">
        <v>312</v>
      </c>
      <c r="H327" s="179">
        <v>2</v>
      </c>
      <c r="I327" s="180"/>
      <c r="J327" s="180">
        <f t="shared" si="10"/>
        <v>0</v>
      </c>
      <c r="K327" s="181"/>
      <c r="L327" s="182"/>
      <c r="M327" s="183" t="s">
        <v>1</v>
      </c>
      <c r="N327" s="184" t="s">
        <v>33</v>
      </c>
      <c r="O327" s="156">
        <v>0</v>
      </c>
      <c r="P327" s="156">
        <f t="shared" si="11"/>
        <v>0</v>
      </c>
      <c r="Q327" s="156">
        <v>3.0000000000000001E-5</v>
      </c>
      <c r="R327" s="156">
        <f t="shared" si="12"/>
        <v>6.0000000000000002E-5</v>
      </c>
      <c r="S327" s="156">
        <v>0</v>
      </c>
      <c r="T327" s="157">
        <f t="shared" si="13"/>
        <v>0</v>
      </c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R327" s="158" t="s">
        <v>423</v>
      </c>
      <c r="AT327" s="158" t="s">
        <v>314</v>
      </c>
      <c r="AU327" s="158" t="s">
        <v>125</v>
      </c>
      <c r="AY327" s="16" t="s">
        <v>118</v>
      </c>
      <c r="BE327" s="159">
        <f t="shared" si="14"/>
        <v>0</v>
      </c>
      <c r="BF327" s="159">
        <f t="shared" si="15"/>
        <v>0</v>
      </c>
      <c r="BG327" s="159">
        <f t="shared" si="16"/>
        <v>0</v>
      </c>
      <c r="BH327" s="159">
        <f t="shared" si="17"/>
        <v>0</v>
      </c>
      <c r="BI327" s="159">
        <f t="shared" si="18"/>
        <v>0</v>
      </c>
      <c r="BJ327" s="16" t="s">
        <v>125</v>
      </c>
      <c r="BK327" s="159">
        <f t="shared" si="19"/>
        <v>0</v>
      </c>
      <c r="BL327" s="16" t="s">
        <v>423</v>
      </c>
      <c r="BM327" s="158" t="s">
        <v>453</v>
      </c>
    </row>
    <row r="328" spans="1:65" s="2" customFormat="1" ht="16.5" customHeight="1">
      <c r="A328" s="28"/>
      <c r="B328" s="146"/>
      <c r="C328" s="175" t="s">
        <v>454</v>
      </c>
      <c r="D328" s="175" t="s">
        <v>314</v>
      </c>
      <c r="E328" s="176" t="s">
        <v>455</v>
      </c>
      <c r="F328" s="177" t="s">
        <v>456</v>
      </c>
      <c r="G328" s="178" t="s">
        <v>312</v>
      </c>
      <c r="H328" s="179">
        <v>2</v>
      </c>
      <c r="I328" s="180"/>
      <c r="J328" s="180">
        <f t="shared" si="10"/>
        <v>0</v>
      </c>
      <c r="K328" s="181"/>
      <c r="L328" s="182"/>
      <c r="M328" s="183" t="s">
        <v>1</v>
      </c>
      <c r="N328" s="184" t="s">
        <v>33</v>
      </c>
      <c r="O328" s="156">
        <v>0</v>
      </c>
      <c r="P328" s="156">
        <f t="shared" si="11"/>
        <v>0</v>
      </c>
      <c r="Q328" s="156">
        <v>8.0000000000000007E-5</v>
      </c>
      <c r="R328" s="156">
        <f t="shared" si="12"/>
        <v>1.6000000000000001E-4</v>
      </c>
      <c r="S328" s="156">
        <v>0</v>
      </c>
      <c r="T328" s="157">
        <f t="shared" si="13"/>
        <v>0</v>
      </c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R328" s="158" t="s">
        <v>423</v>
      </c>
      <c r="AT328" s="158" t="s">
        <v>314</v>
      </c>
      <c r="AU328" s="158" t="s">
        <v>125</v>
      </c>
      <c r="AY328" s="16" t="s">
        <v>118</v>
      </c>
      <c r="BE328" s="159">
        <f t="shared" si="14"/>
        <v>0</v>
      </c>
      <c r="BF328" s="159">
        <f t="shared" si="15"/>
        <v>0</v>
      </c>
      <c r="BG328" s="159">
        <f t="shared" si="16"/>
        <v>0</v>
      </c>
      <c r="BH328" s="159">
        <f t="shared" si="17"/>
        <v>0</v>
      </c>
      <c r="BI328" s="159">
        <f t="shared" si="18"/>
        <v>0</v>
      </c>
      <c r="BJ328" s="16" t="s">
        <v>125</v>
      </c>
      <c r="BK328" s="159">
        <f t="shared" si="19"/>
        <v>0</v>
      </c>
      <c r="BL328" s="16" t="s">
        <v>423</v>
      </c>
      <c r="BM328" s="158" t="s">
        <v>457</v>
      </c>
    </row>
    <row r="329" spans="1:65" s="2" customFormat="1" ht="21.75" customHeight="1">
      <c r="A329" s="28"/>
      <c r="B329" s="146"/>
      <c r="C329" s="147" t="s">
        <v>300</v>
      </c>
      <c r="D329" s="147" t="s">
        <v>120</v>
      </c>
      <c r="E329" s="148" t="s">
        <v>458</v>
      </c>
      <c r="F329" s="149" t="s">
        <v>459</v>
      </c>
      <c r="G329" s="150" t="s">
        <v>312</v>
      </c>
      <c r="H329" s="151">
        <v>3</v>
      </c>
      <c r="I329" s="152"/>
      <c r="J329" s="152">
        <f t="shared" si="10"/>
        <v>0</v>
      </c>
      <c r="K329" s="153"/>
      <c r="L329" s="29"/>
      <c r="M329" s="154" t="s">
        <v>1</v>
      </c>
      <c r="N329" s="155" t="s">
        <v>33</v>
      </c>
      <c r="O329" s="156">
        <v>0.38700000000000001</v>
      </c>
      <c r="P329" s="156">
        <f t="shared" si="11"/>
        <v>1.161</v>
      </c>
      <c r="Q329" s="156">
        <v>0</v>
      </c>
      <c r="R329" s="156">
        <f t="shared" si="12"/>
        <v>0</v>
      </c>
      <c r="S329" s="156">
        <v>0</v>
      </c>
      <c r="T329" s="157">
        <f t="shared" si="13"/>
        <v>0</v>
      </c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R329" s="158" t="s">
        <v>278</v>
      </c>
      <c r="AT329" s="158" t="s">
        <v>120</v>
      </c>
      <c r="AU329" s="158" t="s">
        <v>125</v>
      </c>
      <c r="AY329" s="16" t="s">
        <v>118</v>
      </c>
      <c r="BE329" s="159">
        <f t="shared" si="14"/>
        <v>0</v>
      </c>
      <c r="BF329" s="159">
        <f t="shared" si="15"/>
        <v>0</v>
      </c>
      <c r="BG329" s="159">
        <f t="shared" si="16"/>
        <v>0</v>
      </c>
      <c r="BH329" s="159">
        <f t="shared" si="17"/>
        <v>0</v>
      </c>
      <c r="BI329" s="159">
        <f t="shared" si="18"/>
        <v>0</v>
      </c>
      <c r="BJ329" s="16" t="s">
        <v>125</v>
      </c>
      <c r="BK329" s="159">
        <f t="shared" si="19"/>
        <v>0</v>
      </c>
      <c r="BL329" s="16" t="s">
        <v>278</v>
      </c>
      <c r="BM329" s="158" t="s">
        <v>460</v>
      </c>
    </row>
    <row r="330" spans="1:65" s="2" customFormat="1" ht="16.5" customHeight="1">
      <c r="A330" s="28"/>
      <c r="B330" s="146"/>
      <c r="C330" s="175" t="s">
        <v>461</v>
      </c>
      <c r="D330" s="175" t="s">
        <v>314</v>
      </c>
      <c r="E330" s="176" t="s">
        <v>462</v>
      </c>
      <c r="F330" s="177" t="s">
        <v>463</v>
      </c>
      <c r="G330" s="178" t="s">
        <v>312</v>
      </c>
      <c r="H330" s="179">
        <v>3</v>
      </c>
      <c r="I330" s="180"/>
      <c r="J330" s="180">
        <f t="shared" si="10"/>
        <v>0</v>
      </c>
      <c r="K330" s="181"/>
      <c r="L330" s="182"/>
      <c r="M330" s="183" t="s">
        <v>1</v>
      </c>
      <c r="N330" s="184" t="s">
        <v>33</v>
      </c>
      <c r="O330" s="156">
        <v>0</v>
      </c>
      <c r="P330" s="156">
        <f t="shared" si="11"/>
        <v>0</v>
      </c>
      <c r="Q330" s="156">
        <v>3.1E-4</v>
      </c>
      <c r="R330" s="156">
        <f t="shared" si="12"/>
        <v>9.3000000000000005E-4</v>
      </c>
      <c r="S330" s="156">
        <v>0</v>
      </c>
      <c r="T330" s="157">
        <f t="shared" si="13"/>
        <v>0</v>
      </c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R330" s="158" t="s">
        <v>423</v>
      </c>
      <c r="AT330" s="158" t="s">
        <v>314</v>
      </c>
      <c r="AU330" s="158" t="s">
        <v>125</v>
      </c>
      <c r="AY330" s="16" t="s">
        <v>118</v>
      </c>
      <c r="BE330" s="159">
        <f t="shared" si="14"/>
        <v>0</v>
      </c>
      <c r="BF330" s="159">
        <f t="shared" si="15"/>
        <v>0</v>
      </c>
      <c r="BG330" s="159">
        <f t="shared" si="16"/>
        <v>0</v>
      </c>
      <c r="BH330" s="159">
        <f t="shared" si="17"/>
        <v>0</v>
      </c>
      <c r="BI330" s="159">
        <f t="shared" si="18"/>
        <v>0</v>
      </c>
      <c r="BJ330" s="16" t="s">
        <v>125</v>
      </c>
      <c r="BK330" s="159">
        <f t="shared" si="19"/>
        <v>0</v>
      </c>
      <c r="BL330" s="16" t="s">
        <v>423</v>
      </c>
      <c r="BM330" s="158" t="s">
        <v>464</v>
      </c>
    </row>
    <row r="331" spans="1:65" s="2" customFormat="1" ht="24.2" customHeight="1">
      <c r="A331" s="28"/>
      <c r="B331" s="146"/>
      <c r="C331" s="147" t="s">
        <v>307</v>
      </c>
      <c r="D331" s="147" t="s">
        <v>120</v>
      </c>
      <c r="E331" s="148" t="s">
        <v>465</v>
      </c>
      <c r="F331" s="149" t="s">
        <v>466</v>
      </c>
      <c r="G331" s="150" t="s">
        <v>312</v>
      </c>
      <c r="H331" s="151">
        <v>1</v>
      </c>
      <c r="I331" s="152"/>
      <c r="J331" s="152">
        <f t="shared" si="10"/>
        <v>0</v>
      </c>
      <c r="K331" s="153"/>
      <c r="L331" s="29"/>
      <c r="M331" s="154" t="s">
        <v>1</v>
      </c>
      <c r="N331" s="155" t="s">
        <v>33</v>
      </c>
      <c r="O331" s="156">
        <v>0.87</v>
      </c>
      <c r="P331" s="156">
        <f t="shared" si="11"/>
        <v>0.87</v>
      </c>
      <c r="Q331" s="156">
        <v>0</v>
      </c>
      <c r="R331" s="156">
        <f t="shared" si="12"/>
        <v>0</v>
      </c>
      <c r="S331" s="156">
        <v>0</v>
      </c>
      <c r="T331" s="157">
        <f t="shared" si="13"/>
        <v>0</v>
      </c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R331" s="158" t="s">
        <v>278</v>
      </c>
      <c r="AT331" s="158" t="s">
        <v>120</v>
      </c>
      <c r="AU331" s="158" t="s">
        <v>125</v>
      </c>
      <c r="AY331" s="16" t="s">
        <v>118</v>
      </c>
      <c r="BE331" s="159">
        <f t="shared" si="14"/>
        <v>0</v>
      </c>
      <c r="BF331" s="159">
        <f t="shared" si="15"/>
        <v>0</v>
      </c>
      <c r="BG331" s="159">
        <f t="shared" si="16"/>
        <v>0</v>
      </c>
      <c r="BH331" s="159">
        <f t="shared" si="17"/>
        <v>0</v>
      </c>
      <c r="BI331" s="159">
        <f t="shared" si="18"/>
        <v>0</v>
      </c>
      <c r="BJ331" s="16" t="s">
        <v>125</v>
      </c>
      <c r="BK331" s="159">
        <f t="shared" si="19"/>
        <v>0</v>
      </c>
      <c r="BL331" s="16" t="s">
        <v>278</v>
      </c>
      <c r="BM331" s="158" t="s">
        <v>467</v>
      </c>
    </row>
    <row r="332" spans="1:65" s="2" customFormat="1" ht="21.75" customHeight="1">
      <c r="A332" s="28"/>
      <c r="B332" s="146"/>
      <c r="C332" s="175" t="s">
        <v>468</v>
      </c>
      <c r="D332" s="175" t="s">
        <v>314</v>
      </c>
      <c r="E332" s="176" t="s">
        <v>469</v>
      </c>
      <c r="F332" s="177" t="s">
        <v>470</v>
      </c>
      <c r="G332" s="178" t="s">
        <v>312</v>
      </c>
      <c r="H332" s="179">
        <v>1</v>
      </c>
      <c r="I332" s="180"/>
      <c r="J332" s="180">
        <f t="shared" si="10"/>
        <v>0</v>
      </c>
      <c r="K332" s="181"/>
      <c r="L332" s="182"/>
      <c r="M332" s="183" t="s">
        <v>1</v>
      </c>
      <c r="N332" s="184" t="s">
        <v>33</v>
      </c>
      <c r="O332" s="156">
        <v>0</v>
      </c>
      <c r="P332" s="156">
        <f t="shared" si="11"/>
        <v>0</v>
      </c>
      <c r="Q332" s="156">
        <v>1.6E-2</v>
      </c>
      <c r="R332" s="156">
        <f t="shared" si="12"/>
        <v>1.6E-2</v>
      </c>
      <c r="S332" s="156">
        <v>0</v>
      </c>
      <c r="T332" s="157">
        <f t="shared" si="13"/>
        <v>0</v>
      </c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R332" s="158" t="s">
        <v>423</v>
      </c>
      <c r="AT332" s="158" t="s">
        <v>314</v>
      </c>
      <c r="AU332" s="158" t="s">
        <v>125</v>
      </c>
      <c r="AY332" s="16" t="s">
        <v>118</v>
      </c>
      <c r="BE332" s="159">
        <f t="shared" si="14"/>
        <v>0</v>
      </c>
      <c r="BF332" s="159">
        <f t="shared" si="15"/>
        <v>0</v>
      </c>
      <c r="BG332" s="159">
        <f t="shared" si="16"/>
        <v>0</v>
      </c>
      <c r="BH332" s="159">
        <f t="shared" si="17"/>
        <v>0</v>
      </c>
      <c r="BI332" s="159">
        <f t="shared" si="18"/>
        <v>0</v>
      </c>
      <c r="BJ332" s="16" t="s">
        <v>125</v>
      </c>
      <c r="BK332" s="159">
        <f t="shared" si="19"/>
        <v>0</v>
      </c>
      <c r="BL332" s="16" t="s">
        <v>423</v>
      </c>
      <c r="BM332" s="158" t="s">
        <v>471</v>
      </c>
    </row>
    <row r="333" spans="1:65" s="2" customFormat="1" ht="21.75" customHeight="1">
      <c r="A333" s="28"/>
      <c r="B333" s="146"/>
      <c r="C333" s="147" t="s">
        <v>313</v>
      </c>
      <c r="D333" s="147" t="s">
        <v>120</v>
      </c>
      <c r="E333" s="148" t="s">
        <v>472</v>
      </c>
      <c r="F333" s="149" t="s">
        <v>473</v>
      </c>
      <c r="G333" s="150" t="s">
        <v>312</v>
      </c>
      <c r="H333" s="151">
        <v>4</v>
      </c>
      <c r="I333" s="152"/>
      <c r="J333" s="152">
        <f t="shared" si="10"/>
        <v>0</v>
      </c>
      <c r="K333" s="153"/>
      <c r="L333" s="29"/>
      <c r="M333" s="154" t="s">
        <v>1</v>
      </c>
      <c r="N333" s="155" t="s">
        <v>33</v>
      </c>
      <c r="O333" s="156">
        <v>0.73</v>
      </c>
      <c r="P333" s="156">
        <f t="shared" si="11"/>
        <v>2.92</v>
      </c>
      <c r="Q333" s="156">
        <v>0</v>
      </c>
      <c r="R333" s="156">
        <f t="shared" si="12"/>
        <v>0</v>
      </c>
      <c r="S333" s="156">
        <v>0</v>
      </c>
      <c r="T333" s="157">
        <f t="shared" si="13"/>
        <v>0</v>
      </c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R333" s="158" t="s">
        <v>278</v>
      </c>
      <c r="AT333" s="158" t="s">
        <v>120</v>
      </c>
      <c r="AU333" s="158" t="s">
        <v>125</v>
      </c>
      <c r="AY333" s="16" t="s">
        <v>118</v>
      </c>
      <c r="BE333" s="159">
        <f t="shared" si="14"/>
        <v>0</v>
      </c>
      <c r="BF333" s="159">
        <f t="shared" si="15"/>
        <v>0</v>
      </c>
      <c r="BG333" s="159">
        <f t="shared" si="16"/>
        <v>0</v>
      </c>
      <c r="BH333" s="159">
        <f t="shared" si="17"/>
        <v>0</v>
      </c>
      <c r="BI333" s="159">
        <f t="shared" si="18"/>
        <v>0</v>
      </c>
      <c r="BJ333" s="16" t="s">
        <v>125</v>
      </c>
      <c r="BK333" s="159">
        <f t="shared" si="19"/>
        <v>0</v>
      </c>
      <c r="BL333" s="16" t="s">
        <v>278</v>
      </c>
      <c r="BM333" s="158" t="s">
        <v>474</v>
      </c>
    </row>
    <row r="334" spans="1:65" s="2" customFormat="1" ht="16.5" customHeight="1">
      <c r="A334" s="28"/>
      <c r="B334" s="146"/>
      <c r="C334" s="175" t="s">
        <v>475</v>
      </c>
      <c r="D334" s="175" t="s">
        <v>314</v>
      </c>
      <c r="E334" s="176" t="s">
        <v>476</v>
      </c>
      <c r="F334" s="177" t="s">
        <v>477</v>
      </c>
      <c r="G334" s="178" t="s">
        <v>312</v>
      </c>
      <c r="H334" s="179">
        <v>4</v>
      </c>
      <c r="I334" s="180"/>
      <c r="J334" s="180">
        <f t="shared" si="10"/>
        <v>0</v>
      </c>
      <c r="K334" s="181"/>
      <c r="L334" s="182"/>
      <c r="M334" s="183" t="s">
        <v>1</v>
      </c>
      <c r="N334" s="184" t="s">
        <v>33</v>
      </c>
      <c r="O334" s="156">
        <v>0</v>
      </c>
      <c r="P334" s="156">
        <f t="shared" si="11"/>
        <v>0</v>
      </c>
      <c r="Q334" s="156">
        <v>3.0000000000000001E-3</v>
      </c>
      <c r="R334" s="156">
        <f t="shared" si="12"/>
        <v>1.2E-2</v>
      </c>
      <c r="S334" s="156">
        <v>0</v>
      </c>
      <c r="T334" s="157">
        <f t="shared" si="13"/>
        <v>0</v>
      </c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R334" s="158" t="s">
        <v>423</v>
      </c>
      <c r="AT334" s="158" t="s">
        <v>314</v>
      </c>
      <c r="AU334" s="158" t="s">
        <v>125</v>
      </c>
      <c r="AY334" s="16" t="s">
        <v>118</v>
      </c>
      <c r="BE334" s="159">
        <f t="shared" si="14"/>
        <v>0</v>
      </c>
      <c r="BF334" s="159">
        <f t="shared" si="15"/>
        <v>0</v>
      </c>
      <c r="BG334" s="159">
        <f t="shared" si="16"/>
        <v>0</v>
      </c>
      <c r="BH334" s="159">
        <f t="shared" si="17"/>
        <v>0</v>
      </c>
      <c r="BI334" s="159">
        <f t="shared" si="18"/>
        <v>0</v>
      </c>
      <c r="BJ334" s="16" t="s">
        <v>125</v>
      </c>
      <c r="BK334" s="159">
        <f t="shared" si="19"/>
        <v>0</v>
      </c>
      <c r="BL334" s="16" t="s">
        <v>423</v>
      </c>
      <c r="BM334" s="158" t="s">
        <v>478</v>
      </c>
    </row>
    <row r="335" spans="1:65" s="2" customFormat="1" ht="16.5" customHeight="1">
      <c r="A335" s="28"/>
      <c r="B335" s="146"/>
      <c r="C335" s="147" t="s">
        <v>317</v>
      </c>
      <c r="D335" s="147" t="s">
        <v>120</v>
      </c>
      <c r="E335" s="148" t="s">
        <v>479</v>
      </c>
      <c r="F335" s="149" t="s">
        <v>480</v>
      </c>
      <c r="G335" s="150" t="s">
        <v>252</v>
      </c>
      <c r="H335" s="151">
        <v>32</v>
      </c>
      <c r="I335" s="152"/>
      <c r="J335" s="152">
        <f t="shared" si="10"/>
        <v>0</v>
      </c>
      <c r="K335" s="153"/>
      <c r="L335" s="29"/>
      <c r="M335" s="154" t="s">
        <v>1</v>
      </c>
      <c r="N335" s="155" t="s">
        <v>33</v>
      </c>
      <c r="O335" s="156">
        <v>4.7E-2</v>
      </c>
      <c r="P335" s="156">
        <f t="shared" si="11"/>
        <v>1.504</v>
      </c>
      <c r="Q335" s="156">
        <v>0</v>
      </c>
      <c r="R335" s="156">
        <f t="shared" si="12"/>
        <v>0</v>
      </c>
      <c r="S335" s="156">
        <v>0</v>
      </c>
      <c r="T335" s="157">
        <f t="shared" si="13"/>
        <v>0</v>
      </c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R335" s="158" t="s">
        <v>278</v>
      </c>
      <c r="AT335" s="158" t="s">
        <v>120</v>
      </c>
      <c r="AU335" s="158" t="s">
        <v>125</v>
      </c>
      <c r="AY335" s="16" t="s">
        <v>118</v>
      </c>
      <c r="BE335" s="159">
        <f t="shared" si="14"/>
        <v>0</v>
      </c>
      <c r="BF335" s="159">
        <f t="shared" si="15"/>
        <v>0</v>
      </c>
      <c r="BG335" s="159">
        <f t="shared" si="16"/>
        <v>0</v>
      </c>
      <c r="BH335" s="159">
        <f t="shared" si="17"/>
        <v>0</v>
      </c>
      <c r="BI335" s="159">
        <f t="shared" si="18"/>
        <v>0</v>
      </c>
      <c r="BJ335" s="16" t="s">
        <v>125</v>
      </c>
      <c r="BK335" s="159">
        <f t="shared" si="19"/>
        <v>0</v>
      </c>
      <c r="BL335" s="16" t="s">
        <v>278</v>
      </c>
      <c r="BM335" s="158" t="s">
        <v>481</v>
      </c>
    </row>
    <row r="336" spans="1:65" s="2" customFormat="1" ht="16.5" customHeight="1">
      <c r="A336" s="28"/>
      <c r="B336" s="146"/>
      <c r="C336" s="175" t="s">
        <v>482</v>
      </c>
      <c r="D336" s="175" t="s">
        <v>314</v>
      </c>
      <c r="E336" s="176" t="s">
        <v>483</v>
      </c>
      <c r="F336" s="177" t="s">
        <v>484</v>
      </c>
      <c r="G336" s="178" t="s">
        <v>252</v>
      </c>
      <c r="H336" s="179">
        <v>32</v>
      </c>
      <c r="I336" s="180"/>
      <c r="J336" s="180">
        <f t="shared" si="10"/>
        <v>0</v>
      </c>
      <c r="K336" s="181"/>
      <c r="L336" s="182"/>
      <c r="M336" s="183" t="s">
        <v>1</v>
      </c>
      <c r="N336" s="184" t="s">
        <v>33</v>
      </c>
      <c r="O336" s="156">
        <v>0</v>
      </c>
      <c r="P336" s="156">
        <f t="shared" si="11"/>
        <v>0</v>
      </c>
      <c r="Q336" s="156">
        <v>7.2999999999999996E-4</v>
      </c>
      <c r="R336" s="156">
        <f t="shared" si="12"/>
        <v>2.3359999999999999E-2</v>
      </c>
      <c r="S336" s="156">
        <v>0</v>
      </c>
      <c r="T336" s="157">
        <f t="shared" si="13"/>
        <v>0</v>
      </c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R336" s="158" t="s">
        <v>423</v>
      </c>
      <c r="AT336" s="158" t="s">
        <v>314</v>
      </c>
      <c r="AU336" s="158" t="s">
        <v>125</v>
      </c>
      <c r="AY336" s="16" t="s">
        <v>118</v>
      </c>
      <c r="BE336" s="159">
        <f t="shared" si="14"/>
        <v>0</v>
      </c>
      <c r="BF336" s="159">
        <f t="shared" si="15"/>
        <v>0</v>
      </c>
      <c r="BG336" s="159">
        <f t="shared" si="16"/>
        <v>0</v>
      </c>
      <c r="BH336" s="159">
        <f t="shared" si="17"/>
        <v>0</v>
      </c>
      <c r="BI336" s="159">
        <f t="shared" si="18"/>
        <v>0</v>
      </c>
      <c r="BJ336" s="16" t="s">
        <v>125</v>
      </c>
      <c r="BK336" s="159">
        <f t="shared" si="19"/>
        <v>0</v>
      </c>
      <c r="BL336" s="16" t="s">
        <v>423</v>
      </c>
      <c r="BM336" s="158" t="s">
        <v>485</v>
      </c>
    </row>
    <row r="337" spans="1:65" s="2" customFormat="1" ht="16.5" customHeight="1">
      <c r="A337" s="28"/>
      <c r="B337" s="146"/>
      <c r="C337" s="147" t="s">
        <v>321</v>
      </c>
      <c r="D337" s="147" t="s">
        <v>120</v>
      </c>
      <c r="E337" s="148" t="s">
        <v>486</v>
      </c>
      <c r="F337" s="149" t="s">
        <v>487</v>
      </c>
      <c r="G337" s="150" t="s">
        <v>252</v>
      </c>
      <c r="H337" s="151">
        <v>156.87</v>
      </c>
      <c r="I337" s="152"/>
      <c r="J337" s="152">
        <f t="shared" si="10"/>
        <v>0</v>
      </c>
      <c r="K337" s="153"/>
      <c r="L337" s="29"/>
      <c r="M337" s="154" t="s">
        <v>1</v>
      </c>
      <c r="N337" s="155" t="s">
        <v>33</v>
      </c>
      <c r="O337" s="156">
        <v>9.1999999999999998E-2</v>
      </c>
      <c r="P337" s="156">
        <f t="shared" si="11"/>
        <v>14.432040000000001</v>
      </c>
      <c r="Q337" s="156">
        <v>0</v>
      </c>
      <c r="R337" s="156">
        <f t="shared" si="12"/>
        <v>0</v>
      </c>
      <c r="S337" s="156">
        <v>0</v>
      </c>
      <c r="T337" s="157">
        <f t="shared" si="13"/>
        <v>0</v>
      </c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R337" s="158" t="s">
        <v>278</v>
      </c>
      <c r="AT337" s="158" t="s">
        <v>120</v>
      </c>
      <c r="AU337" s="158" t="s">
        <v>125</v>
      </c>
      <c r="AY337" s="16" t="s">
        <v>118</v>
      </c>
      <c r="BE337" s="159">
        <f t="shared" si="14"/>
        <v>0</v>
      </c>
      <c r="BF337" s="159">
        <f t="shared" si="15"/>
        <v>0</v>
      </c>
      <c r="BG337" s="159">
        <f t="shared" si="16"/>
        <v>0</v>
      </c>
      <c r="BH337" s="159">
        <f t="shared" si="17"/>
        <v>0</v>
      </c>
      <c r="BI337" s="159">
        <f t="shared" si="18"/>
        <v>0</v>
      </c>
      <c r="BJ337" s="16" t="s">
        <v>125</v>
      </c>
      <c r="BK337" s="159">
        <f t="shared" si="19"/>
        <v>0</v>
      </c>
      <c r="BL337" s="16" t="s">
        <v>278</v>
      </c>
      <c r="BM337" s="158" t="s">
        <v>488</v>
      </c>
    </row>
    <row r="338" spans="1:65" s="2" customFormat="1" ht="16.5" customHeight="1">
      <c r="A338" s="28"/>
      <c r="B338" s="146"/>
      <c r="C338" s="175" t="s">
        <v>489</v>
      </c>
      <c r="D338" s="175" t="s">
        <v>314</v>
      </c>
      <c r="E338" s="176" t="s">
        <v>490</v>
      </c>
      <c r="F338" s="177" t="s">
        <v>491</v>
      </c>
      <c r="G338" s="178" t="s">
        <v>252</v>
      </c>
      <c r="H338" s="179">
        <v>156.87</v>
      </c>
      <c r="I338" s="180"/>
      <c r="J338" s="180">
        <f t="shared" si="10"/>
        <v>0</v>
      </c>
      <c r="K338" s="181"/>
      <c r="L338" s="182"/>
      <c r="M338" s="183" t="s">
        <v>1</v>
      </c>
      <c r="N338" s="184" t="s">
        <v>33</v>
      </c>
      <c r="O338" s="156">
        <v>0</v>
      </c>
      <c r="P338" s="156">
        <f t="shared" si="11"/>
        <v>0</v>
      </c>
      <c r="Q338" s="156">
        <v>5.9999999999999995E-4</v>
      </c>
      <c r="R338" s="156">
        <f t="shared" si="12"/>
        <v>9.4121999999999997E-2</v>
      </c>
      <c r="S338" s="156">
        <v>0</v>
      </c>
      <c r="T338" s="157">
        <f t="shared" si="13"/>
        <v>0</v>
      </c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R338" s="158" t="s">
        <v>423</v>
      </c>
      <c r="AT338" s="158" t="s">
        <v>314</v>
      </c>
      <c r="AU338" s="158" t="s">
        <v>125</v>
      </c>
      <c r="AY338" s="16" t="s">
        <v>118</v>
      </c>
      <c r="BE338" s="159">
        <f t="shared" si="14"/>
        <v>0</v>
      </c>
      <c r="BF338" s="159">
        <f t="shared" si="15"/>
        <v>0</v>
      </c>
      <c r="BG338" s="159">
        <f t="shared" si="16"/>
        <v>0</v>
      </c>
      <c r="BH338" s="159">
        <f t="shared" si="17"/>
        <v>0</v>
      </c>
      <c r="BI338" s="159">
        <f t="shared" si="18"/>
        <v>0</v>
      </c>
      <c r="BJ338" s="16" t="s">
        <v>125</v>
      </c>
      <c r="BK338" s="159">
        <f t="shared" si="19"/>
        <v>0</v>
      </c>
      <c r="BL338" s="16" t="s">
        <v>423</v>
      </c>
      <c r="BM338" s="158" t="s">
        <v>492</v>
      </c>
    </row>
    <row r="339" spans="1:65" s="2" customFormat="1" ht="16.5" customHeight="1">
      <c r="A339" s="28"/>
      <c r="B339" s="146"/>
      <c r="C339" s="147" t="s">
        <v>325</v>
      </c>
      <c r="D339" s="147" t="s">
        <v>120</v>
      </c>
      <c r="E339" s="148" t="s">
        <v>493</v>
      </c>
      <c r="F339" s="149" t="s">
        <v>494</v>
      </c>
      <c r="G339" s="150" t="s">
        <v>495</v>
      </c>
      <c r="H339" s="151">
        <v>8</v>
      </c>
      <c r="I339" s="152"/>
      <c r="J339" s="152">
        <f t="shared" si="10"/>
        <v>0</v>
      </c>
      <c r="K339" s="153"/>
      <c r="L339" s="29"/>
      <c r="M339" s="154" t="s">
        <v>1</v>
      </c>
      <c r="N339" s="155" t="s">
        <v>33</v>
      </c>
      <c r="O339" s="156">
        <v>0</v>
      </c>
      <c r="P339" s="156">
        <f t="shared" si="11"/>
        <v>0</v>
      </c>
      <c r="Q339" s="156">
        <v>0</v>
      </c>
      <c r="R339" s="156">
        <f t="shared" si="12"/>
        <v>0</v>
      </c>
      <c r="S339" s="156">
        <v>0</v>
      </c>
      <c r="T339" s="157">
        <f t="shared" si="13"/>
        <v>0</v>
      </c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R339" s="158" t="s">
        <v>278</v>
      </c>
      <c r="AT339" s="158" t="s">
        <v>120</v>
      </c>
      <c r="AU339" s="158" t="s">
        <v>125</v>
      </c>
      <c r="AY339" s="16" t="s">
        <v>118</v>
      </c>
      <c r="BE339" s="159">
        <f t="shared" si="14"/>
        <v>0</v>
      </c>
      <c r="BF339" s="159">
        <f t="shared" si="15"/>
        <v>0</v>
      </c>
      <c r="BG339" s="159">
        <f t="shared" si="16"/>
        <v>0</v>
      </c>
      <c r="BH339" s="159">
        <f t="shared" si="17"/>
        <v>0</v>
      </c>
      <c r="BI339" s="159">
        <f t="shared" si="18"/>
        <v>0</v>
      </c>
      <c r="BJ339" s="16" t="s">
        <v>125</v>
      </c>
      <c r="BK339" s="159">
        <f t="shared" si="19"/>
        <v>0</v>
      </c>
      <c r="BL339" s="16" t="s">
        <v>278</v>
      </c>
      <c r="BM339" s="158" t="s">
        <v>496</v>
      </c>
    </row>
    <row r="340" spans="1:65" s="2" customFormat="1" ht="16.5" customHeight="1">
      <c r="A340" s="28"/>
      <c r="B340" s="146"/>
      <c r="C340" s="147" t="s">
        <v>497</v>
      </c>
      <c r="D340" s="147" t="s">
        <v>120</v>
      </c>
      <c r="E340" s="148" t="s">
        <v>498</v>
      </c>
      <c r="F340" s="149" t="s">
        <v>499</v>
      </c>
      <c r="G340" s="150" t="s">
        <v>324</v>
      </c>
      <c r="H340" s="151">
        <v>20.067</v>
      </c>
      <c r="I340" s="152"/>
      <c r="J340" s="152">
        <f t="shared" si="10"/>
        <v>0</v>
      </c>
      <c r="K340" s="153"/>
      <c r="L340" s="29"/>
      <c r="M340" s="154" t="s">
        <v>1</v>
      </c>
      <c r="N340" s="155" t="s">
        <v>33</v>
      </c>
      <c r="O340" s="156">
        <v>0</v>
      </c>
      <c r="P340" s="156">
        <f t="shared" si="11"/>
        <v>0</v>
      </c>
      <c r="Q340" s="156">
        <v>0</v>
      </c>
      <c r="R340" s="156">
        <f t="shared" si="12"/>
        <v>0</v>
      </c>
      <c r="S340" s="156">
        <v>0</v>
      </c>
      <c r="T340" s="157">
        <f t="shared" si="13"/>
        <v>0</v>
      </c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R340" s="158" t="s">
        <v>278</v>
      </c>
      <c r="AT340" s="158" t="s">
        <v>120</v>
      </c>
      <c r="AU340" s="158" t="s">
        <v>125</v>
      </c>
      <c r="AY340" s="16" t="s">
        <v>118</v>
      </c>
      <c r="BE340" s="159">
        <f t="shared" si="14"/>
        <v>0</v>
      </c>
      <c r="BF340" s="159">
        <f t="shared" si="15"/>
        <v>0</v>
      </c>
      <c r="BG340" s="159">
        <f t="shared" si="16"/>
        <v>0</v>
      </c>
      <c r="BH340" s="159">
        <f t="shared" si="17"/>
        <v>0</v>
      </c>
      <c r="BI340" s="159">
        <f t="shared" si="18"/>
        <v>0</v>
      </c>
      <c r="BJ340" s="16" t="s">
        <v>125</v>
      </c>
      <c r="BK340" s="159">
        <f t="shared" si="19"/>
        <v>0</v>
      </c>
      <c r="BL340" s="16" t="s">
        <v>278</v>
      </c>
      <c r="BM340" s="158" t="s">
        <v>500</v>
      </c>
    </row>
    <row r="341" spans="1:65" s="2" customFormat="1" ht="16.5" customHeight="1">
      <c r="A341" s="28"/>
      <c r="B341" s="146"/>
      <c r="C341" s="147" t="s">
        <v>331</v>
      </c>
      <c r="D341" s="147" t="s">
        <v>120</v>
      </c>
      <c r="E341" s="148" t="s">
        <v>501</v>
      </c>
      <c r="F341" s="149" t="s">
        <v>502</v>
      </c>
      <c r="G341" s="150" t="s">
        <v>324</v>
      </c>
      <c r="H341" s="151">
        <v>13.302</v>
      </c>
      <c r="I341" s="152"/>
      <c r="J341" s="152">
        <f t="shared" si="10"/>
        <v>0</v>
      </c>
      <c r="K341" s="153"/>
      <c r="L341" s="29"/>
      <c r="M341" s="154" t="s">
        <v>1</v>
      </c>
      <c r="N341" s="155" t="s">
        <v>33</v>
      </c>
      <c r="O341" s="156">
        <v>0</v>
      </c>
      <c r="P341" s="156">
        <f t="shared" si="11"/>
        <v>0</v>
      </c>
      <c r="Q341" s="156">
        <v>0</v>
      </c>
      <c r="R341" s="156">
        <f t="shared" si="12"/>
        <v>0</v>
      </c>
      <c r="S341" s="156">
        <v>0</v>
      </c>
      <c r="T341" s="157">
        <f t="shared" si="13"/>
        <v>0</v>
      </c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R341" s="158" t="s">
        <v>423</v>
      </c>
      <c r="AT341" s="158" t="s">
        <v>120</v>
      </c>
      <c r="AU341" s="158" t="s">
        <v>125</v>
      </c>
      <c r="AY341" s="16" t="s">
        <v>118</v>
      </c>
      <c r="BE341" s="159">
        <f t="shared" si="14"/>
        <v>0</v>
      </c>
      <c r="BF341" s="159">
        <f t="shared" si="15"/>
        <v>0</v>
      </c>
      <c r="BG341" s="159">
        <f t="shared" si="16"/>
        <v>0</v>
      </c>
      <c r="BH341" s="159">
        <f t="shared" si="17"/>
        <v>0</v>
      </c>
      <c r="BI341" s="159">
        <f t="shared" si="18"/>
        <v>0</v>
      </c>
      <c r="BJ341" s="16" t="s">
        <v>125</v>
      </c>
      <c r="BK341" s="159">
        <f t="shared" si="19"/>
        <v>0</v>
      </c>
      <c r="BL341" s="16" t="s">
        <v>423</v>
      </c>
      <c r="BM341" s="158" t="s">
        <v>503</v>
      </c>
    </row>
    <row r="342" spans="1:65" s="2" customFormat="1" ht="16.5" customHeight="1">
      <c r="A342" s="28"/>
      <c r="B342" s="146"/>
      <c r="C342" s="147" t="s">
        <v>504</v>
      </c>
      <c r="D342" s="147" t="s">
        <v>120</v>
      </c>
      <c r="E342" s="148" t="s">
        <v>505</v>
      </c>
      <c r="F342" s="149" t="s">
        <v>506</v>
      </c>
      <c r="G342" s="150" t="s">
        <v>324</v>
      </c>
      <c r="H342" s="151">
        <v>20.067</v>
      </c>
      <c r="I342" s="152"/>
      <c r="J342" s="152">
        <f t="shared" si="10"/>
        <v>0</v>
      </c>
      <c r="K342" s="153"/>
      <c r="L342" s="29"/>
      <c r="M342" s="185" t="s">
        <v>1</v>
      </c>
      <c r="N342" s="186" t="s">
        <v>33</v>
      </c>
      <c r="O342" s="187">
        <v>0</v>
      </c>
      <c r="P342" s="187">
        <f t="shared" si="11"/>
        <v>0</v>
      </c>
      <c r="Q342" s="187">
        <v>0</v>
      </c>
      <c r="R342" s="187">
        <f t="shared" si="12"/>
        <v>0</v>
      </c>
      <c r="S342" s="187">
        <v>0</v>
      </c>
      <c r="T342" s="188">
        <f t="shared" si="13"/>
        <v>0</v>
      </c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R342" s="158" t="s">
        <v>278</v>
      </c>
      <c r="AT342" s="158" t="s">
        <v>120</v>
      </c>
      <c r="AU342" s="158" t="s">
        <v>125</v>
      </c>
      <c r="AY342" s="16" t="s">
        <v>118</v>
      </c>
      <c r="BE342" s="159">
        <f t="shared" si="14"/>
        <v>0</v>
      </c>
      <c r="BF342" s="159">
        <f t="shared" si="15"/>
        <v>0</v>
      </c>
      <c r="BG342" s="159">
        <f t="shared" si="16"/>
        <v>0</v>
      </c>
      <c r="BH342" s="159">
        <f t="shared" si="17"/>
        <v>0</v>
      </c>
      <c r="BI342" s="159">
        <f t="shared" si="18"/>
        <v>0</v>
      </c>
      <c r="BJ342" s="16" t="s">
        <v>125</v>
      </c>
      <c r="BK342" s="159">
        <f t="shared" si="19"/>
        <v>0</v>
      </c>
      <c r="BL342" s="16" t="s">
        <v>278</v>
      </c>
      <c r="BM342" s="158" t="s">
        <v>507</v>
      </c>
    </row>
    <row r="343" spans="1:65" s="2" customFormat="1" ht="6.95" customHeight="1">
      <c r="A343" s="28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29"/>
      <c r="M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</row>
  </sheetData>
  <autoFilter ref="C131:K342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4"/>
  <sheetViews>
    <sheetView showGridLines="0" workbookViewId="0">
      <selection activeCell="H70" sqref="H7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79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67</v>
      </c>
    </row>
    <row r="4" spans="1:46" s="1" customFormat="1" ht="24.95" customHeight="1">
      <c r="B4" s="19"/>
      <c r="D4" s="20" t="s">
        <v>80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3.45" customHeight="1">
      <c r="B7" s="19"/>
      <c r="E7" s="227" t="str">
        <f>'Rekapitulácia stavby'!K6</f>
        <v>Stavebné úpravy oblúkovej haly na maštaľ pre voľné ustajnenie HD č. 738/2 Svetlice, k.u. Svetlice</v>
      </c>
      <c r="F7" s="228"/>
      <c r="G7" s="228"/>
      <c r="H7" s="228"/>
      <c r="L7" s="19"/>
    </row>
    <row r="8" spans="1:46" s="2" customFormat="1" ht="12" customHeight="1">
      <c r="A8" s="28"/>
      <c r="B8" s="29"/>
      <c r="C8" s="28"/>
      <c r="D8" s="25" t="s">
        <v>81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1" t="s">
        <v>508</v>
      </c>
      <c r="F9" s="226"/>
      <c r="G9" s="226"/>
      <c r="H9" s="226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tr">
        <f>IF('Rekapitulácia stavby'!AN10="","",'Rekapitulácia stavby'!AN10)</f>
        <v/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tr">
        <f>IF('Rekapitulácia stavby'!E11="","",'Rekapitulácia stavby'!E11)</f>
        <v xml:space="preserve"> </v>
      </c>
      <c r="F15" s="28"/>
      <c r="G15" s="28"/>
      <c r="H15" s="28"/>
      <c r="I15" s="25" t="s">
        <v>21</v>
      </c>
      <c r="J15" s="23" t="str">
        <f>IF('Rekapitulácia stavby'!AN11="","",'Rekapitulácia stavby'!AN11)</f>
        <v/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22</v>
      </c>
      <c r="E17" s="28"/>
      <c r="F17" s="28"/>
      <c r="G17" s="28"/>
      <c r="H17" s="28"/>
      <c r="I17" s="25" t="s">
        <v>20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20" t="str">
        <f>'Rekapitulácia stavby'!E14</f>
        <v xml:space="preserve"> </v>
      </c>
      <c r="F18" s="220"/>
      <c r="G18" s="220"/>
      <c r="H18" s="220"/>
      <c r="I18" s="25" t="s">
        <v>21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23</v>
      </c>
      <c r="E20" s="28"/>
      <c r="F20" s="28"/>
      <c r="G20" s="28"/>
      <c r="H20" s="28"/>
      <c r="I20" s="25" t="s">
        <v>20</v>
      </c>
      <c r="J20" s="23" t="str">
        <f>IF('Rekapitulácia stavby'!AN16="","",'Rekapitulácia stavby'!AN16)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IF('Rekapitulácia stavby'!E17="","",'Rekapitulácia stavby'!E17)</f>
        <v xml:space="preserve"> </v>
      </c>
      <c r="F21" s="28"/>
      <c r="G21" s="28"/>
      <c r="H21" s="28"/>
      <c r="I21" s="25" t="s">
        <v>21</v>
      </c>
      <c r="J21" s="23" t="str">
        <f>IF('Rekapitulácia stavby'!AN17="","",'Rekapitulácia stavby'!AN17)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25</v>
      </c>
      <c r="E23" s="28"/>
      <c r="F23" s="28"/>
      <c r="G23" s="28"/>
      <c r="H23" s="28"/>
      <c r="I23" s="25" t="s">
        <v>20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21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26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22" t="s">
        <v>1</v>
      </c>
      <c r="F27" s="222"/>
      <c r="G27" s="222"/>
      <c r="H27" s="222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27</v>
      </c>
      <c r="E30" s="28"/>
      <c r="F30" s="28"/>
      <c r="G30" s="28"/>
      <c r="H30" s="28"/>
      <c r="I30" s="28"/>
      <c r="J30" s="70">
        <f>ROUND(J118,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29</v>
      </c>
      <c r="G32" s="28"/>
      <c r="H32" s="28"/>
      <c r="I32" s="32" t="s">
        <v>28</v>
      </c>
      <c r="J32" s="32" t="s">
        <v>30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31</v>
      </c>
      <c r="E33" s="34" t="s">
        <v>32</v>
      </c>
      <c r="F33" s="99">
        <f>ROUND((SUM(BE118:BE133)),  2)</f>
        <v>0</v>
      </c>
      <c r="G33" s="100"/>
      <c r="H33" s="100"/>
      <c r="I33" s="101">
        <v>0.2</v>
      </c>
      <c r="J33" s="99">
        <f>ROUND(((SUM(BE118:BE133))*I33),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33</v>
      </c>
      <c r="F34" s="102">
        <f>ROUND((SUM(BF118:BF133)),  2)</f>
        <v>0</v>
      </c>
      <c r="G34" s="28"/>
      <c r="H34" s="28"/>
      <c r="I34" s="103">
        <v>0.2</v>
      </c>
      <c r="J34" s="102">
        <f>ROUND(((SUM(BF118:BF133))*I34),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34</v>
      </c>
      <c r="F35" s="102">
        <f>ROUND((SUM(BG118:BG133)),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35</v>
      </c>
      <c r="F36" s="102">
        <f>ROUND((SUM(BH118:BH133)),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36</v>
      </c>
      <c r="F37" s="99">
        <f>ROUND((SUM(BI118:BI133)),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37</v>
      </c>
      <c r="E39" s="59"/>
      <c r="F39" s="59"/>
      <c r="G39" s="106" t="s">
        <v>38</v>
      </c>
      <c r="H39" s="107" t="s">
        <v>39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40</v>
      </c>
      <c r="E50" s="43"/>
      <c r="F50" s="43"/>
      <c r="G50" s="42" t="s">
        <v>41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42</v>
      </c>
      <c r="E61" s="31"/>
      <c r="F61" s="110" t="s">
        <v>43</v>
      </c>
      <c r="G61" s="44" t="s">
        <v>42</v>
      </c>
      <c r="H61" s="31"/>
      <c r="I61" s="31"/>
      <c r="J61" s="111" t="s">
        <v>43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44</v>
      </c>
      <c r="E65" s="45"/>
      <c r="F65" s="45"/>
      <c r="G65" s="42" t="s">
        <v>45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42</v>
      </c>
      <c r="E76" s="31"/>
      <c r="F76" s="110" t="s">
        <v>43</v>
      </c>
      <c r="G76" s="44" t="s">
        <v>42</v>
      </c>
      <c r="H76" s="31"/>
      <c r="I76" s="31"/>
      <c r="J76" s="111" t="s">
        <v>43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83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7" customHeight="1">
      <c r="A85" s="28"/>
      <c r="B85" s="29"/>
      <c r="C85" s="28"/>
      <c r="D85" s="28"/>
      <c r="E85" s="227" t="str">
        <f>E7</f>
        <v>Stavebné úpravy oblúkovej haly na maštaľ pre voľné ustajnenie HD č. 738/2 Svetlice, k.u. Svetlice</v>
      </c>
      <c r="F85" s="228"/>
      <c r="G85" s="228"/>
      <c r="H85" s="228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81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1" t="str">
        <f>E9</f>
        <v>01.2 - Búracie práce</v>
      </c>
      <c r="F87" s="226"/>
      <c r="G87" s="226"/>
      <c r="H87" s="226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 xml:space="preserve"> </v>
      </c>
      <c r="G89" s="28"/>
      <c r="H89" s="28"/>
      <c r="I89" s="25" t="s">
        <v>18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19</v>
      </c>
      <c r="D91" s="28"/>
      <c r="E91" s="28"/>
      <c r="F91" s="23" t="str">
        <f>E15</f>
        <v xml:space="preserve"> </v>
      </c>
      <c r="G91" s="28"/>
      <c r="H91" s="28"/>
      <c r="I91" s="25" t="s">
        <v>23</v>
      </c>
      <c r="J91" s="26" t="str">
        <f>E21</f>
        <v xml:space="preserve"> 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22</v>
      </c>
      <c r="D92" s="28"/>
      <c r="E92" s="28"/>
      <c r="F92" s="23" t="str">
        <f>IF(E18="","",E18)</f>
        <v xml:space="preserve"> </v>
      </c>
      <c r="G92" s="28"/>
      <c r="H92" s="28"/>
      <c r="I92" s="25" t="s">
        <v>25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84</v>
      </c>
      <c r="D94" s="104"/>
      <c r="E94" s="104"/>
      <c r="F94" s="104"/>
      <c r="G94" s="104"/>
      <c r="H94" s="104"/>
      <c r="I94" s="104"/>
      <c r="J94" s="113" t="s">
        <v>85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86</v>
      </c>
      <c r="D96" s="28"/>
      <c r="E96" s="28"/>
      <c r="F96" s="28"/>
      <c r="G96" s="28"/>
      <c r="H96" s="28"/>
      <c r="I96" s="28"/>
      <c r="J96" s="70">
        <f>J118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87</v>
      </c>
    </row>
    <row r="97" spans="1:31" s="9" customFormat="1" ht="24.95" customHeight="1">
      <c r="B97" s="115"/>
      <c r="D97" s="116" t="s">
        <v>88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1:31" s="10" customFormat="1" ht="19.899999999999999" customHeight="1">
      <c r="B98" s="119"/>
      <c r="D98" s="120" t="s">
        <v>94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5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5" customHeight="1">
      <c r="A105" s="28"/>
      <c r="B105" s="29"/>
      <c r="C105" s="20" t="s">
        <v>104</v>
      </c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13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5.15" customHeight="1">
      <c r="A108" s="28"/>
      <c r="B108" s="29"/>
      <c r="C108" s="28"/>
      <c r="D108" s="28"/>
      <c r="E108" s="227" t="str">
        <f>E7</f>
        <v>Stavebné úpravy oblúkovej haly na maštaľ pre voľné ustajnenie HD č. 738/2 Svetlice, k.u. Svetlice</v>
      </c>
      <c r="F108" s="228"/>
      <c r="G108" s="228"/>
      <c r="H108" s="2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81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201" t="str">
        <f>E9</f>
        <v>01.2 - Búracie práce</v>
      </c>
      <c r="F110" s="226"/>
      <c r="G110" s="226"/>
      <c r="H110" s="226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16</v>
      </c>
      <c r="D112" s="28"/>
      <c r="E112" s="28"/>
      <c r="F112" s="23" t="str">
        <f>F12</f>
        <v xml:space="preserve"> </v>
      </c>
      <c r="G112" s="28"/>
      <c r="H112" s="28"/>
      <c r="I112" s="25" t="s">
        <v>18</v>
      </c>
      <c r="J112" s="54" t="str">
        <f>IF(J12="","",J12)</f>
        <v/>
      </c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5.2" customHeight="1">
      <c r="A114" s="28"/>
      <c r="B114" s="29"/>
      <c r="C114" s="25" t="s">
        <v>19</v>
      </c>
      <c r="D114" s="28"/>
      <c r="E114" s="28"/>
      <c r="F114" s="23" t="str">
        <f>E15</f>
        <v xml:space="preserve"> </v>
      </c>
      <c r="G114" s="28"/>
      <c r="H114" s="28"/>
      <c r="I114" s="25" t="s">
        <v>23</v>
      </c>
      <c r="J114" s="26" t="str">
        <f>E21</f>
        <v xml:space="preserve"> </v>
      </c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5.2" customHeight="1">
      <c r="A115" s="28"/>
      <c r="B115" s="29"/>
      <c r="C115" s="25" t="s">
        <v>22</v>
      </c>
      <c r="D115" s="28"/>
      <c r="E115" s="28"/>
      <c r="F115" s="23" t="str">
        <f>IF(E18="","",E18)</f>
        <v xml:space="preserve"> </v>
      </c>
      <c r="G115" s="28"/>
      <c r="H115" s="28"/>
      <c r="I115" s="25" t="s">
        <v>25</v>
      </c>
      <c r="J115" s="26" t="str">
        <f>E24</f>
        <v xml:space="preserve"> 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11" customFormat="1" ht="29.25" customHeight="1">
      <c r="A117" s="123"/>
      <c r="B117" s="124"/>
      <c r="C117" s="125" t="s">
        <v>105</v>
      </c>
      <c r="D117" s="126" t="s">
        <v>52</v>
      </c>
      <c r="E117" s="126" t="s">
        <v>48</v>
      </c>
      <c r="F117" s="126" t="s">
        <v>49</v>
      </c>
      <c r="G117" s="126" t="s">
        <v>106</v>
      </c>
      <c r="H117" s="126" t="s">
        <v>107</v>
      </c>
      <c r="I117" s="126" t="s">
        <v>108</v>
      </c>
      <c r="J117" s="127" t="s">
        <v>85</v>
      </c>
      <c r="K117" s="128" t="s">
        <v>109</v>
      </c>
      <c r="L117" s="129"/>
      <c r="M117" s="61" t="s">
        <v>1</v>
      </c>
      <c r="N117" s="62" t="s">
        <v>31</v>
      </c>
      <c r="O117" s="62" t="s">
        <v>110</v>
      </c>
      <c r="P117" s="62" t="s">
        <v>111</v>
      </c>
      <c r="Q117" s="62" t="s">
        <v>112</v>
      </c>
      <c r="R117" s="62" t="s">
        <v>113</v>
      </c>
      <c r="S117" s="62" t="s">
        <v>114</v>
      </c>
      <c r="T117" s="63" t="s">
        <v>115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5" s="2" customFormat="1" ht="22.9" customHeight="1">
      <c r="A118" s="28"/>
      <c r="B118" s="29"/>
      <c r="C118" s="68" t="s">
        <v>86</v>
      </c>
      <c r="D118" s="28"/>
      <c r="E118" s="28"/>
      <c r="F118" s="28"/>
      <c r="G118" s="28"/>
      <c r="H118" s="28"/>
      <c r="I118" s="28"/>
      <c r="J118" s="130">
        <f>BK118</f>
        <v>0</v>
      </c>
      <c r="K118" s="28"/>
      <c r="L118" s="29"/>
      <c r="M118" s="64"/>
      <c r="N118" s="55"/>
      <c r="O118" s="65"/>
      <c r="P118" s="131">
        <f>P119</f>
        <v>49.677215999999994</v>
      </c>
      <c r="Q118" s="65"/>
      <c r="R118" s="131">
        <f>R119</f>
        <v>0</v>
      </c>
      <c r="S118" s="65"/>
      <c r="T118" s="132">
        <f>T119</f>
        <v>2.1208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66</v>
      </c>
      <c r="AU118" s="16" t="s">
        <v>87</v>
      </c>
      <c r="BK118" s="133">
        <f>BK119</f>
        <v>0</v>
      </c>
    </row>
    <row r="119" spans="1:65" s="12" customFormat="1" ht="25.9" customHeight="1">
      <c r="B119" s="134"/>
      <c r="D119" s="135" t="s">
        <v>66</v>
      </c>
      <c r="E119" s="136" t="s">
        <v>116</v>
      </c>
      <c r="F119" s="136" t="s">
        <v>117</v>
      </c>
      <c r="J119" s="137">
        <f>BK119</f>
        <v>0</v>
      </c>
      <c r="L119" s="134"/>
      <c r="M119" s="138"/>
      <c r="N119" s="139"/>
      <c r="O119" s="139"/>
      <c r="P119" s="140">
        <f>P120</f>
        <v>49.677215999999994</v>
      </c>
      <c r="Q119" s="139"/>
      <c r="R119" s="140">
        <f>R120</f>
        <v>0</v>
      </c>
      <c r="S119" s="139"/>
      <c r="T119" s="141">
        <f>T120</f>
        <v>2.1208</v>
      </c>
      <c r="AR119" s="135" t="s">
        <v>75</v>
      </c>
      <c r="AT119" s="142" t="s">
        <v>66</v>
      </c>
      <c r="AU119" s="142" t="s">
        <v>67</v>
      </c>
      <c r="AY119" s="135" t="s">
        <v>118</v>
      </c>
      <c r="BK119" s="143">
        <f>BK120</f>
        <v>0</v>
      </c>
    </row>
    <row r="120" spans="1:65" s="12" customFormat="1" ht="22.9" customHeight="1">
      <c r="B120" s="134"/>
      <c r="D120" s="135" t="s">
        <v>66</v>
      </c>
      <c r="E120" s="144" t="s">
        <v>162</v>
      </c>
      <c r="F120" s="144" t="s">
        <v>248</v>
      </c>
      <c r="J120" s="145">
        <f>BK120</f>
        <v>0</v>
      </c>
      <c r="L120" s="134"/>
      <c r="M120" s="138"/>
      <c r="N120" s="139"/>
      <c r="O120" s="139"/>
      <c r="P120" s="140">
        <f>SUM(P121:P133)</f>
        <v>49.677215999999994</v>
      </c>
      <c r="Q120" s="139"/>
      <c r="R120" s="140">
        <f>SUM(R121:R133)</f>
        <v>0</v>
      </c>
      <c r="S120" s="139"/>
      <c r="T120" s="141">
        <f>SUM(T121:T133)</f>
        <v>2.1208</v>
      </c>
      <c r="AR120" s="135" t="s">
        <v>75</v>
      </c>
      <c r="AT120" s="142" t="s">
        <v>66</v>
      </c>
      <c r="AU120" s="142" t="s">
        <v>75</v>
      </c>
      <c r="AY120" s="135" t="s">
        <v>118</v>
      </c>
      <c r="BK120" s="143">
        <f>SUM(BK121:BK133)</f>
        <v>0</v>
      </c>
    </row>
    <row r="121" spans="1:65" s="2" customFormat="1" ht="16.5" customHeight="1">
      <c r="A121" s="28"/>
      <c r="B121" s="146"/>
      <c r="C121" s="147" t="s">
        <v>75</v>
      </c>
      <c r="D121" s="147" t="s">
        <v>120</v>
      </c>
      <c r="E121" s="148" t="s">
        <v>509</v>
      </c>
      <c r="F121" s="149" t="s">
        <v>510</v>
      </c>
      <c r="G121" s="150" t="s">
        <v>146</v>
      </c>
      <c r="H121" s="151">
        <v>212.08</v>
      </c>
      <c r="I121" s="152"/>
      <c r="J121" s="152">
        <f>ROUND(I121*H121,2)</f>
        <v>0</v>
      </c>
      <c r="K121" s="153"/>
      <c r="L121" s="29"/>
      <c r="M121" s="154" t="s">
        <v>1</v>
      </c>
      <c r="N121" s="155" t="s">
        <v>33</v>
      </c>
      <c r="O121" s="156">
        <v>0</v>
      </c>
      <c r="P121" s="156">
        <f>O121*H121</f>
        <v>0</v>
      </c>
      <c r="Q121" s="156">
        <v>0</v>
      </c>
      <c r="R121" s="156">
        <f>Q121*H121</f>
        <v>0</v>
      </c>
      <c r="S121" s="156">
        <v>0</v>
      </c>
      <c r="T121" s="157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8" t="s">
        <v>124</v>
      </c>
      <c r="AT121" s="158" t="s">
        <v>120</v>
      </c>
      <c r="AU121" s="158" t="s">
        <v>125</v>
      </c>
      <c r="AY121" s="16" t="s">
        <v>118</v>
      </c>
      <c r="BE121" s="159">
        <f>IF(N121="základná",J121,0)</f>
        <v>0</v>
      </c>
      <c r="BF121" s="159">
        <f>IF(N121="znížená",J121,0)</f>
        <v>0</v>
      </c>
      <c r="BG121" s="159">
        <f>IF(N121="zákl. prenesená",J121,0)</f>
        <v>0</v>
      </c>
      <c r="BH121" s="159">
        <f>IF(N121="zníž. prenesená",J121,0)</f>
        <v>0</v>
      </c>
      <c r="BI121" s="159">
        <f>IF(N121="nulová",J121,0)</f>
        <v>0</v>
      </c>
      <c r="BJ121" s="16" t="s">
        <v>125</v>
      </c>
      <c r="BK121" s="159">
        <f>ROUND(I121*H121,2)</f>
        <v>0</v>
      </c>
      <c r="BL121" s="16" t="s">
        <v>124</v>
      </c>
      <c r="BM121" s="158" t="s">
        <v>125</v>
      </c>
    </row>
    <row r="122" spans="1:65" s="13" customFormat="1">
      <c r="B122" s="160"/>
      <c r="D122" s="161" t="s">
        <v>126</v>
      </c>
      <c r="E122" s="162" t="s">
        <v>1</v>
      </c>
      <c r="F122" s="163" t="s">
        <v>511</v>
      </c>
      <c r="H122" s="164">
        <v>212.08</v>
      </c>
      <c r="L122" s="160"/>
      <c r="M122" s="165"/>
      <c r="N122" s="166"/>
      <c r="O122" s="166"/>
      <c r="P122" s="166"/>
      <c r="Q122" s="166"/>
      <c r="R122" s="166"/>
      <c r="S122" s="166"/>
      <c r="T122" s="167"/>
      <c r="AT122" s="162" t="s">
        <v>126</v>
      </c>
      <c r="AU122" s="162" t="s">
        <v>125</v>
      </c>
      <c r="AV122" s="13" t="s">
        <v>125</v>
      </c>
      <c r="AW122" s="13" t="s">
        <v>24</v>
      </c>
      <c r="AX122" s="13" t="s">
        <v>67</v>
      </c>
      <c r="AY122" s="162" t="s">
        <v>118</v>
      </c>
    </row>
    <row r="123" spans="1:65" s="14" customFormat="1">
      <c r="B123" s="168"/>
      <c r="D123" s="161" t="s">
        <v>126</v>
      </c>
      <c r="E123" s="169" t="s">
        <v>1</v>
      </c>
      <c r="F123" s="170" t="s">
        <v>129</v>
      </c>
      <c r="H123" s="171">
        <v>212.08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126</v>
      </c>
      <c r="AU123" s="169" t="s">
        <v>125</v>
      </c>
      <c r="AV123" s="14" t="s">
        <v>124</v>
      </c>
      <c r="AW123" s="14" t="s">
        <v>24</v>
      </c>
      <c r="AX123" s="14" t="s">
        <v>75</v>
      </c>
      <c r="AY123" s="169" t="s">
        <v>118</v>
      </c>
    </row>
    <row r="124" spans="1:65" s="2" customFormat="1" ht="21.75" customHeight="1">
      <c r="A124" s="28"/>
      <c r="B124" s="146"/>
      <c r="C124" s="147" t="s">
        <v>125</v>
      </c>
      <c r="D124" s="147" t="s">
        <v>120</v>
      </c>
      <c r="E124" s="148" t="s">
        <v>512</v>
      </c>
      <c r="F124" s="149" t="s">
        <v>513</v>
      </c>
      <c r="G124" s="150" t="s">
        <v>146</v>
      </c>
      <c r="H124" s="151">
        <v>212.08</v>
      </c>
      <c r="I124" s="152"/>
      <c r="J124" s="152">
        <f>ROUND(I124*H124,2)</f>
        <v>0</v>
      </c>
      <c r="K124" s="153"/>
      <c r="L124" s="29"/>
      <c r="M124" s="154" t="s">
        <v>1</v>
      </c>
      <c r="N124" s="155" t="s">
        <v>33</v>
      </c>
      <c r="O124" s="156">
        <v>0.17399999999999999</v>
      </c>
      <c r="P124" s="156">
        <f>O124*H124</f>
        <v>36.901919999999997</v>
      </c>
      <c r="Q124" s="156">
        <v>0</v>
      </c>
      <c r="R124" s="156">
        <f>Q124*H124</f>
        <v>0</v>
      </c>
      <c r="S124" s="156">
        <v>0.01</v>
      </c>
      <c r="T124" s="157">
        <f>S124*H124</f>
        <v>2.1208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8" t="s">
        <v>124</v>
      </c>
      <c r="AT124" s="158" t="s">
        <v>120</v>
      </c>
      <c r="AU124" s="158" t="s">
        <v>125</v>
      </c>
      <c r="AY124" s="16" t="s">
        <v>118</v>
      </c>
      <c r="BE124" s="159">
        <f>IF(N124="základná",J124,0)</f>
        <v>0</v>
      </c>
      <c r="BF124" s="159">
        <f>IF(N124="znížená",J124,0)</f>
        <v>0</v>
      </c>
      <c r="BG124" s="159">
        <f>IF(N124="zákl. prenesená",J124,0)</f>
        <v>0</v>
      </c>
      <c r="BH124" s="159">
        <f>IF(N124="zníž. prenesená",J124,0)</f>
        <v>0</v>
      </c>
      <c r="BI124" s="159">
        <f>IF(N124="nulová",J124,0)</f>
        <v>0</v>
      </c>
      <c r="BJ124" s="16" t="s">
        <v>125</v>
      </c>
      <c r="BK124" s="159">
        <f>ROUND(I124*H124,2)</f>
        <v>0</v>
      </c>
      <c r="BL124" s="16" t="s">
        <v>124</v>
      </c>
      <c r="BM124" s="158" t="s">
        <v>124</v>
      </c>
    </row>
    <row r="125" spans="1:65" s="2" customFormat="1" ht="16.5" customHeight="1">
      <c r="A125" s="28"/>
      <c r="B125" s="146"/>
      <c r="C125" s="147" t="s">
        <v>132</v>
      </c>
      <c r="D125" s="147" t="s">
        <v>120</v>
      </c>
      <c r="E125" s="148" t="s">
        <v>514</v>
      </c>
      <c r="F125" s="149" t="s">
        <v>515</v>
      </c>
      <c r="G125" s="150" t="s">
        <v>146</v>
      </c>
      <c r="H125" s="151">
        <v>118.96</v>
      </c>
      <c r="I125" s="152"/>
      <c r="J125" s="152">
        <f>ROUND(I125*H125,2)</f>
        <v>0</v>
      </c>
      <c r="K125" s="153"/>
      <c r="L125" s="29"/>
      <c r="M125" s="154" t="s">
        <v>1</v>
      </c>
      <c r="N125" s="155" t="s">
        <v>33</v>
      </c>
      <c r="O125" s="156">
        <v>0</v>
      </c>
      <c r="P125" s="156">
        <f>O125*H125</f>
        <v>0</v>
      </c>
      <c r="Q125" s="156">
        <v>0</v>
      </c>
      <c r="R125" s="156">
        <f>Q125*H125</f>
        <v>0</v>
      </c>
      <c r="S125" s="156">
        <v>0</v>
      </c>
      <c r="T125" s="157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8" t="s">
        <v>124</v>
      </c>
      <c r="AT125" s="158" t="s">
        <v>120</v>
      </c>
      <c r="AU125" s="158" t="s">
        <v>125</v>
      </c>
      <c r="AY125" s="16" t="s">
        <v>118</v>
      </c>
      <c r="BE125" s="159">
        <f>IF(N125="základná",J125,0)</f>
        <v>0</v>
      </c>
      <c r="BF125" s="159">
        <f>IF(N125="znížená",J125,0)</f>
        <v>0</v>
      </c>
      <c r="BG125" s="159">
        <f>IF(N125="zákl. prenesená",J125,0)</f>
        <v>0</v>
      </c>
      <c r="BH125" s="159">
        <f>IF(N125="zníž. prenesená",J125,0)</f>
        <v>0</v>
      </c>
      <c r="BI125" s="159">
        <f>IF(N125="nulová",J125,0)</f>
        <v>0</v>
      </c>
      <c r="BJ125" s="16" t="s">
        <v>125</v>
      </c>
      <c r="BK125" s="159">
        <f>ROUND(I125*H125,2)</f>
        <v>0</v>
      </c>
      <c r="BL125" s="16" t="s">
        <v>124</v>
      </c>
      <c r="BM125" s="158" t="s">
        <v>135</v>
      </c>
    </row>
    <row r="126" spans="1:65" s="13" customFormat="1">
      <c r="B126" s="160"/>
      <c r="D126" s="161" t="s">
        <v>126</v>
      </c>
      <c r="E126" s="162" t="s">
        <v>1</v>
      </c>
      <c r="F126" s="163" t="s">
        <v>516</v>
      </c>
      <c r="H126" s="164">
        <v>118.96</v>
      </c>
      <c r="L126" s="160"/>
      <c r="M126" s="165"/>
      <c r="N126" s="166"/>
      <c r="O126" s="166"/>
      <c r="P126" s="166"/>
      <c r="Q126" s="166"/>
      <c r="R126" s="166"/>
      <c r="S126" s="166"/>
      <c r="T126" s="167"/>
      <c r="AT126" s="162" t="s">
        <v>126</v>
      </c>
      <c r="AU126" s="162" t="s">
        <v>125</v>
      </c>
      <c r="AV126" s="13" t="s">
        <v>125</v>
      </c>
      <c r="AW126" s="13" t="s">
        <v>24</v>
      </c>
      <c r="AX126" s="13" t="s">
        <v>67</v>
      </c>
      <c r="AY126" s="162" t="s">
        <v>118</v>
      </c>
    </row>
    <row r="127" spans="1:65" s="14" customFormat="1">
      <c r="B127" s="168"/>
      <c r="D127" s="161" t="s">
        <v>126</v>
      </c>
      <c r="E127" s="169" t="s">
        <v>1</v>
      </c>
      <c r="F127" s="170" t="s">
        <v>129</v>
      </c>
      <c r="H127" s="171">
        <v>118.96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126</v>
      </c>
      <c r="AU127" s="169" t="s">
        <v>125</v>
      </c>
      <c r="AV127" s="14" t="s">
        <v>124</v>
      </c>
      <c r="AW127" s="14" t="s">
        <v>24</v>
      </c>
      <c r="AX127" s="14" t="s">
        <v>75</v>
      </c>
      <c r="AY127" s="169" t="s">
        <v>118</v>
      </c>
    </row>
    <row r="128" spans="1:65" s="2" customFormat="1" ht="21.75" customHeight="1">
      <c r="A128" s="28"/>
      <c r="B128" s="146"/>
      <c r="C128" s="147" t="s">
        <v>124</v>
      </c>
      <c r="D128" s="147" t="s">
        <v>120</v>
      </c>
      <c r="E128" s="148" t="s">
        <v>517</v>
      </c>
      <c r="F128" s="149" t="s">
        <v>518</v>
      </c>
      <c r="G128" s="150" t="s">
        <v>181</v>
      </c>
      <c r="H128" s="151">
        <v>7.0039999999999996</v>
      </c>
      <c r="I128" s="152"/>
      <c r="J128" s="152">
        <f>ROUND(I128*H128,2)</f>
        <v>0</v>
      </c>
      <c r="K128" s="153"/>
      <c r="L128" s="29"/>
      <c r="M128" s="154" t="s">
        <v>1</v>
      </c>
      <c r="N128" s="155" t="s">
        <v>33</v>
      </c>
      <c r="O128" s="156">
        <v>0.59799999999999998</v>
      </c>
      <c r="P128" s="156">
        <f>O128*H128</f>
        <v>4.1883919999999994</v>
      </c>
      <c r="Q128" s="156">
        <v>0</v>
      </c>
      <c r="R128" s="156">
        <f>Q128*H128</f>
        <v>0</v>
      </c>
      <c r="S128" s="156">
        <v>0</v>
      </c>
      <c r="T128" s="157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8" t="s">
        <v>124</v>
      </c>
      <c r="AT128" s="158" t="s">
        <v>120</v>
      </c>
      <c r="AU128" s="158" t="s">
        <v>125</v>
      </c>
      <c r="AY128" s="16" t="s">
        <v>118</v>
      </c>
      <c r="BE128" s="159">
        <f>IF(N128="základná",J128,0)</f>
        <v>0</v>
      </c>
      <c r="BF128" s="159">
        <f>IF(N128="znížená",J128,0)</f>
        <v>0</v>
      </c>
      <c r="BG128" s="159">
        <f>IF(N128="zákl. prenesená",J128,0)</f>
        <v>0</v>
      </c>
      <c r="BH128" s="159">
        <f>IF(N128="zníž. prenesená",J128,0)</f>
        <v>0</v>
      </c>
      <c r="BI128" s="159">
        <f>IF(N128="nulová",J128,0)</f>
        <v>0</v>
      </c>
      <c r="BJ128" s="16" t="s">
        <v>125</v>
      </c>
      <c r="BK128" s="159">
        <f>ROUND(I128*H128,2)</f>
        <v>0</v>
      </c>
      <c r="BL128" s="16" t="s">
        <v>124</v>
      </c>
      <c r="BM128" s="158" t="s">
        <v>139</v>
      </c>
    </row>
    <row r="129" spans="1:65" s="2" customFormat="1" ht="24.2" customHeight="1">
      <c r="A129" s="28"/>
      <c r="B129" s="146"/>
      <c r="C129" s="147" t="s">
        <v>140</v>
      </c>
      <c r="D129" s="147" t="s">
        <v>120</v>
      </c>
      <c r="E129" s="148" t="s">
        <v>519</v>
      </c>
      <c r="F129" s="149" t="s">
        <v>520</v>
      </c>
      <c r="G129" s="150" t="s">
        <v>181</v>
      </c>
      <c r="H129" s="151">
        <v>336.19200000000001</v>
      </c>
      <c r="I129" s="152"/>
      <c r="J129" s="152">
        <f>ROUND(I129*H129,2)</f>
        <v>0</v>
      </c>
      <c r="K129" s="153"/>
      <c r="L129" s="29"/>
      <c r="M129" s="154" t="s">
        <v>1</v>
      </c>
      <c r="N129" s="155" t="s">
        <v>33</v>
      </c>
      <c r="O129" s="156">
        <v>7.0000000000000001E-3</v>
      </c>
      <c r="P129" s="156">
        <f>O129*H129</f>
        <v>2.3533439999999999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8" t="s">
        <v>124</v>
      </c>
      <c r="AT129" s="158" t="s">
        <v>120</v>
      </c>
      <c r="AU129" s="158" t="s">
        <v>125</v>
      </c>
      <c r="AY129" s="16" t="s">
        <v>118</v>
      </c>
      <c r="BE129" s="159">
        <f>IF(N129="základná",J129,0)</f>
        <v>0</v>
      </c>
      <c r="BF129" s="159">
        <f>IF(N129="znížená",J129,0)</f>
        <v>0</v>
      </c>
      <c r="BG129" s="159">
        <f>IF(N129="zákl. prenesená",J129,0)</f>
        <v>0</v>
      </c>
      <c r="BH129" s="159">
        <f>IF(N129="zníž. prenesená",J129,0)</f>
        <v>0</v>
      </c>
      <c r="BI129" s="159">
        <f>IF(N129="nulová",J129,0)</f>
        <v>0</v>
      </c>
      <c r="BJ129" s="16" t="s">
        <v>125</v>
      </c>
      <c r="BK129" s="159">
        <f>ROUND(I129*H129,2)</f>
        <v>0</v>
      </c>
      <c r="BL129" s="16" t="s">
        <v>124</v>
      </c>
      <c r="BM129" s="158" t="s">
        <v>143</v>
      </c>
    </row>
    <row r="130" spans="1:65" s="13" customFormat="1">
      <c r="B130" s="160"/>
      <c r="D130" s="161" t="s">
        <v>126</v>
      </c>
      <c r="E130" s="162" t="s">
        <v>1</v>
      </c>
      <c r="F130" s="163" t="s">
        <v>521</v>
      </c>
      <c r="H130" s="164">
        <v>336.19200000000001</v>
      </c>
      <c r="L130" s="160"/>
      <c r="M130" s="165"/>
      <c r="N130" s="166"/>
      <c r="O130" s="166"/>
      <c r="P130" s="166"/>
      <c r="Q130" s="166"/>
      <c r="R130" s="166"/>
      <c r="S130" s="166"/>
      <c r="T130" s="167"/>
      <c r="AT130" s="162" t="s">
        <v>126</v>
      </c>
      <c r="AU130" s="162" t="s">
        <v>125</v>
      </c>
      <c r="AV130" s="13" t="s">
        <v>125</v>
      </c>
      <c r="AW130" s="13" t="s">
        <v>24</v>
      </c>
      <c r="AX130" s="13" t="s">
        <v>67</v>
      </c>
      <c r="AY130" s="162" t="s">
        <v>118</v>
      </c>
    </row>
    <row r="131" spans="1:65" s="14" customFormat="1">
      <c r="B131" s="168"/>
      <c r="D131" s="161" t="s">
        <v>126</v>
      </c>
      <c r="E131" s="169" t="s">
        <v>1</v>
      </c>
      <c r="F131" s="170" t="s">
        <v>129</v>
      </c>
      <c r="H131" s="171">
        <v>336.19200000000001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126</v>
      </c>
      <c r="AU131" s="169" t="s">
        <v>125</v>
      </c>
      <c r="AV131" s="14" t="s">
        <v>124</v>
      </c>
      <c r="AW131" s="14" t="s">
        <v>24</v>
      </c>
      <c r="AX131" s="14" t="s">
        <v>75</v>
      </c>
      <c r="AY131" s="169" t="s">
        <v>118</v>
      </c>
    </row>
    <row r="132" spans="1:65" s="2" customFormat="1" ht="24.2" customHeight="1">
      <c r="A132" s="28"/>
      <c r="B132" s="146"/>
      <c r="C132" s="147" t="s">
        <v>135</v>
      </c>
      <c r="D132" s="147" t="s">
        <v>120</v>
      </c>
      <c r="E132" s="148" t="s">
        <v>522</v>
      </c>
      <c r="F132" s="149" t="s">
        <v>523</v>
      </c>
      <c r="G132" s="150" t="s">
        <v>181</v>
      </c>
      <c r="H132" s="151">
        <v>7.0039999999999996</v>
      </c>
      <c r="I132" s="152"/>
      <c r="J132" s="152">
        <f>ROUND(I132*H132,2)</f>
        <v>0</v>
      </c>
      <c r="K132" s="153"/>
      <c r="L132" s="29"/>
      <c r="M132" s="154" t="s">
        <v>1</v>
      </c>
      <c r="N132" s="155" t="s">
        <v>33</v>
      </c>
      <c r="O132" s="156">
        <v>0.89</v>
      </c>
      <c r="P132" s="156">
        <f>O132*H132</f>
        <v>6.2335599999999998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8" t="s">
        <v>124</v>
      </c>
      <c r="AT132" s="158" t="s">
        <v>120</v>
      </c>
      <c r="AU132" s="158" t="s">
        <v>125</v>
      </c>
      <c r="AY132" s="16" t="s">
        <v>118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6" t="s">
        <v>125</v>
      </c>
      <c r="BK132" s="159">
        <f>ROUND(I132*H132,2)</f>
        <v>0</v>
      </c>
      <c r="BL132" s="16" t="s">
        <v>124</v>
      </c>
      <c r="BM132" s="158" t="s">
        <v>147</v>
      </c>
    </row>
    <row r="133" spans="1:65" s="2" customFormat="1" ht="16.5" customHeight="1">
      <c r="A133" s="28"/>
      <c r="B133" s="146"/>
      <c r="C133" s="147" t="s">
        <v>150</v>
      </c>
      <c r="D133" s="147" t="s">
        <v>120</v>
      </c>
      <c r="E133" s="148" t="s">
        <v>524</v>
      </c>
      <c r="F133" s="149" t="s">
        <v>525</v>
      </c>
      <c r="G133" s="150" t="s">
        <v>181</v>
      </c>
      <c r="H133" s="151">
        <v>7.0039999999999996</v>
      </c>
      <c r="I133" s="152"/>
      <c r="J133" s="152">
        <f>ROUND(I133*H133,2)</f>
        <v>0</v>
      </c>
      <c r="K133" s="153"/>
      <c r="L133" s="29"/>
      <c r="M133" s="185" t="s">
        <v>1</v>
      </c>
      <c r="N133" s="186" t="s">
        <v>33</v>
      </c>
      <c r="O133" s="187">
        <v>0</v>
      </c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124</v>
      </c>
      <c r="AT133" s="158" t="s">
        <v>120</v>
      </c>
      <c r="AU133" s="158" t="s">
        <v>125</v>
      </c>
      <c r="AY133" s="16" t="s">
        <v>118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6" t="s">
        <v>125</v>
      </c>
      <c r="BK133" s="159">
        <f>ROUND(I133*H133,2)</f>
        <v>0</v>
      </c>
      <c r="BL133" s="16" t="s">
        <v>124</v>
      </c>
      <c r="BM133" s="158" t="s">
        <v>153</v>
      </c>
    </row>
    <row r="134" spans="1:65" s="2" customFormat="1" ht="6.95" customHeight="1">
      <c r="A134" s="28"/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29"/>
      <c r="M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</sheetData>
  <autoFilter ref="C117:K13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01.1 - ASR</vt:lpstr>
      <vt:lpstr>01.2 - Búracie práce</vt:lpstr>
      <vt:lpstr>'01.1 - ASR'!Názvy_tlače</vt:lpstr>
      <vt:lpstr>'01.2 - Búracie práce'!Názvy_tlače</vt:lpstr>
      <vt:lpstr>'Rekapitulácia stavby'!Názvy_tlače</vt:lpstr>
      <vt:lpstr>'01.1 - ASR'!Oblasť_tlače</vt:lpstr>
      <vt:lpstr>'01.2 - Búracie práce'!Oblasť_tlače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Džatko</dc:creator>
  <cp:lastModifiedBy>Admin</cp:lastModifiedBy>
  <cp:lastPrinted>2022-06-19T11:50:58Z</cp:lastPrinted>
  <dcterms:created xsi:type="dcterms:W3CDTF">2022-06-09T21:03:17Z</dcterms:created>
  <dcterms:modified xsi:type="dcterms:W3CDTF">2022-06-23T12:12:31Z</dcterms:modified>
</cp:coreProperties>
</file>