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Bez búračiek Banka hotových podkladov\VHrušov sklad 384-1,2\"/>
    </mc:Choice>
  </mc:AlternateContent>
  <xr:revisionPtr revIDLastSave="0" documentId="13_ncr:1_{B4A6A7FA-DB11-4CA1-B009-719CA97A87B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 - Stavebné úpravy skla..." sheetId="2" r:id="rId2"/>
  </sheets>
  <definedNames>
    <definedName name="_xlnm._FilterDatabase" localSheetId="1" hidden="1">'01 - Stavebné úpravy skla...'!$C$129:$K$261</definedName>
    <definedName name="_xlnm.Print_Titles" localSheetId="1">'01 - Stavebné úpravy skla...'!$129:$129</definedName>
    <definedName name="_xlnm.Print_Titles" localSheetId="0">'Rekapitulácia stavby'!$92:$92</definedName>
    <definedName name="_xlnm.Print_Area" localSheetId="1">'01 - Stavebné úpravy skla...'!$C$4:$J$76,'01 - Stavebné úpravy skla...'!$C$82:$J$111,'01 - Stavebné úpravy skla...'!$C$117:$J$261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2" i="2" l="1"/>
  <c r="J37" i="2"/>
  <c r="J36" i="2"/>
  <c r="AY95" i="1"/>
  <c r="J35" i="2"/>
  <c r="AX95" i="1" s="1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09" i="2"/>
  <c r="BH209" i="2"/>
  <c r="BG209" i="2"/>
  <c r="BE209" i="2"/>
  <c r="T209" i="2"/>
  <c r="R209" i="2"/>
  <c r="P209" i="2"/>
  <c r="BI206" i="2"/>
  <c r="BH206" i="2"/>
  <c r="BG206" i="2"/>
  <c r="BE206" i="2"/>
  <c r="T206" i="2"/>
  <c r="T205" i="2" s="1"/>
  <c r="R206" i="2"/>
  <c r="R205" i="2" s="1"/>
  <c r="P206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J127" i="2"/>
  <c r="J126" i="2"/>
  <c r="F126" i="2"/>
  <c r="F124" i="2"/>
  <c r="E122" i="2"/>
  <c r="J92" i="2"/>
  <c r="J91" i="2"/>
  <c r="F91" i="2"/>
  <c r="F89" i="2"/>
  <c r="E87" i="2"/>
  <c r="J18" i="2"/>
  <c r="E18" i="2"/>
  <c r="F92" i="2"/>
  <c r="J17" i="2"/>
  <c r="J124" i="2"/>
  <c r="E7" i="2"/>
  <c r="E120" i="2" s="1"/>
  <c r="L90" i="1"/>
  <c r="AM90" i="1"/>
  <c r="AM89" i="1"/>
  <c r="L89" i="1"/>
  <c r="AM87" i="1"/>
  <c r="L87" i="1"/>
  <c r="L85" i="1"/>
  <c r="L84" i="1"/>
  <c r="J260" i="2"/>
  <c r="J259" i="2"/>
  <c r="J257" i="2"/>
  <c r="J256" i="2"/>
  <c r="J253" i="2"/>
  <c r="BK251" i="2"/>
  <c r="BK248" i="2"/>
  <c r="J246" i="2"/>
  <c r="BK242" i="2"/>
  <c r="J240" i="2"/>
  <c r="J236" i="2"/>
  <c r="BK232" i="2"/>
  <c r="J230" i="2"/>
  <c r="BK225" i="2"/>
  <c r="BK219" i="2"/>
  <c r="BK214" i="2"/>
  <c r="BK209" i="2"/>
  <c r="BK204" i="2"/>
  <c r="J201" i="2"/>
  <c r="J199" i="2"/>
  <c r="BK196" i="2"/>
  <c r="BK190" i="2"/>
  <c r="BK187" i="2"/>
  <c r="BK186" i="2"/>
  <c r="J181" i="2"/>
  <c r="J178" i="2"/>
  <c r="BK175" i="2"/>
  <c r="J174" i="2"/>
  <c r="J169" i="2"/>
  <c r="BK165" i="2"/>
  <c r="J160" i="2"/>
  <c r="J157" i="2"/>
  <c r="J155" i="2"/>
  <c r="BK151" i="2"/>
  <c r="BK147" i="2"/>
  <c r="J142" i="2"/>
  <c r="J140" i="2"/>
  <c r="BK136" i="2"/>
  <c r="BK133" i="2"/>
  <c r="AS94" i="1"/>
  <c r="BK253" i="2"/>
  <c r="J251" i="2"/>
  <c r="BK246" i="2"/>
  <c r="J242" i="2"/>
  <c r="BK240" i="2"/>
  <c r="BK236" i="2"/>
  <c r="J232" i="2"/>
  <c r="BK230" i="2"/>
  <c r="J228" i="2"/>
  <c r="J219" i="2"/>
  <c r="J214" i="2"/>
  <c r="J209" i="2"/>
  <c r="J204" i="2"/>
  <c r="BK201" i="2"/>
  <c r="J198" i="2"/>
  <c r="J192" i="2"/>
  <c r="J189" i="2"/>
  <c r="J186" i="2"/>
  <c r="BK179" i="2"/>
  <c r="BK177" i="2"/>
  <c r="BK174" i="2"/>
  <c r="BK169" i="2"/>
  <c r="J165" i="2"/>
  <c r="J162" i="2"/>
  <c r="J159" i="2"/>
  <c r="J152" i="2"/>
  <c r="J149" i="2"/>
  <c r="BK143" i="2"/>
  <c r="BK141" i="2"/>
  <c r="BK138" i="2"/>
  <c r="BK135" i="2"/>
  <c r="BK260" i="2"/>
  <c r="BK259" i="2"/>
  <c r="BK257" i="2"/>
  <c r="BK256" i="2"/>
  <c r="BK254" i="2"/>
  <c r="BK250" i="2"/>
  <c r="J248" i="2"/>
  <c r="J244" i="2"/>
  <c r="BK241" i="2"/>
  <c r="J238" i="2"/>
  <c r="J234" i="2"/>
  <c r="J231" i="2"/>
  <c r="BK228" i="2"/>
  <c r="BK223" i="2"/>
  <c r="BK217" i="2"/>
  <c r="J213" i="2"/>
  <c r="BK206" i="2"/>
  <c r="J202" i="2"/>
  <c r="BK199" i="2"/>
  <c r="BK198" i="2"/>
  <c r="BK192" i="2"/>
  <c r="BK189" i="2"/>
  <c r="J183" i="2"/>
  <c r="BK181" i="2"/>
  <c r="J179" i="2"/>
  <c r="J177" i="2"/>
  <c r="J172" i="2"/>
  <c r="BK168" i="2"/>
  <c r="BK164" i="2"/>
  <c r="BK162" i="2"/>
  <c r="BK159" i="2"/>
  <c r="BK155" i="2"/>
  <c r="BK152" i="2"/>
  <c r="BK149" i="2"/>
  <c r="J143" i="2"/>
  <c r="J141" i="2"/>
  <c r="J138" i="2"/>
  <c r="J135" i="2"/>
  <c r="J254" i="2"/>
  <c r="BK252" i="2"/>
  <c r="J250" i="2"/>
  <c r="BK244" i="2"/>
  <c r="J241" i="2"/>
  <c r="BK238" i="2"/>
  <c r="BK234" i="2"/>
  <c r="BK231" i="2"/>
  <c r="J225" i="2"/>
  <c r="J223" i="2"/>
  <c r="J217" i="2"/>
  <c r="BK213" i="2"/>
  <c r="J206" i="2"/>
  <c r="BK202" i="2"/>
  <c r="J196" i="2"/>
  <c r="J190" i="2"/>
  <c r="J187" i="2"/>
  <c r="BK183" i="2"/>
  <c r="BK178" i="2"/>
  <c r="J175" i="2"/>
  <c r="BK172" i="2"/>
  <c r="J168" i="2"/>
  <c r="J164" i="2"/>
  <c r="BK160" i="2"/>
  <c r="BK157" i="2"/>
  <c r="J151" i="2"/>
  <c r="J147" i="2"/>
  <c r="BK142" i="2"/>
  <c r="BK140" i="2"/>
  <c r="J136" i="2"/>
  <c r="J133" i="2"/>
  <c r="P132" i="2" l="1"/>
  <c r="T132" i="2"/>
  <c r="R146" i="2"/>
  <c r="BK154" i="2"/>
  <c r="J154" i="2"/>
  <c r="J100" i="2" s="1"/>
  <c r="R154" i="2"/>
  <c r="BK167" i="2"/>
  <c r="J167" i="2"/>
  <c r="J101" i="2"/>
  <c r="P167" i="2"/>
  <c r="T167" i="2"/>
  <c r="P171" i="2"/>
  <c r="T171" i="2"/>
  <c r="P185" i="2"/>
  <c r="T185" i="2"/>
  <c r="R208" i="2"/>
  <c r="BK218" i="2"/>
  <c r="J218" i="2" s="1"/>
  <c r="J107" i="2" s="1"/>
  <c r="R218" i="2"/>
  <c r="BK235" i="2"/>
  <c r="J235" i="2" s="1"/>
  <c r="J108" i="2" s="1"/>
  <c r="R235" i="2"/>
  <c r="T235" i="2"/>
  <c r="P245" i="2"/>
  <c r="T245" i="2"/>
  <c r="BK258" i="2"/>
  <c r="J258" i="2" s="1"/>
  <c r="J110" i="2" s="1"/>
  <c r="P258" i="2"/>
  <c r="R258" i="2"/>
  <c r="BK132" i="2"/>
  <c r="J132" i="2" s="1"/>
  <c r="J98" i="2" s="1"/>
  <c r="R132" i="2"/>
  <c r="BK146" i="2"/>
  <c r="J146" i="2" s="1"/>
  <c r="J99" i="2" s="1"/>
  <c r="P146" i="2"/>
  <c r="T146" i="2"/>
  <c r="P154" i="2"/>
  <c r="T154" i="2"/>
  <c r="R167" i="2"/>
  <c r="BK171" i="2"/>
  <c r="J171" i="2" s="1"/>
  <c r="J102" i="2" s="1"/>
  <c r="R171" i="2"/>
  <c r="BK185" i="2"/>
  <c r="J185" i="2" s="1"/>
  <c r="J103" i="2" s="1"/>
  <c r="R185" i="2"/>
  <c r="BK208" i="2"/>
  <c r="J208" i="2" s="1"/>
  <c r="J106" i="2" s="1"/>
  <c r="P208" i="2"/>
  <c r="T208" i="2"/>
  <c r="P218" i="2"/>
  <c r="T218" i="2"/>
  <c r="P235" i="2"/>
  <c r="BK245" i="2"/>
  <c r="J245" i="2" s="1"/>
  <c r="J109" i="2" s="1"/>
  <c r="R245" i="2"/>
  <c r="T258" i="2"/>
  <c r="BK205" i="2"/>
  <c r="J205" i="2" s="1"/>
  <c r="J104" i="2" s="1"/>
  <c r="J89" i="2"/>
  <c r="F127" i="2"/>
  <c r="BF135" i="2"/>
  <c r="BF142" i="2"/>
  <c r="BF143" i="2"/>
  <c r="BF147" i="2"/>
  <c r="BF151" i="2"/>
  <c r="BF152" i="2"/>
  <c r="BF157" i="2"/>
  <c r="BF160" i="2"/>
  <c r="BF162" i="2"/>
  <c r="BF164" i="2"/>
  <c r="BF165" i="2"/>
  <c r="BF169" i="2"/>
  <c r="BF174" i="2"/>
  <c r="BF177" i="2"/>
  <c r="BF183" i="2"/>
  <c r="BF186" i="2"/>
  <c r="BF187" i="2"/>
  <c r="BF189" i="2"/>
  <c r="BF190" i="2"/>
  <c r="BF192" i="2"/>
  <c r="BF196" i="2"/>
  <c r="BF198" i="2"/>
  <c r="BF202" i="2"/>
  <c r="BF206" i="2"/>
  <c r="BF213" i="2"/>
  <c r="BF214" i="2"/>
  <c r="BF223" i="2"/>
  <c r="BF225" i="2"/>
  <c r="BF228" i="2"/>
  <c r="BF231" i="2"/>
  <c r="BF234" i="2"/>
  <c r="BF240" i="2"/>
  <c r="BF241" i="2"/>
  <c r="BF242" i="2"/>
  <c r="BF246" i="2"/>
  <c r="BF248" i="2"/>
  <c r="BF250" i="2"/>
  <c r="BF252" i="2"/>
  <c r="E85" i="2"/>
  <c r="BF133" i="2"/>
  <c r="BF136" i="2"/>
  <c r="BF138" i="2"/>
  <c r="BF140" i="2"/>
  <c r="BF141" i="2"/>
  <c r="BF149" i="2"/>
  <c r="BF155" i="2"/>
  <c r="BF159" i="2"/>
  <c r="BF168" i="2"/>
  <c r="BF172" i="2"/>
  <c r="BF175" i="2"/>
  <c r="BF178" i="2"/>
  <c r="BF179" i="2"/>
  <c r="BF181" i="2"/>
  <c r="BF199" i="2"/>
  <c r="BF201" i="2"/>
  <c r="BF204" i="2"/>
  <c r="BF209" i="2"/>
  <c r="BF217" i="2"/>
  <c r="BF219" i="2"/>
  <c r="BF230" i="2"/>
  <c r="BF232" i="2"/>
  <c r="BF236" i="2"/>
  <c r="BF238" i="2"/>
  <c r="BF244" i="2"/>
  <c r="BF251" i="2"/>
  <c r="BF253" i="2"/>
  <c r="BF254" i="2"/>
  <c r="BF256" i="2"/>
  <c r="BF257" i="2"/>
  <c r="BF259" i="2"/>
  <c r="BF260" i="2"/>
  <c r="F33" i="2"/>
  <c r="AZ95" i="1" s="1"/>
  <c r="AZ94" i="1" s="1"/>
  <c r="W29" i="1" s="1"/>
  <c r="F35" i="2"/>
  <c r="BB95" i="1" s="1"/>
  <c r="BB94" i="1" s="1"/>
  <c r="W31" i="1" s="1"/>
  <c r="F36" i="2"/>
  <c r="BC95" i="1" s="1"/>
  <c r="BC94" i="1" s="1"/>
  <c r="W32" i="1" s="1"/>
  <c r="J33" i="2"/>
  <c r="AV95" i="1" s="1"/>
  <c r="F37" i="2"/>
  <c r="BD95" i="1" s="1"/>
  <c r="BD94" i="1" s="1"/>
  <c r="W33" i="1" s="1"/>
  <c r="P207" i="2" l="1"/>
  <c r="R131" i="2"/>
  <c r="R130" i="2" s="1"/>
  <c r="R207" i="2"/>
  <c r="P131" i="2"/>
  <c r="P130" i="2" s="1"/>
  <c r="AU95" i="1" s="1"/>
  <c r="AU94" i="1" s="1"/>
  <c r="T207" i="2"/>
  <c r="T131" i="2"/>
  <c r="T130" i="2" s="1"/>
  <c r="BK131" i="2"/>
  <c r="J131" i="2" s="1"/>
  <c r="J97" i="2" s="1"/>
  <c r="BK207" i="2"/>
  <c r="J207" i="2" s="1"/>
  <c r="J105" i="2" s="1"/>
  <c r="AX94" i="1"/>
  <c r="AY94" i="1"/>
  <c r="J34" i="2"/>
  <c r="AW95" i="1" s="1"/>
  <c r="AT95" i="1" s="1"/>
  <c r="AV94" i="1"/>
  <c r="AK29" i="1" s="1"/>
  <c r="F34" i="2"/>
  <c r="BA95" i="1" s="1"/>
  <c r="BA94" i="1" s="1"/>
  <c r="W30" i="1" s="1"/>
  <c r="BK130" i="2" l="1"/>
  <c r="J130" i="2" s="1"/>
  <c r="J30" i="2" s="1"/>
  <c r="AG95" i="1" s="1"/>
  <c r="AG94" i="1" s="1"/>
  <c r="AK26" i="1" s="1"/>
  <c r="AW94" i="1"/>
  <c r="AK30" i="1" s="1"/>
  <c r="AK35" i="1" l="1"/>
  <c r="J39" i="2"/>
  <c r="J96" i="2"/>
  <c r="AN95" i="1"/>
  <c r="AT94" i="1"/>
  <c r="AN94" i="1" l="1"/>
</calcChain>
</file>

<file path=xl/sharedStrings.xml><?xml version="1.0" encoding="utf-8"?>
<sst xmlns="http://schemas.openxmlformats.org/spreadsheetml/2006/main" count="1756" uniqueCount="469">
  <si>
    <t>Export Komplet</t>
  </si>
  <si>
    <t/>
  </si>
  <si>
    <t>2.0</t>
  </si>
  <si>
    <t>False</t>
  </si>
  <si>
    <t>{e6293d3a-cc1d-4ce8-a2b3-66b8332732de}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</si>
  <si>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</si>
  <si>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</si>
  <si>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</si>
  <si>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</si>
  <si>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</si>
  <si>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</si>
  <si>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31020</t>
  </si>
  <si>
    <t>Stavba:</t>
  </si>
  <si>
    <t>Stavebné úpravy skladu krmovín pre ŽV, č.384 Vyšný Hrušov, okr. Humenné</t>
  </si>
  <si>
    <t>JKSO:</t>
  </si>
  <si>
    <t>KS:</t>
  </si>
  <si>
    <t>Miesto:</t>
  </si>
  <si>
    <t xml:space="preserve"> Vyšný Hrušov, okr. Humenné</t>
  </si>
  <si>
    <t>Dátum:</t>
  </si>
  <si>
    <t>Objednávateľ:</t>
  </si>
  <si>
    <t>IČO:</t>
  </si>
  <si>
    <t>Agro Borkov s.r.o.</t>
  </si>
  <si>
    <t>IČ DPH:</t>
  </si>
  <si>
    <t>Zhotoviteľ:</t>
  </si>
  <si>
    <t xml:space="preserve"> </t>
  </si>
  <si>
    <t>Projektant:</t>
  </si>
  <si>
    <t>Ing.Mária Salanciová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</si>
  <si>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</si>
  <si>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</si>
  <si>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</si>
  <si>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</si>
  <si>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</si>
  <si>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</si>
  <si>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</si>
  <si>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</si>
  <si>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</si>
  <si>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</si>
  <si>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</si>
  <si>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</si>
  <si>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</si>
  <si>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</si>
  <si>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</si>
  <si>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</si>
  <si>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</si>
  <si>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</si>
  <si>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</si>
  <si>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</si>
  <si>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</si>
  <si>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</si>
  <si>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</si>
  <si>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</si>
  <si>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</si>
  <si>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</si>
  <si>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</si>
  <si>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</si>
  <si>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</si>
  <si>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</si>
  <si>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</si>
  <si>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</si>
  <si>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</si>
  <si>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</si>
  <si>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</si>
  <si>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</si>
  <si>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</si>
  <si>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</si>
  <si>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</si>
  <si>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</si>
  <si>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</si>
  <si>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</si>
  <si>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</si>
  <si>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</si>
  <si>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</si>
  <si>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</si>
  <si>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</si>
  <si>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</si>
  <si>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</si>
  <si>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</si>
  <si>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Stavebné úpravy skladu krmovín</t>
  </si>
  <si>
    <t>STA</t>
  </si>
  <si>
    <t>1</t>
  </si>
  <si>
    <t>{bb33d6f5-ecc7-49e1-9261-6d48df25a452}</t>
  </si>
  <si>
    <t>KRYCÍ LIST ROZPOČTU</t>
  </si>
  <si>
    <t>Objekt:</t>
  </si>
  <si>
    <t>01 - Stavebné úpravy skladu krmovín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</si>
  <si>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</si>
  <si>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</si>
  <si>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</si>
  <si>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</si>
  <si>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</si>
  <si>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</si>
  <si>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</si>
  <si>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</si>
  <si>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</si>
  <si>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</si>
  <si>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</si>
  <si>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</si>
  <si>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</si>
  <si>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</si>
  <si>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</si>
  <si>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</si>
  <si>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</si>
  <si>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</si>
  <si>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</si>
  <si>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</si>
  <si>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</si>
  <si>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</si>
  <si>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</si>
  <si>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</si>
  <si>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</si>
  <si>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</si>
  <si>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</si>
  <si>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</si>
  <si>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</si>
  <si>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</si>
  <si>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</si>
  <si>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</si>
  <si>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</si>
  <si>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</si>
  <si>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3</t>
  </si>
  <si>
    <t>K</t>
  </si>
  <si>
    <t>131201101.S</t>
  </si>
  <si>
    <t>Výkop nezapaženej jamy v hornine 3, do 100 m3</t>
  </si>
  <si>
    <t>m3</t>
  </si>
  <si>
    <t>4</t>
  </si>
  <si>
    <t>2</t>
  </si>
  <si>
    <t>-1566471914</t>
  </si>
  <si>
    <t>VV</t>
  </si>
  <si>
    <t>1*1*1*10*2</t>
  </si>
  <si>
    <t>131201109.S</t>
  </si>
  <si>
    <t>Hĺbenie nezapažených jám a zárezov. Príplatok za lepivosť horniny 3</t>
  </si>
  <si>
    <t>528180258</t>
  </si>
  <si>
    <t>5</t>
  </si>
  <si>
    <t>139711101.S</t>
  </si>
  <si>
    <t>Výkop v uzavretých priestoroch s naložením výkopu na dopravný prostriedok v hornine 1 až 4</t>
  </si>
  <si>
    <t>-1426481132</t>
  </si>
  <si>
    <t>15,47*9,88*0,3</t>
  </si>
  <si>
    <t>6</t>
  </si>
  <si>
    <t>162501102.S</t>
  </si>
  <si>
    <t>Vodorovné premiestnenie výkopku po spevnenej ceste z horniny tr.1-4, do 100 m3 na vzdialenosť do 3000 m</t>
  </si>
  <si>
    <t>-1347908084</t>
  </si>
  <si>
    <t>303,453</t>
  </si>
  <si>
    <t>7</t>
  </si>
  <si>
    <t>166101102.S</t>
  </si>
  <si>
    <t>Prehodenie neuľahnutého výkopku z horniny 1 až 4 nad 100 do 1000 m3</t>
  </si>
  <si>
    <t>1824391437</t>
  </si>
  <si>
    <t>8</t>
  </si>
  <si>
    <t>171101101.S</t>
  </si>
  <si>
    <t xml:space="preserve">Uloženie sypaniny do násypu súdržnej horniny </t>
  </si>
  <si>
    <t>-515613481</t>
  </si>
  <si>
    <t>9</t>
  </si>
  <si>
    <t>174101001.S</t>
  </si>
  <si>
    <t>Zásyp štrkom</t>
  </si>
  <si>
    <t>1172028026</t>
  </si>
  <si>
    <t>10</t>
  </si>
  <si>
    <t>M</t>
  </si>
  <si>
    <t>583410004300.S</t>
  </si>
  <si>
    <t>Štrkodrva</t>
  </si>
  <si>
    <t>t</t>
  </si>
  <si>
    <t>-1545711431</t>
  </si>
  <si>
    <t>20*1,5</t>
  </si>
  <si>
    <t>30*1,89 'Prepočítané koeficientom množstva</t>
  </si>
  <si>
    <t>Zakladanie</t>
  </si>
  <si>
    <t>11</t>
  </si>
  <si>
    <t>215901101.S</t>
  </si>
  <si>
    <t>Zhutnenie podložia z rastlej horniny 1 až 4 pod násypy, z hornina súdržných do 92 % PS a nesúdržných</t>
  </si>
  <si>
    <t>m2</t>
  </si>
  <si>
    <t>738052491</t>
  </si>
  <si>
    <t>92*8</t>
  </si>
  <si>
    <t>12</t>
  </si>
  <si>
    <t>273351217.S</t>
  </si>
  <si>
    <t>Debnenie stien základových dosiek, zhotovenie</t>
  </si>
  <si>
    <t>-631683943</t>
  </si>
  <si>
    <t>(8+92)*2*0,2</t>
  </si>
  <si>
    <t>13</t>
  </si>
  <si>
    <t>273351218.S</t>
  </si>
  <si>
    <t>Debnenie stien základových dosiek, odstránenie</t>
  </si>
  <si>
    <t>-1968246770</t>
  </si>
  <si>
    <t>14</t>
  </si>
  <si>
    <t>273362422.S</t>
  </si>
  <si>
    <t>Výstuž základových dosiek zo zvár. sietí KARI, priemer drôtu 6/6 mm, veľkosť oka 150x150 mm</t>
  </si>
  <si>
    <t>-729972471</t>
  </si>
  <si>
    <t>8*92</t>
  </si>
  <si>
    <t>Zvislé a kompletné konštrukcie</t>
  </si>
  <si>
    <t>15</t>
  </si>
  <si>
    <t>341321315.S</t>
  </si>
  <si>
    <t>Betón stien a priečok, železový (bez výstuže) tr. C 20/25</t>
  </si>
  <si>
    <t>-1928057615</t>
  </si>
  <si>
    <t>16,45*1,5*2*0,25</t>
  </si>
  <si>
    <t>16</t>
  </si>
  <si>
    <t>341351105.S</t>
  </si>
  <si>
    <t>Debnenie stien a priečok obojstranné zhotovenie-dielce</t>
  </si>
  <si>
    <t>-1865225666</t>
  </si>
  <si>
    <t>16,45*1,5*2*2</t>
  </si>
  <si>
    <t>17</t>
  </si>
  <si>
    <t>341351106.S</t>
  </si>
  <si>
    <t>Debnenie stien a priečok obojstranné odstránenie-dielce</t>
  </si>
  <si>
    <t>1716166902</t>
  </si>
  <si>
    <t>19</t>
  </si>
  <si>
    <t>345321414.S</t>
  </si>
  <si>
    <t>Betón múrikov parapetných, atikových, schodiskových, zábradelných, železový (bez výstuže) tr. C 20/25</t>
  </si>
  <si>
    <t>472707956</t>
  </si>
  <si>
    <t>(92+10)*0,15*0,25</t>
  </si>
  <si>
    <t>345351101.S</t>
  </si>
  <si>
    <t>Debnenie múrikov parapet., atik., zábradl., plnostenných- zhotovenie</t>
  </si>
  <si>
    <t>587352659</t>
  </si>
  <si>
    <t>(92+10)*0,15*3</t>
  </si>
  <si>
    <t>21</t>
  </si>
  <si>
    <t>345351102.S</t>
  </si>
  <si>
    <t>Debnenie múrikov parapet., atik., zábradl., plnostenných- odstránenie</t>
  </si>
  <si>
    <t>1636539535</t>
  </si>
  <si>
    <t>22</t>
  </si>
  <si>
    <t>345361821.S</t>
  </si>
  <si>
    <t>Výstuž múrikov parapet., atik., schodisk., zábradl., z betonárskej ocele B500 (10505)</t>
  </si>
  <si>
    <t>297276569</t>
  </si>
  <si>
    <t>3,825*0,08</t>
  </si>
  <si>
    <t>Komunikácie</t>
  </si>
  <si>
    <t>23</t>
  </si>
  <si>
    <t>564861111.S</t>
  </si>
  <si>
    <t>Podklad zo štrkodrviny s rozprestretím a zhutnením, po zhutnení hr. 200 mm</t>
  </si>
  <si>
    <t>2104012857</t>
  </si>
  <si>
    <t>24</t>
  </si>
  <si>
    <t>581120115.S</t>
  </si>
  <si>
    <t>Kryt cementobetónový cestných komunikácií  hr. 150 mm</t>
  </si>
  <si>
    <t>1141927453</t>
  </si>
  <si>
    <t>Úpravy povrchov, podlahy, osadenie</t>
  </si>
  <si>
    <t>25</t>
  </si>
  <si>
    <t>612460124.S</t>
  </si>
  <si>
    <t>Príprava vnútorného podkladu stien penetráciou pod omietky a nátery</t>
  </si>
  <si>
    <t>2120605851</t>
  </si>
  <si>
    <t>170,04</t>
  </si>
  <si>
    <t>26</t>
  </si>
  <si>
    <t>612460243.S</t>
  </si>
  <si>
    <t>Vnútorná omietka stien vápennocementová jadrová (hrubá), hr. 20 mm</t>
  </si>
  <si>
    <t>-1930746965</t>
  </si>
  <si>
    <t>27</t>
  </si>
  <si>
    <t>622460124.S</t>
  </si>
  <si>
    <t>Príprava vonkajšieho podkladu stien penetráciou pod omietky a nátery</t>
  </si>
  <si>
    <t>263934970</t>
  </si>
  <si>
    <t>199,36</t>
  </si>
  <si>
    <t>28</t>
  </si>
  <si>
    <t>622460243.S</t>
  </si>
  <si>
    <t>Vonkajšia omietka stien vápennocementová jadrová (hrubá), hr. 20 mm</t>
  </si>
  <si>
    <t>-1866354183</t>
  </si>
  <si>
    <t>29</t>
  </si>
  <si>
    <t>622461052.S</t>
  </si>
  <si>
    <t>Vonkajšia omietka stien pastovitá silikónová roztieraná, hr. 1,5 mm</t>
  </si>
  <si>
    <t>-972207198</t>
  </si>
  <si>
    <t>30</t>
  </si>
  <si>
    <t>631315661.S</t>
  </si>
  <si>
    <t>Mazanina z betónu prostého (m3) tr. C 20/25 hr.nad 120 do 240 mm</t>
  </si>
  <si>
    <t>1271780390</t>
  </si>
  <si>
    <t>15,47*9,88*0,15</t>
  </si>
  <si>
    <t>31</t>
  </si>
  <si>
    <t>631362422.S</t>
  </si>
  <si>
    <t>Výstuž mazanín z betónov (z kameniva) a z ľahkých betónov zo sietí KARI, priemer drôtu 6/6 mm, veľkosť oka 150x150 mm</t>
  </si>
  <si>
    <t>-1528024641</t>
  </si>
  <si>
    <t>15,47*9,88</t>
  </si>
  <si>
    <t>32</t>
  </si>
  <si>
    <t>631501111.S</t>
  </si>
  <si>
    <t>Násyp s utlačením a urovnaním povrchu z kameniva ťaženého hrubého a drobného</t>
  </si>
  <si>
    <t>-1852258597</t>
  </si>
  <si>
    <t>15,47*9,88*0,2</t>
  </si>
  <si>
    <t>35</t>
  </si>
  <si>
    <t>968061112.S</t>
  </si>
  <si>
    <t>Vyvesenie dreveného okenného krídla do suti plochy do 1,5 m2, -0,01200t</t>
  </si>
  <si>
    <t>ks</t>
  </si>
  <si>
    <t>-782166004</t>
  </si>
  <si>
    <t>36</t>
  </si>
  <si>
    <t>968061115.S</t>
  </si>
  <si>
    <t>Demontáž okien drevených, 1 bm obvodu - 0,008t</t>
  </si>
  <si>
    <t>m</t>
  </si>
  <si>
    <t>-1018954149</t>
  </si>
  <si>
    <t>(0,8+1,2)*2*4</t>
  </si>
  <si>
    <t>37</t>
  </si>
  <si>
    <t>968071137.S</t>
  </si>
  <si>
    <t>Vyvesenie kovového krídla vrát do suti plochy nad 4 m2</t>
  </si>
  <si>
    <t>538690289</t>
  </si>
  <si>
    <t>38</t>
  </si>
  <si>
    <t>968072559.S</t>
  </si>
  <si>
    <t>Vybúranie kovových vrát plochy nad 5 m2,  -0,06600t</t>
  </si>
  <si>
    <t>956309364</t>
  </si>
  <si>
    <t>3,6*3,6*4</t>
  </si>
  <si>
    <t>39</t>
  </si>
  <si>
    <t>978013191.S</t>
  </si>
  <si>
    <t>Otlčenie omietok stien vnútorných vápenných alebo vápennocementových v rozsahu do 100 %,  -0,04600t</t>
  </si>
  <si>
    <t>-1590474698</t>
  </si>
  <si>
    <t>(15,47+9,88)*2*3,6</t>
  </si>
  <si>
    <t>-3,2*2,7-1,2*0,8*4</t>
  </si>
  <si>
    <t>Súčet</t>
  </si>
  <si>
    <t>40</t>
  </si>
  <si>
    <t>978015291.S</t>
  </si>
  <si>
    <t>Otlčenie omietok vonkajších priečelí jednoduchých, s vyškriabaním škár, očistením muriva, v rozsahu do 100 %,  -0,05900t</t>
  </si>
  <si>
    <t>-831756492</t>
  </si>
  <si>
    <t>(16+10,48)*2*4-2,7*3,2-1,2*0,8*4</t>
  </si>
  <si>
    <t>41</t>
  </si>
  <si>
    <t>979081111.S</t>
  </si>
  <si>
    <t>Odvoz sutiny a vybúraných hmôt na skládku do 1 km</t>
  </si>
  <si>
    <t>-463878553</t>
  </si>
  <si>
    <t>42</t>
  </si>
  <si>
    <t>979081121.S</t>
  </si>
  <si>
    <t>Odvoz sutiny a vybúraných hmôt na skládku za každý ďalší 1 km</t>
  </si>
  <si>
    <t>1773322837</t>
  </si>
  <si>
    <t>38,052*16 'Prepočítané koeficientom množstva</t>
  </si>
  <si>
    <t>43</t>
  </si>
  <si>
    <t>979082111.S</t>
  </si>
  <si>
    <t>Vnútrostavenisková doprava sutiny a vybúraných hmôt do 10 m</t>
  </si>
  <si>
    <t>1697522108</t>
  </si>
  <si>
    <t>44</t>
  </si>
  <si>
    <t>979082121.S</t>
  </si>
  <si>
    <t>Vnútrostavenisková doprava sutiny a vybúraných hmôt za každých ďalších 5 m</t>
  </si>
  <si>
    <t>-976618815</t>
  </si>
  <si>
    <t>38,052*12 'Prepočítané koeficientom množstva</t>
  </si>
  <si>
    <t>45</t>
  </si>
  <si>
    <t>979089012.S</t>
  </si>
  <si>
    <t>Poplatok za skladovanie</t>
  </si>
  <si>
    <t>-1620070323</t>
  </si>
  <si>
    <t>99</t>
  </si>
  <si>
    <t>Presun hmôt HSV</t>
  </si>
  <si>
    <t>46</t>
  </si>
  <si>
    <t>999281111.S</t>
  </si>
  <si>
    <t>Presun hmôt pre opravy a údržbu objektov vrátane vonkajších plášťov výšky do 25 m</t>
  </si>
  <si>
    <t>-1204592775</t>
  </si>
  <si>
    <t>PSV</t>
  </si>
  <si>
    <t>Práce a dodávky PSV</t>
  </si>
  <si>
    <t>762</t>
  </si>
  <si>
    <t>Konštrukcie tesárske</t>
  </si>
  <si>
    <t>47</t>
  </si>
  <si>
    <t>762331812.S</t>
  </si>
  <si>
    <t>Demontáž viazaných konštrukcií krovov so sklonom do 60°, prierezovej plochy 120 - 224 cm2, -0,01400 t</t>
  </si>
  <si>
    <t>-152227806</t>
  </si>
  <si>
    <t>7*2*77</t>
  </si>
  <si>
    <t>9*2*62</t>
  </si>
  <si>
    <t>48</t>
  </si>
  <si>
    <t>762332120.S</t>
  </si>
  <si>
    <t>Montáž viazaných konštrukcií krovov striech z reziva priemernej plochy 120 - 224 cm2</t>
  </si>
  <si>
    <t>234256992</t>
  </si>
  <si>
    <t>49</t>
  </si>
  <si>
    <t>605420000300.S</t>
  </si>
  <si>
    <t>Rezivo stavebné - väznice</t>
  </si>
  <si>
    <t>1281965206</t>
  </si>
  <si>
    <t>2194*0,10*0,10*1,01</t>
  </si>
  <si>
    <t>22,159*1,1 'Prepočítané koeficientom množstva</t>
  </si>
  <si>
    <t>50</t>
  </si>
  <si>
    <t>998762202.S</t>
  </si>
  <si>
    <t>Presun hmôt pre konštrukcie tesárske v objektoch výšky do 12 m</t>
  </si>
  <si>
    <t>%</t>
  </si>
  <si>
    <t>-2044850261</t>
  </si>
  <si>
    <t>764</t>
  </si>
  <si>
    <t>Konštrukcie klampiarske</t>
  </si>
  <si>
    <t>51</t>
  </si>
  <si>
    <t>764331830.S</t>
  </si>
  <si>
    <t>Demontáž lemovania múrov na strechách s tvrdou krytinou, so sklonom do 30st. rš 250 a 330 mm,  -0,00205t</t>
  </si>
  <si>
    <t>866696000</t>
  </si>
  <si>
    <t>6,1*2*2+8,2*2+7,8*2</t>
  </si>
  <si>
    <t>77*2</t>
  </si>
  <si>
    <t>52</t>
  </si>
  <si>
    <t>764313281.S</t>
  </si>
  <si>
    <t>Krytiny hladké z pozinkovaného farbeného PZf plechu, , sklon do 30°</t>
  </si>
  <si>
    <t>-1078335059</t>
  </si>
  <si>
    <t>77*5,1*2+8,2*62</t>
  </si>
  <si>
    <t>53</t>
  </si>
  <si>
    <t>764331430.S</t>
  </si>
  <si>
    <t xml:space="preserve">Lemovanie z pozinkovaného farbeného PZf plechu, múrov </t>
  </si>
  <si>
    <t>-236004148</t>
  </si>
  <si>
    <t>54</t>
  </si>
  <si>
    <t>764352427.S</t>
  </si>
  <si>
    <t xml:space="preserve">Žľaby z pozinkovaného farbeného PZf plechu, pododkvapové polkruhové </t>
  </si>
  <si>
    <t>-1285009837</t>
  </si>
  <si>
    <t>92*2</t>
  </si>
  <si>
    <t>55</t>
  </si>
  <si>
    <t>764357701.S</t>
  </si>
  <si>
    <t xml:space="preserve">Žľaby z pozinkovaného farbeného PZf plechu, medzistrešné alebo zaatikové s privarením háku na oceľovú konštrukciu </t>
  </si>
  <si>
    <t>-830115644</t>
  </si>
  <si>
    <t>56</t>
  </si>
  <si>
    <t>764410750.S</t>
  </si>
  <si>
    <t>Oplechovanie parapetov z hliníkového farebného Al plechu, vrátane rohov r.š. 330 mm</t>
  </si>
  <si>
    <t>2072525173</t>
  </si>
  <si>
    <t>57</t>
  </si>
  <si>
    <t>764454454.S</t>
  </si>
  <si>
    <t>Zvodové rúry z pozinkovaného farbeného PZf plechu</t>
  </si>
  <si>
    <t>1217555277</t>
  </si>
  <si>
    <t>3,6*10*2</t>
  </si>
  <si>
    <t>58</t>
  </si>
  <si>
    <t>998764201.S</t>
  </si>
  <si>
    <t>Presun hmôt pre konštrukcie klampiarske v objektoch výšky do 6 m</t>
  </si>
  <si>
    <t>720870412</t>
  </si>
  <si>
    <t>766</t>
  </si>
  <si>
    <t>Konštrukcie stolárske</t>
  </si>
  <si>
    <t>59</t>
  </si>
  <si>
    <t>766421811.S</t>
  </si>
  <si>
    <t xml:space="preserve">Demontáž obloženia podhľadu </t>
  </si>
  <si>
    <t>933525334</t>
  </si>
  <si>
    <t>15,47*9,88*2</t>
  </si>
  <si>
    <t>60</t>
  </si>
  <si>
    <t>766621402.S</t>
  </si>
  <si>
    <t xml:space="preserve">Montáž okien plastových </t>
  </si>
  <si>
    <t>1485292886</t>
  </si>
  <si>
    <t>61</t>
  </si>
  <si>
    <t>611410002500.S</t>
  </si>
  <si>
    <t>Plastové okno  vxš 1200x800 mm, izolačné dvojsklo, 6 komorový profil</t>
  </si>
  <si>
    <t>-1742874710</t>
  </si>
  <si>
    <t>62</t>
  </si>
  <si>
    <t>766694141.S</t>
  </si>
  <si>
    <t>Montáž parapetnej dosky plastovej šírky do 300 mm, dĺžky do 1000 mm</t>
  </si>
  <si>
    <t>55548369</t>
  </si>
  <si>
    <t>63</t>
  </si>
  <si>
    <t>611560000400</t>
  </si>
  <si>
    <t>Parapetná doska plastová, šírka 300 mm</t>
  </si>
  <si>
    <t>-1893406251</t>
  </si>
  <si>
    <t>0,8*4</t>
  </si>
  <si>
    <t>64</t>
  </si>
  <si>
    <t>998766201.S</t>
  </si>
  <si>
    <t>Presun hmot pre konštrukcie stolárske v objektoch výšky do 6 m</t>
  </si>
  <si>
    <t>799008904</t>
  </si>
  <si>
    <t>767</t>
  </si>
  <si>
    <t>Konštrukcie doplnkové kovové</t>
  </si>
  <si>
    <t>65</t>
  </si>
  <si>
    <t>767392802.S</t>
  </si>
  <si>
    <t>Demontáž krytín striech z plechov -0,00700t</t>
  </si>
  <si>
    <t>-1139117520</t>
  </si>
  <si>
    <t>77*6,1*2+(8,2+7,8)*62</t>
  </si>
  <si>
    <t>66</t>
  </si>
  <si>
    <t>767421111.S</t>
  </si>
  <si>
    <t>Montáž opláštenia na oceľovú konštrukciu, výšky do 15 m</t>
  </si>
  <si>
    <t>1867085916</t>
  </si>
  <si>
    <t>92*3,5*0,5</t>
  </si>
  <si>
    <t>67</t>
  </si>
  <si>
    <t>138810000100</t>
  </si>
  <si>
    <t xml:space="preserve">Plech na opláštenie </t>
  </si>
  <si>
    <t>-1357158650</t>
  </si>
  <si>
    <t>68</t>
  </si>
  <si>
    <t>767654240.S</t>
  </si>
  <si>
    <t>Montáž vrát posuvných, osadených do oceľovej konštrukcie</t>
  </si>
  <si>
    <t>1220092696</t>
  </si>
  <si>
    <t>69</t>
  </si>
  <si>
    <t>553410061890.S</t>
  </si>
  <si>
    <t>Vráta oceľové posuvné 3600x3600 mm</t>
  </si>
  <si>
    <t>-928019363</t>
  </si>
  <si>
    <t>70</t>
  </si>
  <si>
    <t>553410061689.S</t>
  </si>
  <si>
    <t>Vráta oceľové posuvné 3200x2700 mm</t>
  </si>
  <si>
    <t>-783874338</t>
  </si>
  <si>
    <t>71</t>
  </si>
  <si>
    <t>767995103.S</t>
  </si>
  <si>
    <t>Montáž ostatných atypických kovových stavebných doplnkových konštrukcií nad 10 do 20 kg</t>
  </si>
  <si>
    <t>kg</t>
  </si>
  <si>
    <t>1224720461</t>
  </si>
  <si>
    <t>6*9*12</t>
  </si>
  <si>
    <t>72</t>
  </si>
  <si>
    <t>145640001090.S</t>
  </si>
  <si>
    <t>Profil oceľový na spevnenie oceľových väzníkov</t>
  </si>
  <si>
    <t>-416952886</t>
  </si>
  <si>
    <t>73</t>
  </si>
  <si>
    <t>998767201.S</t>
  </si>
  <si>
    <t>Presun hmôt pre kovové stavebné doplnkové konštrukcie v objektoch výšky do 6 m</t>
  </si>
  <si>
    <t>-984001135</t>
  </si>
  <si>
    <t>783</t>
  </si>
  <si>
    <t>Nátery</t>
  </si>
  <si>
    <t>76</t>
  </si>
  <si>
    <t>783226100.S</t>
  </si>
  <si>
    <t>Nátery kov.stav.doplnk.konštr. syntetické na vzduchu schnúce základný - 35µm</t>
  </si>
  <si>
    <t>1394905654</t>
  </si>
  <si>
    <t>77</t>
  </si>
  <si>
    <t>783782404.S</t>
  </si>
  <si>
    <t>Nátery tesárskych konštrukcií, povrchová impregnácia proti drevokaznému hmyzu, hubám a plesniam, jednonásobná</t>
  </si>
  <si>
    <t>1179934663</t>
  </si>
  <si>
    <t>2194*0,14*4</t>
  </si>
  <si>
    <t xml:space="preserve">    9 - Ostatné konštrukcie a práce</t>
  </si>
  <si>
    <t>Ostatné konštrukcie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</si>
</sst>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83" t="s">
        <v>5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S4" s="16" t="s">
        <v>6</v>
      </c>
    </row>
    <row r="5" spans="1:74" s="1" customFormat="1" ht="12" customHeight="1">
      <c r="B5" s="19"/>
      <c r="D5" s="22" t="s">
        <v>10</v>
      </c>
      <c r="K5" s="214" t="s">
        <v>11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R5" s="19"/>
      <c r="BS5" s="16" t="s">
        <v>6</v>
      </c>
    </row>
    <row r="6" spans="1:74" s="1" customFormat="1" ht="36.9" customHeight="1">
      <c r="B6" s="19"/>
      <c r="D6" s="24" t="s">
        <v>12</v>
      </c>
      <c r="K6" s="215" t="s">
        <v>13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19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45" customHeight="1">
      <c r="B11" s="19"/>
      <c r="E11" s="23" t="s">
        <v>21</v>
      </c>
      <c r="AK11" s="25" t="s">
        <v>22</v>
      </c>
      <c r="AN11" s="23" t="s">
        <v>1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23</v>
      </c>
      <c r="AK13" s="25" t="s">
        <v>20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24</v>
      </c>
      <c r="AK14" s="25" t="s">
        <v>22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25</v>
      </c>
      <c r="AK16" s="25" t="s">
        <v>20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26</v>
      </c>
      <c r="AK17" s="25" t="s">
        <v>22</v>
      </c>
      <c r="AN17" s="23" t="s">
        <v>1</v>
      </c>
      <c r="AR17" s="19"/>
      <c r="BS17" s="16" t="s">
        <v>27</v>
      </c>
    </row>
    <row r="18" spans="1:71" s="1" customFormat="1" ht="6.9" customHeight="1">
      <c r="B18" s="19"/>
      <c r="AR18" s="19"/>
      <c r="BS18" s="16" t="s">
        <v>28</v>
      </c>
    </row>
    <row r="19" spans="1:71" s="1" customFormat="1" ht="12" customHeight="1">
      <c r="B19" s="19"/>
      <c r="D19" s="25" t="s">
        <v>29</v>
      </c>
      <c r="AK19" s="25" t="s">
        <v>20</v>
      </c>
      <c r="AN19" s="23" t="s">
        <v>1</v>
      </c>
      <c r="AR19" s="19"/>
      <c r="BS19" s="16" t="s">
        <v>28</v>
      </c>
    </row>
    <row r="20" spans="1:71" s="1" customFormat="1" ht="18.45" customHeight="1">
      <c r="B20" s="19"/>
      <c r="E20" s="23" t="s">
        <v>26</v>
      </c>
      <c r="AK20" s="25" t="s">
        <v>22</v>
      </c>
      <c r="AN20" s="23" t="s">
        <v>1</v>
      </c>
      <c r="AR20" s="19"/>
      <c r="BS20" s="16" t="s">
        <v>27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17">
        <f>ROUND(AG94,2)</f>
        <v>0</v>
      </c>
      <c r="AL26" s="218"/>
      <c r="AM26" s="218"/>
      <c r="AN26" s="218"/>
      <c r="AO26" s="218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19" t="s">
        <v>32</v>
      </c>
      <c r="M28" s="219"/>
      <c r="N28" s="219"/>
      <c r="O28" s="219"/>
      <c r="P28" s="219"/>
      <c r="Q28" s="28"/>
      <c r="R28" s="28"/>
      <c r="S28" s="28"/>
      <c r="T28" s="28"/>
      <c r="U28" s="28"/>
      <c r="V28" s="28"/>
      <c r="W28" s="219" t="s">
        <v>33</v>
      </c>
      <c r="X28" s="219"/>
      <c r="Y28" s="219"/>
      <c r="Z28" s="219"/>
      <c r="AA28" s="219"/>
      <c r="AB28" s="219"/>
      <c r="AC28" s="219"/>
      <c r="AD28" s="219"/>
      <c r="AE28" s="219"/>
      <c r="AF28" s="28"/>
      <c r="AG28" s="28"/>
      <c r="AH28" s="28"/>
      <c r="AI28" s="28"/>
      <c r="AJ28" s="28"/>
      <c r="AK28" s="219" t="s">
        <v>34</v>
      </c>
      <c r="AL28" s="219"/>
      <c r="AM28" s="219"/>
      <c r="AN28" s="219"/>
      <c r="AO28" s="219"/>
      <c r="AP28" s="28"/>
      <c r="AQ28" s="28"/>
      <c r="AR28" s="29"/>
      <c r="BE28" s="28"/>
    </row>
    <row r="29" spans="1:71" s="3" customFormat="1" ht="14.4" customHeight="1">
      <c r="B29" s="33"/>
      <c r="D29" s="25" t="s">
        <v>35</v>
      </c>
      <c r="F29" s="34" t="s">
        <v>36</v>
      </c>
      <c r="L29" s="201">
        <v>0.2</v>
      </c>
      <c r="M29" s="200"/>
      <c r="N29" s="200"/>
      <c r="O29" s="200"/>
      <c r="P29" s="200"/>
      <c r="Q29" s="35"/>
      <c r="R29" s="35"/>
      <c r="S29" s="35"/>
      <c r="T29" s="35"/>
      <c r="U29" s="35"/>
      <c r="V29" s="35"/>
      <c r="W29" s="199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F29" s="35"/>
      <c r="AG29" s="35"/>
      <c r="AH29" s="35"/>
      <c r="AI29" s="35"/>
      <c r="AJ29" s="35"/>
      <c r="AK29" s="199">
        <f>ROUND(AV94, 2)</f>
        <v>0</v>
      </c>
      <c r="AL29" s="200"/>
      <c r="AM29" s="200"/>
      <c r="AN29" s="200"/>
      <c r="AO29" s="200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" customHeight="1">
      <c r="B30" s="33"/>
      <c r="F30" s="34" t="s">
        <v>37</v>
      </c>
      <c r="L30" s="213">
        <v>0.2</v>
      </c>
      <c r="M30" s="207"/>
      <c r="N30" s="207"/>
      <c r="O30" s="207"/>
      <c r="P30" s="207"/>
      <c r="W30" s="206">
        <f>ROUND(BA94, 2)</f>
        <v>0</v>
      </c>
      <c r="X30" s="207"/>
      <c r="Y30" s="207"/>
      <c r="Z30" s="207"/>
      <c r="AA30" s="207"/>
      <c r="AB30" s="207"/>
      <c r="AC30" s="207"/>
      <c r="AD30" s="207"/>
      <c r="AE30" s="207"/>
      <c r="AK30" s="206">
        <f>ROUND(AW94, 2)</f>
        <v>0</v>
      </c>
      <c r="AL30" s="207"/>
      <c r="AM30" s="207"/>
      <c r="AN30" s="207"/>
      <c r="AO30" s="207"/>
      <c r="AR30" s="33"/>
    </row>
    <row r="31" spans="1:71" s="3" customFormat="1" ht="14.4" hidden="1" customHeight="1">
      <c r="B31" s="33"/>
      <c r="F31" s="25" t="s">
        <v>38</v>
      </c>
      <c r="L31" s="213">
        <v>0.2</v>
      </c>
      <c r="M31" s="207"/>
      <c r="N31" s="207"/>
      <c r="O31" s="207"/>
      <c r="P31" s="207"/>
      <c r="W31" s="206">
        <f>ROUND(BB94, 2)</f>
        <v>0</v>
      </c>
      <c r="X31" s="207"/>
      <c r="Y31" s="207"/>
      <c r="Z31" s="207"/>
      <c r="AA31" s="207"/>
      <c r="AB31" s="207"/>
      <c r="AC31" s="207"/>
      <c r="AD31" s="207"/>
      <c r="AE31" s="207"/>
      <c r="AK31" s="206">
        <v>0</v>
      </c>
      <c r="AL31" s="207"/>
      <c r="AM31" s="207"/>
      <c r="AN31" s="207"/>
      <c r="AO31" s="207"/>
      <c r="AR31" s="33"/>
    </row>
    <row r="32" spans="1:71" s="3" customFormat="1" ht="14.4" hidden="1" customHeight="1">
      <c r="B32" s="33"/>
      <c r="F32" s="25" t="s">
        <v>39</v>
      </c>
      <c r="L32" s="213">
        <v>0.2</v>
      </c>
      <c r="M32" s="207"/>
      <c r="N32" s="207"/>
      <c r="O32" s="207"/>
      <c r="P32" s="207"/>
      <c r="W32" s="206">
        <f>ROUND(BC94, 2)</f>
        <v>0</v>
      </c>
      <c r="X32" s="207"/>
      <c r="Y32" s="207"/>
      <c r="Z32" s="207"/>
      <c r="AA32" s="207"/>
      <c r="AB32" s="207"/>
      <c r="AC32" s="207"/>
      <c r="AD32" s="207"/>
      <c r="AE32" s="207"/>
      <c r="AK32" s="206">
        <v>0</v>
      </c>
      <c r="AL32" s="207"/>
      <c r="AM32" s="207"/>
      <c r="AN32" s="207"/>
      <c r="AO32" s="207"/>
      <c r="AR32" s="33"/>
    </row>
    <row r="33" spans="1:57" s="3" customFormat="1" ht="14.4" hidden="1" customHeight="1">
      <c r="B33" s="33"/>
      <c r="F33" s="34" t="s">
        <v>40</v>
      </c>
      <c r="L33" s="201">
        <v>0</v>
      </c>
      <c r="M33" s="200"/>
      <c r="N33" s="200"/>
      <c r="O33" s="200"/>
      <c r="P33" s="200"/>
      <c r="Q33" s="35"/>
      <c r="R33" s="35"/>
      <c r="S33" s="35"/>
      <c r="T33" s="35"/>
      <c r="U33" s="35"/>
      <c r="V33" s="35"/>
      <c r="W33" s="199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F33" s="35"/>
      <c r="AG33" s="35"/>
      <c r="AH33" s="35"/>
      <c r="AI33" s="35"/>
      <c r="AJ33" s="35"/>
      <c r="AK33" s="199">
        <v>0</v>
      </c>
      <c r="AL33" s="200"/>
      <c r="AM33" s="200"/>
      <c r="AN33" s="200"/>
      <c r="AO33" s="200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02" t="s">
        <v>43</v>
      </c>
      <c r="Y35" s="203"/>
      <c r="Z35" s="203"/>
      <c r="AA35" s="203"/>
      <c r="AB35" s="203"/>
      <c r="AC35" s="39"/>
      <c r="AD35" s="39"/>
      <c r="AE35" s="39"/>
      <c r="AF35" s="39"/>
      <c r="AG35" s="39"/>
      <c r="AH35" s="39"/>
      <c r="AI35" s="39"/>
      <c r="AJ35" s="39"/>
      <c r="AK35" s="204">
        <f>SUM(AK26:AK33)</f>
        <v>0</v>
      </c>
      <c r="AL35" s="203"/>
      <c r="AM35" s="203"/>
      <c r="AN35" s="203"/>
      <c r="AO35" s="205"/>
      <c r="AP35" s="37"/>
      <c r="AQ35" s="37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10</v>
      </c>
      <c r="L84" s="4" t="str">
        <f>K5</f>
        <v>31020</v>
      </c>
      <c r="AR84" s="50"/>
    </row>
    <row r="85" spans="1:91" s="5" customFormat="1" ht="36.9" customHeight="1">
      <c r="B85" s="51"/>
      <c r="C85" s="52" t="s">
        <v>12</v>
      </c>
      <c r="L85" s="190" t="str">
        <f>K6</f>
        <v>Stavebné úpravy skladu krmovín pre ŽV, č.384 Vyšný Hrušov, okr. Humenné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Vyšný Hrušov, okr. Humenné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192" t="str">
        <f>IF(AN8= "","",AN8)</f>
        <v/>
      </c>
      <c r="AN87" s="192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Agro Borkov s.r.o.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25</v>
      </c>
      <c r="AJ89" s="28"/>
      <c r="AK89" s="28"/>
      <c r="AL89" s="28"/>
      <c r="AM89" s="193" t="str">
        <f>IF(E17="","",E17)</f>
        <v>Ing.Mária Salanciová</v>
      </c>
      <c r="AN89" s="194"/>
      <c r="AO89" s="194"/>
      <c r="AP89" s="194"/>
      <c r="AQ89" s="28"/>
      <c r="AR89" s="29"/>
      <c r="AS89" s="195" t="s">
        <v>51</v>
      </c>
      <c r="AT89" s="196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193" t="str">
        <f>IF(E20="","",E20)</f>
        <v>Ing.Mária Salanciová</v>
      </c>
      <c r="AN90" s="194"/>
      <c r="AO90" s="194"/>
      <c r="AP90" s="194"/>
      <c r="AQ90" s="28"/>
      <c r="AR90" s="29"/>
      <c r="AS90" s="197"/>
      <c r="AT90" s="198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7"/>
      <c r="AT91" s="198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85" t="s">
        <v>52</v>
      </c>
      <c r="D92" s="186"/>
      <c r="E92" s="186"/>
      <c r="F92" s="186"/>
      <c r="G92" s="186"/>
      <c r="H92" s="59"/>
      <c r="I92" s="187" t="s">
        <v>53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54</v>
      </c>
      <c r="AH92" s="186"/>
      <c r="AI92" s="186"/>
      <c r="AJ92" s="186"/>
      <c r="AK92" s="186"/>
      <c r="AL92" s="186"/>
      <c r="AM92" s="186"/>
      <c r="AN92" s="187" t="s">
        <v>55</v>
      </c>
      <c r="AO92" s="186"/>
      <c r="AP92" s="189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11">
        <f>ROUND(AG95,2)</f>
        <v>0</v>
      </c>
      <c r="AH94" s="211"/>
      <c r="AI94" s="211"/>
      <c r="AJ94" s="211"/>
      <c r="AK94" s="211"/>
      <c r="AL94" s="211"/>
      <c r="AM94" s="211"/>
      <c r="AN94" s="212">
        <f>SUM(AG94,AT94)</f>
        <v>0</v>
      </c>
      <c r="AO94" s="212"/>
      <c r="AP94" s="212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1968.4752000000001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210" t="s">
        <v>76</v>
      </c>
      <c r="E95" s="210"/>
      <c r="F95" s="210"/>
      <c r="G95" s="210"/>
      <c r="H95" s="210"/>
      <c r="I95" s="81"/>
      <c r="J95" s="210" t="s">
        <v>77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8">
        <f>'01 - Stavebné úpravy skla...'!J30</f>
        <v>0</v>
      </c>
      <c r="AH95" s="209"/>
      <c r="AI95" s="209"/>
      <c r="AJ95" s="209"/>
      <c r="AK95" s="209"/>
      <c r="AL95" s="209"/>
      <c r="AM95" s="209"/>
      <c r="AN95" s="208">
        <f>SUM(AG95,AT95)</f>
        <v>0</v>
      </c>
      <c r="AO95" s="209"/>
      <c r="AP95" s="209"/>
      <c r="AQ95" s="82" t="s">
        <v>78</v>
      </c>
      <c r="AR95" s="79"/>
      <c r="AS95" s="83">
        <v>0</v>
      </c>
      <c r="AT95" s="84">
        <f>ROUND(SUM(AV95:AW95),2)</f>
        <v>0</v>
      </c>
      <c r="AU95" s="85">
        <f>'01 - Stavebné úpravy skla...'!P130</f>
        <v>1968.4752020000001</v>
      </c>
      <c r="AV95" s="84">
        <f>'01 - Stavebné úpravy skla...'!J33</f>
        <v>0</v>
      </c>
      <c r="AW95" s="84">
        <f>'01 - Stavebné úpravy skla...'!J34</f>
        <v>0</v>
      </c>
      <c r="AX95" s="84">
        <f>'01 - Stavebné úpravy skla...'!J35</f>
        <v>0</v>
      </c>
      <c r="AY95" s="84">
        <f>'01 - Stavebné úpravy skla...'!J36</f>
        <v>0</v>
      </c>
      <c r="AZ95" s="84">
        <f>'01 - Stavebné úpravy skla...'!F33</f>
        <v>0</v>
      </c>
      <c r="BA95" s="84">
        <f>'01 - Stavebné úpravy skla...'!F34</f>
        <v>0</v>
      </c>
      <c r="BB95" s="84">
        <f>'01 - Stavebné úpravy skla...'!F35</f>
        <v>0</v>
      </c>
      <c r="BC95" s="84">
        <f>'01 - Stavebné úpravy skla...'!F36</f>
        <v>0</v>
      </c>
      <c r="BD95" s="86">
        <f>'01 - Stavebné úpravy skla...'!F37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" customHeight="1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1 - Stavebné úpravy skla...'!C2" display="/" xr:uid="{00000000-0004-0000-0000-000000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62"/>
  <sheetViews>
    <sheetView showGridLines="0" tabSelected="1" zoomScale="140" zoomScaleNormal="140" workbookViewId="0">
      <selection activeCell="F185" sqref="F18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8"/>
    </row>
    <row r="2" spans="1:46" s="1" customFormat="1" ht="36.9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6" t="s">
        <v>80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" customHeight="1">
      <c r="B4" s="19"/>
      <c r="D4" s="20" t="s">
        <v>81</v>
      </c>
      <c r="L4" s="19"/>
      <c r="M4" s="89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12</v>
      </c>
      <c r="L6" s="19"/>
    </row>
    <row r="7" spans="1:46" s="1" customFormat="1" ht="26.25" customHeight="1">
      <c r="B7" s="19"/>
      <c r="E7" s="221" t="str">
        <f>'Rekapitulácia stavby'!K6</f>
        <v>Stavebné úpravy skladu krmovín pre ŽV, č.384 Vyšný Hrušov, okr. Humenné</v>
      </c>
      <c r="F7" s="222"/>
      <c r="G7" s="222"/>
      <c r="H7" s="222"/>
      <c r="L7" s="19"/>
    </row>
    <row r="8" spans="1:46" s="2" customFormat="1" ht="12" customHeight="1">
      <c r="A8" s="28"/>
      <c r="B8" s="29"/>
      <c r="C8" s="28"/>
      <c r="D8" s="25" t="s">
        <v>82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90" t="s">
        <v>83</v>
      </c>
      <c r="F9" s="220"/>
      <c r="G9" s="220"/>
      <c r="H9" s="220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21</v>
      </c>
      <c r="F15" s="28"/>
      <c r="G15" s="28"/>
      <c r="H15" s="28"/>
      <c r="I15" s="25" t="s">
        <v>22</v>
      </c>
      <c r="J15" s="23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23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4" t="str">
        <f>'Rekapitulácia stavby'!E14</f>
        <v xml:space="preserve"> </v>
      </c>
      <c r="F18" s="214"/>
      <c r="G18" s="214"/>
      <c r="H18" s="214"/>
      <c r="I18" s="25" t="s">
        <v>22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20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26</v>
      </c>
      <c r="F21" s="28"/>
      <c r="G21" s="28"/>
      <c r="H21" s="28"/>
      <c r="I21" s="25" t="s">
        <v>22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20</v>
      </c>
      <c r="J23" s="23" t="s">
        <v>1</v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26</v>
      </c>
      <c r="F24" s="28"/>
      <c r="G24" s="28"/>
      <c r="H24" s="28"/>
      <c r="I24" s="25" t="s">
        <v>22</v>
      </c>
      <c r="J24" s="23" t="s">
        <v>1</v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0"/>
      <c r="B27" s="91"/>
      <c r="C27" s="90"/>
      <c r="D27" s="90"/>
      <c r="E27" s="216" t="s">
        <v>1</v>
      </c>
      <c r="F27" s="216"/>
      <c r="G27" s="216"/>
      <c r="H27" s="216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31</v>
      </c>
      <c r="E30" s="28"/>
      <c r="F30" s="28"/>
      <c r="G30" s="28"/>
      <c r="H30" s="28"/>
      <c r="I30" s="28"/>
      <c r="J30" s="70">
        <f>ROUND(J130,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4" t="s">
        <v>35</v>
      </c>
      <c r="E33" s="34" t="s">
        <v>36</v>
      </c>
      <c r="F33" s="95">
        <f>ROUND((SUM(BE130:BE261)),  2)</f>
        <v>0</v>
      </c>
      <c r="G33" s="96"/>
      <c r="H33" s="96"/>
      <c r="I33" s="97">
        <v>0.2</v>
      </c>
      <c r="J33" s="95">
        <f>ROUND(((SUM(BE130:BE261))*I33),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37</v>
      </c>
      <c r="F34" s="98">
        <f>ROUND((SUM(BF130:BF261)),  2)</f>
        <v>0</v>
      </c>
      <c r="G34" s="28"/>
      <c r="H34" s="28"/>
      <c r="I34" s="99">
        <v>0.2</v>
      </c>
      <c r="J34" s="98">
        <f>ROUND(((SUM(BF130:BF261))*I34),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38</v>
      </c>
      <c r="F35" s="98">
        <f>ROUND((SUM(BG130:BG261)),  2)</f>
        <v>0</v>
      </c>
      <c r="G35" s="28"/>
      <c r="H35" s="28"/>
      <c r="I35" s="99">
        <v>0.2</v>
      </c>
      <c r="J35" s="98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39</v>
      </c>
      <c r="F36" s="98">
        <f>ROUND((SUM(BH130:BH261)),  2)</f>
        <v>0</v>
      </c>
      <c r="G36" s="28"/>
      <c r="H36" s="28"/>
      <c r="I36" s="99">
        <v>0.2</v>
      </c>
      <c r="J36" s="98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40</v>
      </c>
      <c r="F37" s="95">
        <f>ROUND((SUM(BI130:BI261)),  2)</f>
        <v>0</v>
      </c>
      <c r="G37" s="96"/>
      <c r="H37" s="96"/>
      <c r="I37" s="97">
        <v>0</v>
      </c>
      <c r="J37" s="95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0"/>
      <c r="D39" s="101" t="s">
        <v>41</v>
      </c>
      <c r="E39" s="59"/>
      <c r="F39" s="59"/>
      <c r="G39" s="102" t="s">
        <v>42</v>
      </c>
      <c r="H39" s="103" t="s">
        <v>43</v>
      </c>
      <c r="I39" s="59"/>
      <c r="J39" s="104">
        <f>SUM(J30:J37)</f>
        <v>0</v>
      </c>
      <c r="K39" s="105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46</v>
      </c>
      <c r="E61" s="31"/>
      <c r="F61" s="106" t="s">
        <v>47</v>
      </c>
      <c r="G61" s="44" t="s">
        <v>46</v>
      </c>
      <c r="H61" s="31"/>
      <c r="I61" s="31"/>
      <c r="J61" s="107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46</v>
      </c>
      <c r="E76" s="31"/>
      <c r="F76" s="106" t="s">
        <v>47</v>
      </c>
      <c r="G76" s="44" t="s">
        <v>46</v>
      </c>
      <c r="H76" s="31"/>
      <c r="I76" s="31"/>
      <c r="J76" s="107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84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1" t="str">
        <f>E7</f>
        <v>Stavebné úpravy skladu krmovín pre ŽV, č.384 Vyšný Hrušov, okr. Humenné</v>
      </c>
      <c r="F85" s="222"/>
      <c r="G85" s="222"/>
      <c r="H85" s="222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82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90" t="str">
        <f>E9</f>
        <v>01 - Stavebné úpravy skladu krmovín</v>
      </c>
      <c r="F87" s="220"/>
      <c r="G87" s="220"/>
      <c r="H87" s="220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 xml:space="preserve"> Vyšný Hrušov, okr. Humenné</v>
      </c>
      <c r="G89" s="28"/>
      <c r="H89" s="28"/>
      <c r="I89" s="25" t="s">
        <v>18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6.4">
      <c r="A91" s="28"/>
      <c r="B91" s="29"/>
      <c r="C91" s="25" t="s">
        <v>19</v>
      </c>
      <c r="D91" s="28"/>
      <c r="E91" s="28"/>
      <c r="F91" s="23" t="str">
        <f>E15</f>
        <v>Agro Borkov s.r.o.</v>
      </c>
      <c r="G91" s="28"/>
      <c r="H91" s="28"/>
      <c r="I91" s="25" t="s">
        <v>25</v>
      </c>
      <c r="J91" s="26" t="str">
        <f>E21</f>
        <v>Ing.Mária Salanciová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6.4">
      <c r="A92" s="28"/>
      <c r="B92" s="29"/>
      <c r="C92" s="25" t="s">
        <v>23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>Ing.Mária Salanciová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8" t="s">
        <v>85</v>
      </c>
      <c r="D94" s="100"/>
      <c r="E94" s="100"/>
      <c r="F94" s="100"/>
      <c r="G94" s="100"/>
      <c r="H94" s="100"/>
      <c r="I94" s="100"/>
      <c r="J94" s="109" t="s">
        <v>86</v>
      </c>
      <c r="K94" s="100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>
      <c r="A96" s="28"/>
      <c r="B96" s="29"/>
      <c r="C96" s="110" t="s">
        <v>87</v>
      </c>
      <c r="D96" s="28"/>
      <c r="E96" s="28"/>
      <c r="F96" s="28"/>
      <c r="G96" s="28"/>
      <c r="H96" s="28"/>
      <c r="I96" s="28"/>
      <c r="J96" s="70">
        <f>J130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88</v>
      </c>
    </row>
    <row r="97" spans="1:31" s="9" customFormat="1" ht="24.9" customHeight="1">
      <c r="B97" s="111"/>
      <c r="D97" s="112" t="s">
        <v>89</v>
      </c>
      <c r="E97" s="113"/>
      <c r="F97" s="113"/>
      <c r="G97" s="113"/>
      <c r="H97" s="113"/>
      <c r="I97" s="113"/>
      <c r="J97" s="114">
        <f>J131</f>
        <v>0</v>
      </c>
      <c r="L97" s="111"/>
    </row>
    <row r="98" spans="1:31" s="10" customFormat="1" ht="19.95" customHeight="1">
      <c r="B98" s="115"/>
      <c r="D98" s="116" t="s">
        <v>90</v>
      </c>
      <c r="E98" s="117"/>
      <c r="F98" s="117"/>
      <c r="G98" s="117"/>
      <c r="H98" s="117"/>
      <c r="I98" s="117"/>
      <c r="J98" s="118">
        <f>J132</f>
        <v>0</v>
      </c>
      <c r="L98" s="115"/>
    </row>
    <row r="99" spans="1:31" s="10" customFormat="1" ht="19.95" customHeight="1">
      <c r="B99" s="115"/>
      <c r="D99" s="116" t="s">
        <v>91</v>
      </c>
      <c r="E99" s="117"/>
      <c r="F99" s="117"/>
      <c r="G99" s="117"/>
      <c r="H99" s="117"/>
      <c r="I99" s="117"/>
      <c r="J99" s="118">
        <f>J146</f>
        <v>0</v>
      </c>
      <c r="L99" s="115"/>
    </row>
    <row r="100" spans="1:31" s="10" customFormat="1" ht="19.95" customHeight="1">
      <c r="B100" s="115"/>
      <c r="D100" s="116" t="s">
        <v>92</v>
      </c>
      <c r="E100" s="117"/>
      <c r="F100" s="117"/>
      <c r="G100" s="117"/>
      <c r="H100" s="117"/>
      <c r="I100" s="117"/>
      <c r="J100" s="118">
        <f>J154</f>
        <v>0</v>
      </c>
      <c r="L100" s="115"/>
    </row>
    <row r="101" spans="1:31" s="10" customFormat="1" ht="19.95" customHeight="1">
      <c r="B101" s="115"/>
      <c r="D101" s="116" t="s">
        <v>93</v>
      </c>
      <c r="E101" s="117"/>
      <c r="F101" s="117"/>
      <c r="G101" s="117"/>
      <c r="H101" s="117"/>
      <c r="I101" s="117"/>
      <c r="J101" s="118">
        <f>J167</f>
        <v>0</v>
      </c>
      <c r="L101" s="115"/>
    </row>
    <row r="102" spans="1:31" s="10" customFormat="1" ht="19.95" customHeight="1">
      <c r="B102" s="115"/>
      <c r="D102" s="116" t="s">
        <v>94</v>
      </c>
      <c r="E102" s="117"/>
      <c r="F102" s="117"/>
      <c r="G102" s="117"/>
      <c r="H102" s="117"/>
      <c r="I102" s="117"/>
      <c r="J102" s="118">
        <f>J171</f>
        <v>0</v>
      </c>
      <c r="L102" s="115"/>
    </row>
    <row r="103" spans="1:31" s="10" customFormat="1" ht="19.95" customHeight="1">
      <c r="B103" s="115"/>
      <c r="D103" s="116" t="s">
        <v>467</v>
      </c>
      <c r="E103" s="117"/>
      <c r="F103" s="117"/>
      <c r="G103" s="117"/>
      <c r="H103" s="117"/>
      <c r="I103" s="117"/>
      <c r="J103" s="118">
        <f>J185</f>
        <v>0</v>
      </c>
      <c r="L103" s="115"/>
    </row>
    <row r="104" spans="1:31" s="10" customFormat="1" ht="19.95" customHeight="1">
      <c r="B104" s="115"/>
      <c r="D104" s="116" t="s">
        <v>95</v>
      </c>
      <c r="E104" s="117"/>
      <c r="F104" s="117"/>
      <c r="G104" s="117"/>
      <c r="H104" s="117"/>
      <c r="I104" s="117"/>
      <c r="J104" s="118">
        <f>J205</f>
        <v>0</v>
      </c>
      <c r="L104" s="115"/>
    </row>
    <row r="105" spans="1:31" s="9" customFormat="1" ht="24.9" customHeight="1">
      <c r="B105" s="111"/>
      <c r="D105" s="112" t="s">
        <v>96</v>
      </c>
      <c r="E105" s="113"/>
      <c r="F105" s="113"/>
      <c r="G105" s="113"/>
      <c r="H105" s="113"/>
      <c r="I105" s="113"/>
      <c r="J105" s="114">
        <f>J207</f>
        <v>0</v>
      </c>
      <c r="L105" s="111"/>
    </row>
    <row r="106" spans="1:31" s="10" customFormat="1" ht="19.95" customHeight="1">
      <c r="B106" s="115"/>
      <c r="D106" s="116" t="s">
        <v>97</v>
      </c>
      <c r="E106" s="117"/>
      <c r="F106" s="117"/>
      <c r="G106" s="117"/>
      <c r="H106" s="117"/>
      <c r="I106" s="117"/>
      <c r="J106" s="118">
        <f>J208</f>
        <v>0</v>
      </c>
      <c r="L106" s="115"/>
    </row>
    <row r="107" spans="1:31" s="10" customFormat="1" ht="19.95" customHeight="1">
      <c r="B107" s="115"/>
      <c r="D107" s="116" t="s">
        <v>98</v>
      </c>
      <c r="E107" s="117"/>
      <c r="F107" s="117"/>
      <c r="G107" s="117"/>
      <c r="H107" s="117"/>
      <c r="I107" s="117"/>
      <c r="J107" s="118">
        <f>J218</f>
        <v>0</v>
      </c>
      <c r="L107" s="115"/>
    </row>
    <row r="108" spans="1:31" s="10" customFormat="1" ht="19.95" customHeight="1">
      <c r="B108" s="115"/>
      <c r="D108" s="116" t="s">
        <v>99</v>
      </c>
      <c r="E108" s="117"/>
      <c r="F108" s="117"/>
      <c r="G108" s="117"/>
      <c r="H108" s="117"/>
      <c r="I108" s="117"/>
      <c r="J108" s="118">
        <f>J235</f>
        <v>0</v>
      </c>
      <c r="L108" s="115"/>
    </row>
    <row r="109" spans="1:31" s="10" customFormat="1" ht="19.95" customHeight="1">
      <c r="B109" s="115"/>
      <c r="D109" s="116" t="s">
        <v>100</v>
      </c>
      <c r="E109" s="117"/>
      <c r="F109" s="117"/>
      <c r="G109" s="117"/>
      <c r="H109" s="117"/>
      <c r="I109" s="117"/>
      <c r="J109" s="118">
        <f>J245</f>
        <v>0</v>
      </c>
      <c r="L109" s="115"/>
    </row>
    <row r="110" spans="1:31" s="10" customFormat="1" ht="19.95" customHeight="1">
      <c r="B110" s="115"/>
      <c r="D110" s="116" t="s">
        <v>101</v>
      </c>
      <c r="E110" s="117"/>
      <c r="F110" s="117"/>
      <c r="G110" s="117"/>
      <c r="H110" s="117"/>
      <c r="I110" s="117"/>
      <c r="J110" s="118">
        <f>J258</f>
        <v>0</v>
      </c>
      <c r="L110" s="115"/>
    </row>
    <row r="111" spans="1:31" s="2" customFormat="1" ht="21.7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" customHeight="1">
      <c r="A112" s="28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6" spans="1:31" s="2" customFormat="1" ht="6.9" customHeight="1">
      <c r="A116" s="28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s="2" customFormat="1" ht="24.9" customHeight="1">
      <c r="A117" s="28"/>
      <c r="B117" s="29"/>
      <c r="C117" s="20" t="s">
        <v>102</v>
      </c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6.9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12" customHeight="1">
      <c r="A119" s="28"/>
      <c r="B119" s="29"/>
      <c r="C119" s="25" t="s">
        <v>12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26.25" customHeight="1">
      <c r="A120" s="28"/>
      <c r="B120" s="29"/>
      <c r="C120" s="28"/>
      <c r="D120" s="28"/>
      <c r="E120" s="221" t="str">
        <f>E7</f>
        <v>Stavebné úpravy skladu krmovín pre ŽV, č.384 Vyšný Hrušov, okr. Humenné</v>
      </c>
      <c r="F120" s="222"/>
      <c r="G120" s="222"/>
      <c r="H120" s="222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2" customHeight="1">
      <c r="A121" s="28"/>
      <c r="B121" s="29"/>
      <c r="C121" s="25" t="s">
        <v>82</v>
      </c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6.5" customHeight="1">
      <c r="A122" s="28"/>
      <c r="B122" s="29"/>
      <c r="C122" s="28"/>
      <c r="D122" s="28"/>
      <c r="E122" s="190" t="str">
        <f>E9</f>
        <v>01 - Stavebné úpravy skladu krmovín</v>
      </c>
      <c r="F122" s="220"/>
      <c r="G122" s="220"/>
      <c r="H122" s="220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6.9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2" customHeight="1">
      <c r="A124" s="28"/>
      <c r="B124" s="29"/>
      <c r="C124" s="25" t="s">
        <v>16</v>
      </c>
      <c r="D124" s="28"/>
      <c r="E124" s="28"/>
      <c r="F124" s="23" t="str">
        <f>F12</f>
        <v xml:space="preserve"> Vyšný Hrušov, okr. Humenné</v>
      </c>
      <c r="G124" s="28"/>
      <c r="H124" s="28"/>
      <c r="I124" s="25" t="s">
        <v>18</v>
      </c>
      <c r="J124" s="54" t="str">
        <f>IF(J12="","",J12)</f>
        <v/>
      </c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26.4">
      <c r="A126" s="28"/>
      <c r="B126" s="29"/>
      <c r="C126" s="25" t="s">
        <v>19</v>
      </c>
      <c r="D126" s="28"/>
      <c r="E126" s="28"/>
      <c r="F126" s="23" t="str">
        <f>E15</f>
        <v>Agro Borkov s.r.o.</v>
      </c>
      <c r="G126" s="28"/>
      <c r="H126" s="28"/>
      <c r="I126" s="25" t="s">
        <v>25</v>
      </c>
      <c r="J126" s="26" t="str">
        <f>E21</f>
        <v>Ing.Mária Salanciová</v>
      </c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26.4">
      <c r="A127" s="28"/>
      <c r="B127" s="29"/>
      <c r="C127" s="25" t="s">
        <v>23</v>
      </c>
      <c r="D127" s="28"/>
      <c r="E127" s="28"/>
      <c r="F127" s="23" t="str">
        <f>IF(E18="","",E18)</f>
        <v xml:space="preserve"> </v>
      </c>
      <c r="G127" s="28"/>
      <c r="H127" s="28"/>
      <c r="I127" s="25" t="s">
        <v>29</v>
      </c>
      <c r="J127" s="26" t="str">
        <f>E24</f>
        <v>Ing.Mária Salanciová</v>
      </c>
      <c r="K127" s="28"/>
      <c r="L127" s="4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0.35" customHeight="1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41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11" customFormat="1" ht="29.25" customHeight="1">
      <c r="A129" s="119"/>
      <c r="B129" s="120"/>
      <c r="C129" s="121" t="s">
        <v>103</v>
      </c>
      <c r="D129" s="122" t="s">
        <v>56</v>
      </c>
      <c r="E129" s="122" t="s">
        <v>52</v>
      </c>
      <c r="F129" s="122" t="s">
        <v>53</v>
      </c>
      <c r="G129" s="122" t="s">
        <v>104</v>
      </c>
      <c r="H129" s="122" t="s">
        <v>105</v>
      </c>
      <c r="I129" s="122" t="s">
        <v>106</v>
      </c>
      <c r="J129" s="123" t="s">
        <v>86</v>
      </c>
      <c r="K129" s="124" t="s">
        <v>107</v>
      </c>
      <c r="L129" s="125"/>
      <c r="M129" s="61" t="s">
        <v>1</v>
      </c>
      <c r="N129" s="62" t="s">
        <v>35</v>
      </c>
      <c r="O129" s="62" t="s">
        <v>108</v>
      </c>
      <c r="P129" s="62" t="s">
        <v>109</v>
      </c>
      <c r="Q129" s="62" t="s">
        <v>110</v>
      </c>
      <c r="R129" s="62" t="s">
        <v>111</v>
      </c>
      <c r="S129" s="62" t="s">
        <v>112</v>
      </c>
      <c r="T129" s="63" t="s">
        <v>113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</row>
    <row r="130" spans="1:65" s="2" customFormat="1" ht="22.8" customHeight="1">
      <c r="A130" s="28"/>
      <c r="B130" s="29"/>
      <c r="C130" s="68" t="s">
        <v>87</v>
      </c>
      <c r="D130" s="28"/>
      <c r="E130" s="28"/>
      <c r="F130" s="28"/>
      <c r="G130" s="28"/>
      <c r="H130" s="28"/>
      <c r="I130" s="28"/>
      <c r="J130" s="126">
        <f>BK130</f>
        <v>0</v>
      </c>
      <c r="K130" s="28"/>
      <c r="L130" s="29"/>
      <c r="M130" s="64"/>
      <c r="N130" s="55"/>
      <c r="O130" s="65"/>
      <c r="P130" s="127">
        <f>P131+P207</f>
        <v>1968.4752020000001</v>
      </c>
      <c r="Q130" s="65"/>
      <c r="R130" s="127">
        <f>R131+R207</f>
        <v>288.98736144000003</v>
      </c>
      <c r="S130" s="65"/>
      <c r="T130" s="128">
        <f>T131+T207</f>
        <v>38.052488000000004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T130" s="16" t="s">
        <v>70</v>
      </c>
      <c r="AU130" s="16" t="s">
        <v>88</v>
      </c>
      <c r="BK130" s="129">
        <f>BK131+BK207</f>
        <v>0</v>
      </c>
    </row>
    <row r="131" spans="1:65" s="12" customFormat="1" ht="25.95" customHeight="1">
      <c r="B131" s="130"/>
      <c r="D131" s="131" t="s">
        <v>70</v>
      </c>
      <c r="E131" s="132" t="s">
        <v>114</v>
      </c>
      <c r="F131" s="132" t="s">
        <v>115</v>
      </c>
      <c r="J131" s="133">
        <f>BK131</f>
        <v>0</v>
      </c>
      <c r="L131" s="130"/>
      <c r="M131" s="134"/>
      <c r="N131" s="135"/>
      <c r="O131" s="135"/>
      <c r="P131" s="136">
        <f>P132+P146+P154+P167+P171+P185+P205</f>
        <v>822.93022600000006</v>
      </c>
      <c r="Q131" s="135"/>
      <c r="R131" s="136">
        <f>R132+R146+R154+R167+R171+R185+R205</f>
        <v>275.7056</v>
      </c>
      <c r="S131" s="135"/>
      <c r="T131" s="137">
        <f>T132+T146+T154+T167+T171+T185+T205</f>
        <v>0</v>
      </c>
      <c r="AR131" s="131" t="s">
        <v>79</v>
      </c>
      <c r="AT131" s="138" t="s">
        <v>70</v>
      </c>
      <c r="AU131" s="138" t="s">
        <v>71</v>
      </c>
      <c r="AY131" s="131" t="s">
        <v>116</v>
      </c>
      <c r="BK131" s="139">
        <f>BK132+BK146+BK154+BK167+BK171+BK185+BK205</f>
        <v>0</v>
      </c>
    </row>
    <row r="132" spans="1:65" s="12" customFormat="1" ht="22.8" customHeight="1">
      <c r="B132" s="130"/>
      <c r="D132" s="131" t="s">
        <v>70</v>
      </c>
      <c r="E132" s="140" t="s">
        <v>79</v>
      </c>
      <c r="F132" s="140" t="s">
        <v>117</v>
      </c>
      <c r="J132" s="141">
        <f>BK132</f>
        <v>0</v>
      </c>
      <c r="L132" s="130"/>
      <c r="M132" s="134"/>
      <c r="N132" s="135"/>
      <c r="O132" s="135"/>
      <c r="P132" s="136">
        <f>SUM(P133:P145)</f>
        <v>441.85662599999995</v>
      </c>
      <c r="Q132" s="135"/>
      <c r="R132" s="136">
        <f>SUM(R133:R145)</f>
        <v>0</v>
      </c>
      <c r="S132" s="135"/>
      <c r="T132" s="137">
        <f>SUM(T133:T145)</f>
        <v>0</v>
      </c>
      <c r="AR132" s="131" t="s">
        <v>79</v>
      </c>
      <c r="AT132" s="138" t="s">
        <v>70</v>
      </c>
      <c r="AU132" s="138" t="s">
        <v>79</v>
      </c>
      <c r="AY132" s="131" t="s">
        <v>116</v>
      </c>
      <c r="BK132" s="139">
        <f>SUM(BK133:BK145)</f>
        <v>0</v>
      </c>
    </row>
    <row r="133" spans="1:65" s="2" customFormat="1" ht="21.75" customHeight="1">
      <c r="A133" s="28"/>
      <c r="B133" s="142"/>
      <c r="C133" s="143" t="s">
        <v>118</v>
      </c>
      <c r="D133" s="143" t="s">
        <v>119</v>
      </c>
      <c r="E133" s="144" t="s">
        <v>120</v>
      </c>
      <c r="F133" s="145" t="s">
        <v>121</v>
      </c>
      <c r="G133" s="146" t="s">
        <v>122</v>
      </c>
      <c r="H133" s="147">
        <v>20</v>
      </c>
      <c r="I133" s="147"/>
      <c r="J133" s="147">
        <f>ROUND(I133*H133,3)</f>
        <v>0</v>
      </c>
      <c r="K133" s="148"/>
      <c r="L133" s="29"/>
      <c r="M133" s="149" t="s">
        <v>1</v>
      </c>
      <c r="N133" s="150" t="s">
        <v>37</v>
      </c>
      <c r="O133" s="151">
        <v>0</v>
      </c>
      <c r="P133" s="151">
        <f>O133*H133</f>
        <v>0</v>
      </c>
      <c r="Q133" s="151">
        <v>0</v>
      </c>
      <c r="R133" s="151">
        <f>Q133*H133</f>
        <v>0</v>
      </c>
      <c r="S133" s="151">
        <v>0</v>
      </c>
      <c r="T133" s="152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3" t="s">
        <v>123</v>
      </c>
      <c r="AT133" s="153" t="s">
        <v>119</v>
      </c>
      <c r="AU133" s="153" t="s">
        <v>124</v>
      </c>
      <c r="AY133" s="16" t="s">
        <v>116</v>
      </c>
      <c r="BE133" s="154">
        <f>IF(N133="základná",J133,0)</f>
        <v>0</v>
      </c>
      <c r="BF133" s="154">
        <f>IF(N133="znížená",J133,0)</f>
        <v>0</v>
      </c>
      <c r="BG133" s="154">
        <f>IF(N133="zákl. prenesená",J133,0)</f>
        <v>0</v>
      </c>
      <c r="BH133" s="154">
        <f>IF(N133="zníž. prenesená",J133,0)</f>
        <v>0</v>
      </c>
      <c r="BI133" s="154">
        <f>IF(N133="nulová",J133,0)</f>
        <v>0</v>
      </c>
      <c r="BJ133" s="16" t="s">
        <v>124</v>
      </c>
      <c r="BK133" s="155">
        <f>ROUND(I133*H133,3)</f>
        <v>0</v>
      </c>
      <c r="BL133" s="16" t="s">
        <v>123</v>
      </c>
      <c r="BM133" s="153" t="s">
        <v>125</v>
      </c>
    </row>
    <row r="134" spans="1:65" s="13" customFormat="1">
      <c r="B134" s="156"/>
      <c r="D134" s="157" t="s">
        <v>126</v>
      </c>
      <c r="E134" s="158" t="s">
        <v>1</v>
      </c>
      <c r="F134" s="159" t="s">
        <v>127</v>
      </c>
      <c r="H134" s="160">
        <v>20</v>
      </c>
      <c r="L134" s="156"/>
      <c r="M134" s="161"/>
      <c r="N134" s="162"/>
      <c r="O134" s="162"/>
      <c r="P134" s="162"/>
      <c r="Q134" s="162"/>
      <c r="R134" s="162"/>
      <c r="S134" s="162"/>
      <c r="T134" s="163"/>
      <c r="AT134" s="158" t="s">
        <v>126</v>
      </c>
      <c r="AU134" s="158" t="s">
        <v>124</v>
      </c>
      <c r="AV134" s="13" t="s">
        <v>124</v>
      </c>
      <c r="AW134" s="13" t="s">
        <v>27</v>
      </c>
      <c r="AX134" s="13" t="s">
        <v>79</v>
      </c>
      <c r="AY134" s="158" t="s">
        <v>116</v>
      </c>
    </row>
    <row r="135" spans="1:65" s="2" customFormat="1" ht="24.15" customHeight="1">
      <c r="A135" s="28"/>
      <c r="B135" s="142"/>
      <c r="C135" s="143" t="s">
        <v>123</v>
      </c>
      <c r="D135" s="143" t="s">
        <v>119</v>
      </c>
      <c r="E135" s="144" t="s">
        <v>128</v>
      </c>
      <c r="F135" s="145" t="s">
        <v>129</v>
      </c>
      <c r="G135" s="146" t="s">
        <v>122</v>
      </c>
      <c r="H135" s="147">
        <v>20</v>
      </c>
      <c r="I135" s="147"/>
      <c r="J135" s="147">
        <f>ROUND(I135*H135,3)</f>
        <v>0</v>
      </c>
      <c r="K135" s="148"/>
      <c r="L135" s="29"/>
      <c r="M135" s="149" t="s">
        <v>1</v>
      </c>
      <c r="N135" s="150" t="s">
        <v>37</v>
      </c>
      <c r="O135" s="151">
        <v>0</v>
      </c>
      <c r="P135" s="151">
        <f>O135*H135</f>
        <v>0</v>
      </c>
      <c r="Q135" s="151">
        <v>0</v>
      </c>
      <c r="R135" s="151">
        <f>Q135*H135</f>
        <v>0</v>
      </c>
      <c r="S135" s="151">
        <v>0</v>
      </c>
      <c r="T135" s="152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3" t="s">
        <v>123</v>
      </c>
      <c r="AT135" s="153" t="s">
        <v>119</v>
      </c>
      <c r="AU135" s="153" t="s">
        <v>124</v>
      </c>
      <c r="AY135" s="16" t="s">
        <v>116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6" t="s">
        <v>124</v>
      </c>
      <c r="BK135" s="155">
        <f>ROUND(I135*H135,3)</f>
        <v>0</v>
      </c>
      <c r="BL135" s="16" t="s">
        <v>123</v>
      </c>
      <c r="BM135" s="153" t="s">
        <v>130</v>
      </c>
    </row>
    <row r="136" spans="1:65" s="2" customFormat="1" ht="33" customHeight="1">
      <c r="A136" s="28"/>
      <c r="B136" s="142"/>
      <c r="C136" s="143" t="s">
        <v>131</v>
      </c>
      <c r="D136" s="143" t="s">
        <v>119</v>
      </c>
      <c r="E136" s="144" t="s">
        <v>132</v>
      </c>
      <c r="F136" s="145" t="s">
        <v>133</v>
      </c>
      <c r="G136" s="146" t="s">
        <v>122</v>
      </c>
      <c r="H136" s="147">
        <v>45.853000000000002</v>
      </c>
      <c r="I136" s="147"/>
      <c r="J136" s="147">
        <f>ROUND(I136*H136,3)</f>
        <v>0</v>
      </c>
      <c r="K136" s="148"/>
      <c r="L136" s="29"/>
      <c r="M136" s="149" t="s">
        <v>1</v>
      </c>
      <c r="N136" s="150" t="s">
        <v>37</v>
      </c>
      <c r="O136" s="151">
        <v>7.2869999999999999</v>
      </c>
      <c r="P136" s="151">
        <f>O136*H136</f>
        <v>334.13081099999999</v>
      </c>
      <c r="Q136" s="151">
        <v>0</v>
      </c>
      <c r="R136" s="151">
        <f>Q136*H136</f>
        <v>0</v>
      </c>
      <c r="S136" s="151">
        <v>0</v>
      </c>
      <c r="T136" s="152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3" t="s">
        <v>123</v>
      </c>
      <c r="AT136" s="153" t="s">
        <v>119</v>
      </c>
      <c r="AU136" s="153" t="s">
        <v>124</v>
      </c>
      <c r="AY136" s="16" t="s">
        <v>116</v>
      </c>
      <c r="BE136" s="154">
        <f>IF(N136="základná",J136,0)</f>
        <v>0</v>
      </c>
      <c r="BF136" s="154">
        <f>IF(N136="znížená",J136,0)</f>
        <v>0</v>
      </c>
      <c r="BG136" s="154">
        <f>IF(N136="zákl. prenesená",J136,0)</f>
        <v>0</v>
      </c>
      <c r="BH136" s="154">
        <f>IF(N136="zníž. prenesená",J136,0)</f>
        <v>0</v>
      </c>
      <c r="BI136" s="154">
        <f>IF(N136="nulová",J136,0)</f>
        <v>0</v>
      </c>
      <c r="BJ136" s="16" t="s">
        <v>124</v>
      </c>
      <c r="BK136" s="155">
        <f>ROUND(I136*H136,3)</f>
        <v>0</v>
      </c>
      <c r="BL136" s="16" t="s">
        <v>123</v>
      </c>
      <c r="BM136" s="153" t="s">
        <v>134</v>
      </c>
    </row>
    <row r="137" spans="1:65" s="13" customFormat="1">
      <c r="B137" s="156"/>
      <c r="D137" s="157" t="s">
        <v>126</v>
      </c>
      <c r="E137" s="158" t="s">
        <v>1</v>
      </c>
      <c r="F137" s="159" t="s">
        <v>135</v>
      </c>
      <c r="H137" s="160">
        <v>45.853000000000002</v>
      </c>
      <c r="L137" s="156"/>
      <c r="M137" s="161"/>
      <c r="N137" s="162"/>
      <c r="O137" s="162"/>
      <c r="P137" s="162"/>
      <c r="Q137" s="162"/>
      <c r="R137" s="162"/>
      <c r="S137" s="162"/>
      <c r="T137" s="163"/>
      <c r="AT137" s="158" t="s">
        <v>126</v>
      </c>
      <c r="AU137" s="158" t="s">
        <v>124</v>
      </c>
      <c r="AV137" s="13" t="s">
        <v>124</v>
      </c>
      <c r="AW137" s="13" t="s">
        <v>27</v>
      </c>
      <c r="AX137" s="13" t="s">
        <v>79</v>
      </c>
      <c r="AY137" s="158" t="s">
        <v>116</v>
      </c>
    </row>
    <row r="138" spans="1:65" s="2" customFormat="1" ht="33" customHeight="1">
      <c r="A138" s="28"/>
      <c r="B138" s="142"/>
      <c r="C138" s="143" t="s">
        <v>136</v>
      </c>
      <c r="D138" s="143" t="s">
        <v>119</v>
      </c>
      <c r="E138" s="144" t="s">
        <v>137</v>
      </c>
      <c r="F138" s="145" t="s">
        <v>138</v>
      </c>
      <c r="G138" s="146" t="s">
        <v>122</v>
      </c>
      <c r="H138" s="147">
        <v>303.45299999999997</v>
      </c>
      <c r="I138" s="147"/>
      <c r="J138" s="147">
        <f>ROUND(I138*H138,3)</f>
        <v>0</v>
      </c>
      <c r="K138" s="148"/>
      <c r="L138" s="29"/>
      <c r="M138" s="149" t="s">
        <v>1</v>
      </c>
      <c r="N138" s="150" t="s">
        <v>37</v>
      </c>
      <c r="O138" s="151">
        <v>7.0999999999999994E-2</v>
      </c>
      <c r="P138" s="151">
        <f>O138*H138</f>
        <v>21.545162999999995</v>
      </c>
      <c r="Q138" s="151">
        <v>0</v>
      </c>
      <c r="R138" s="151">
        <f>Q138*H138</f>
        <v>0</v>
      </c>
      <c r="S138" s="151">
        <v>0</v>
      </c>
      <c r="T138" s="152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3" t="s">
        <v>123</v>
      </c>
      <c r="AT138" s="153" t="s">
        <v>119</v>
      </c>
      <c r="AU138" s="153" t="s">
        <v>124</v>
      </c>
      <c r="AY138" s="16" t="s">
        <v>116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6" t="s">
        <v>124</v>
      </c>
      <c r="BK138" s="155">
        <f>ROUND(I138*H138,3)</f>
        <v>0</v>
      </c>
      <c r="BL138" s="16" t="s">
        <v>123</v>
      </c>
      <c r="BM138" s="153" t="s">
        <v>139</v>
      </c>
    </row>
    <row r="139" spans="1:65" s="13" customFormat="1">
      <c r="B139" s="156"/>
      <c r="D139" s="157" t="s">
        <v>126</v>
      </c>
      <c r="E139" s="158" t="s">
        <v>1</v>
      </c>
      <c r="F139" s="159" t="s">
        <v>140</v>
      </c>
      <c r="H139" s="160">
        <v>303.45299999999997</v>
      </c>
      <c r="L139" s="156"/>
      <c r="M139" s="161"/>
      <c r="N139" s="162"/>
      <c r="O139" s="162"/>
      <c r="P139" s="162"/>
      <c r="Q139" s="162"/>
      <c r="R139" s="162"/>
      <c r="S139" s="162"/>
      <c r="T139" s="163"/>
      <c r="AT139" s="158" t="s">
        <v>126</v>
      </c>
      <c r="AU139" s="158" t="s">
        <v>124</v>
      </c>
      <c r="AV139" s="13" t="s">
        <v>124</v>
      </c>
      <c r="AW139" s="13" t="s">
        <v>27</v>
      </c>
      <c r="AX139" s="13" t="s">
        <v>79</v>
      </c>
      <c r="AY139" s="158" t="s">
        <v>116</v>
      </c>
    </row>
    <row r="140" spans="1:65" s="2" customFormat="1" ht="24.15" customHeight="1">
      <c r="A140" s="28"/>
      <c r="B140" s="142"/>
      <c r="C140" s="143" t="s">
        <v>141</v>
      </c>
      <c r="D140" s="143" t="s">
        <v>119</v>
      </c>
      <c r="E140" s="144" t="s">
        <v>142</v>
      </c>
      <c r="F140" s="145" t="s">
        <v>143</v>
      </c>
      <c r="G140" s="146" t="s">
        <v>122</v>
      </c>
      <c r="H140" s="147">
        <v>303.45299999999997</v>
      </c>
      <c r="I140" s="147"/>
      <c r="J140" s="147">
        <f>ROUND(I140*H140,3)</f>
        <v>0</v>
      </c>
      <c r="K140" s="148"/>
      <c r="L140" s="29"/>
      <c r="M140" s="149" t="s">
        <v>1</v>
      </c>
      <c r="N140" s="150" t="s">
        <v>37</v>
      </c>
      <c r="O140" s="151">
        <v>0.24199999999999999</v>
      </c>
      <c r="P140" s="151">
        <f>O140*H140</f>
        <v>73.435625999999985</v>
      </c>
      <c r="Q140" s="151">
        <v>0</v>
      </c>
      <c r="R140" s="151">
        <f>Q140*H140</f>
        <v>0</v>
      </c>
      <c r="S140" s="151">
        <v>0</v>
      </c>
      <c r="T140" s="152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3" t="s">
        <v>123</v>
      </c>
      <c r="AT140" s="153" t="s">
        <v>119</v>
      </c>
      <c r="AU140" s="153" t="s">
        <v>124</v>
      </c>
      <c r="AY140" s="16" t="s">
        <v>116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6" t="s">
        <v>124</v>
      </c>
      <c r="BK140" s="155">
        <f>ROUND(I140*H140,3)</f>
        <v>0</v>
      </c>
      <c r="BL140" s="16" t="s">
        <v>123</v>
      </c>
      <c r="BM140" s="153" t="s">
        <v>144</v>
      </c>
    </row>
    <row r="141" spans="1:65" s="2" customFormat="1" ht="16.5" customHeight="1">
      <c r="A141" s="28"/>
      <c r="B141" s="142"/>
      <c r="C141" s="143" t="s">
        <v>145</v>
      </c>
      <c r="D141" s="143" t="s">
        <v>119</v>
      </c>
      <c r="E141" s="144" t="s">
        <v>146</v>
      </c>
      <c r="F141" s="145" t="s">
        <v>147</v>
      </c>
      <c r="G141" s="146" t="s">
        <v>122</v>
      </c>
      <c r="H141" s="147">
        <v>303.45299999999997</v>
      </c>
      <c r="I141" s="147"/>
      <c r="J141" s="147">
        <f>ROUND(I141*H141,3)</f>
        <v>0</v>
      </c>
      <c r="K141" s="148"/>
      <c r="L141" s="29"/>
      <c r="M141" s="149" t="s">
        <v>1</v>
      </c>
      <c r="N141" s="150" t="s">
        <v>37</v>
      </c>
      <c r="O141" s="151">
        <v>4.2000000000000003E-2</v>
      </c>
      <c r="P141" s="151">
        <f>O141*H141</f>
        <v>12.745025999999999</v>
      </c>
      <c r="Q141" s="151">
        <v>0</v>
      </c>
      <c r="R141" s="151">
        <f>Q141*H141</f>
        <v>0</v>
      </c>
      <c r="S141" s="151">
        <v>0</v>
      </c>
      <c r="T141" s="152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3" t="s">
        <v>123</v>
      </c>
      <c r="AT141" s="153" t="s">
        <v>119</v>
      </c>
      <c r="AU141" s="153" t="s">
        <v>124</v>
      </c>
      <c r="AY141" s="16" t="s">
        <v>116</v>
      </c>
      <c r="BE141" s="154">
        <f>IF(N141="základná",J141,0)</f>
        <v>0</v>
      </c>
      <c r="BF141" s="154">
        <f>IF(N141="znížená",J141,0)</f>
        <v>0</v>
      </c>
      <c r="BG141" s="154">
        <f>IF(N141="zákl. prenesená",J141,0)</f>
        <v>0</v>
      </c>
      <c r="BH141" s="154">
        <f>IF(N141="zníž. prenesená",J141,0)</f>
        <v>0</v>
      </c>
      <c r="BI141" s="154">
        <f>IF(N141="nulová",J141,0)</f>
        <v>0</v>
      </c>
      <c r="BJ141" s="16" t="s">
        <v>124</v>
      </c>
      <c r="BK141" s="155">
        <f>ROUND(I141*H141,3)</f>
        <v>0</v>
      </c>
      <c r="BL141" s="16" t="s">
        <v>123</v>
      </c>
      <c r="BM141" s="153" t="s">
        <v>148</v>
      </c>
    </row>
    <row r="142" spans="1:65" s="2" customFormat="1" ht="16.5" customHeight="1">
      <c r="A142" s="28"/>
      <c r="B142" s="142"/>
      <c r="C142" s="143" t="s">
        <v>149</v>
      </c>
      <c r="D142" s="143" t="s">
        <v>119</v>
      </c>
      <c r="E142" s="144" t="s">
        <v>150</v>
      </c>
      <c r="F142" s="145" t="s">
        <v>151</v>
      </c>
      <c r="G142" s="146" t="s">
        <v>122</v>
      </c>
      <c r="H142" s="147">
        <v>20</v>
      </c>
      <c r="I142" s="147"/>
      <c r="J142" s="147">
        <f>ROUND(I142*H142,3)</f>
        <v>0</v>
      </c>
      <c r="K142" s="148"/>
      <c r="L142" s="29"/>
      <c r="M142" s="149" t="s">
        <v>1</v>
      </c>
      <c r="N142" s="150" t="s">
        <v>37</v>
      </c>
      <c r="O142" s="151">
        <v>0</v>
      </c>
      <c r="P142" s="151">
        <f>O142*H142</f>
        <v>0</v>
      </c>
      <c r="Q142" s="151">
        <v>0</v>
      </c>
      <c r="R142" s="151">
        <f>Q142*H142</f>
        <v>0</v>
      </c>
      <c r="S142" s="151">
        <v>0</v>
      </c>
      <c r="T142" s="152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3" t="s">
        <v>123</v>
      </c>
      <c r="AT142" s="153" t="s">
        <v>119</v>
      </c>
      <c r="AU142" s="153" t="s">
        <v>124</v>
      </c>
      <c r="AY142" s="16" t="s">
        <v>116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6" t="s">
        <v>124</v>
      </c>
      <c r="BK142" s="155">
        <f>ROUND(I142*H142,3)</f>
        <v>0</v>
      </c>
      <c r="BL142" s="16" t="s">
        <v>123</v>
      </c>
      <c r="BM142" s="153" t="s">
        <v>152</v>
      </c>
    </row>
    <row r="143" spans="1:65" s="2" customFormat="1" ht="16.5" customHeight="1">
      <c r="A143" s="28"/>
      <c r="B143" s="142"/>
      <c r="C143" s="164" t="s">
        <v>153</v>
      </c>
      <c r="D143" s="164" t="s">
        <v>154</v>
      </c>
      <c r="E143" s="165" t="s">
        <v>155</v>
      </c>
      <c r="F143" s="166" t="s">
        <v>156</v>
      </c>
      <c r="G143" s="167" t="s">
        <v>157</v>
      </c>
      <c r="H143" s="168">
        <v>56.7</v>
      </c>
      <c r="I143" s="168"/>
      <c r="J143" s="168">
        <f>ROUND(I143*H143,3)</f>
        <v>0</v>
      </c>
      <c r="K143" s="169"/>
      <c r="L143" s="170"/>
      <c r="M143" s="171" t="s">
        <v>1</v>
      </c>
      <c r="N143" s="172" t="s">
        <v>37</v>
      </c>
      <c r="O143" s="151">
        <v>0</v>
      </c>
      <c r="P143" s="151">
        <f>O143*H143</f>
        <v>0</v>
      </c>
      <c r="Q143" s="151">
        <v>0</v>
      </c>
      <c r="R143" s="151">
        <f>Q143*H143</f>
        <v>0</v>
      </c>
      <c r="S143" s="151">
        <v>0</v>
      </c>
      <c r="T143" s="152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3" t="s">
        <v>145</v>
      </c>
      <c r="AT143" s="153" t="s">
        <v>154</v>
      </c>
      <c r="AU143" s="153" t="s">
        <v>124</v>
      </c>
      <c r="AY143" s="16" t="s">
        <v>116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6" t="s">
        <v>124</v>
      </c>
      <c r="BK143" s="155">
        <f>ROUND(I143*H143,3)</f>
        <v>0</v>
      </c>
      <c r="BL143" s="16" t="s">
        <v>123</v>
      </c>
      <c r="BM143" s="153" t="s">
        <v>158</v>
      </c>
    </row>
    <row r="144" spans="1:65" s="13" customFormat="1">
      <c r="B144" s="156"/>
      <c r="D144" s="157" t="s">
        <v>126</v>
      </c>
      <c r="E144" s="158" t="s">
        <v>1</v>
      </c>
      <c r="F144" s="159" t="s">
        <v>159</v>
      </c>
      <c r="H144" s="160">
        <v>30</v>
      </c>
      <c r="L144" s="156"/>
      <c r="M144" s="161"/>
      <c r="N144" s="162"/>
      <c r="O144" s="162"/>
      <c r="P144" s="162"/>
      <c r="Q144" s="162"/>
      <c r="R144" s="162"/>
      <c r="S144" s="162"/>
      <c r="T144" s="163"/>
      <c r="AT144" s="158" t="s">
        <v>126</v>
      </c>
      <c r="AU144" s="158" t="s">
        <v>124</v>
      </c>
      <c r="AV144" s="13" t="s">
        <v>124</v>
      </c>
      <c r="AW144" s="13" t="s">
        <v>27</v>
      </c>
      <c r="AX144" s="13" t="s">
        <v>79</v>
      </c>
      <c r="AY144" s="158" t="s">
        <v>116</v>
      </c>
    </row>
    <row r="145" spans="1:65" s="13" customFormat="1">
      <c r="B145" s="156"/>
      <c r="D145" s="157" t="s">
        <v>126</v>
      </c>
      <c r="F145" s="159" t="s">
        <v>160</v>
      </c>
      <c r="H145" s="160">
        <v>56.7</v>
      </c>
      <c r="L145" s="156"/>
      <c r="M145" s="161"/>
      <c r="N145" s="162"/>
      <c r="O145" s="162"/>
      <c r="P145" s="162"/>
      <c r="Q145" s="162"/>
      <c r="R145" s="162"/>
      <c r="S145" s="162"/>
      <c r="T145" s="163"/>
      <c r="AT145" s="158" t="s">
        <v>126</v>
      </c>
      <c r="AU145" s="158" t="s">
        <v>124</v>
      </c>
      <c r="AV145" s="13" t="s">
        <v>124</v>
      </c>
      <c r="AW145" s="13" t="s">
        <v>3</v>
      </c>
      <c r="AX145" s="13" t="s">
        <v>79</v>
      </c>
      <c r="AY145" s="158" t="s">
        <v>116</v>
      </c>
    </row>
    <row r="146" spans="1:65" s="12" customFormat="1" ht="22.8" customHeight="1">
      <c r="B146" s="130"/>
      <c r="D146" s="131" t="s">
        <v>70</v>
      </c>
      <c r="E146" s="140" t="s">
        <v>124</v>
      </c>
      <c r="F146" s="140" t="s">
        <v>161</v>
      </c>
      <c r="J146" s="141">
        <f>BK146</f>
        <v>0</v>
      </c>
      <c r="L146" s="130"/>
      <c r="M146" s="134"/>
      <c r="N146" s="135"/>
      <c r="O146" s="135"/>
      <c r="P146" s="136">
        <f>SUM(P147:P153)</f>
        <v>2.944</v>
      </c>
      <c r="Q146" s="135"/>
      <c r="R146" s="136">
        <f>SUM(R147:R153)</f>
        <v>0</v>
      </c>
      <c r="S146" s="135"/>
      <c r="T146" s="137">
        <f>SUM(T147:T153)</f>
        <v>0</v>
      </c>
      <c r="AR146" s="131" t="s">
        <v>79</v>
      </c>
      <c r="AT146" s="138" t="s">
        <v>70</v>
      </c>
      <c r="AU146" s="138" t="s">
        <v>79</v>
      </c>
      <c r="AY146" s="131" t="s">
        <v>116</v>
      </c>
      <c r="BK146" s="139">
        <f>SUM(BK147:BK153)</f>
        <v>0</v>
      </c>
    </row>
    <row r="147" spans="1:65" s="2" customFormat="1" ht="33" customHeight="1">
      <c r="A147" s="28"/>
      <c r="B147" s="142"/>
      <c r="C147" s="143" t="s">
        <v>162</v>
      </c>
      <c r="D147" s="143" t="s">
        <v>119</v>
      </c>
      <c r="E147" s="144" t="s">
        <v>163</v>
      </c>
      <c r="F147" s="145" t="s">
        <v>164</v>
      </c>
      <c r="G147" s="146" t="s">
        <v>165</v>
      </c>
      <c r="H147" s="147">
        <v>736</v>
      </c>
      <c r="I147" s="147"/>
      <c r="J147" s="147">
        <f>ROUND(I147*H147,3)</f>
        <v>0</v>
      </c>
      <c r="K147" s="148"/>
      <c r="L147" s="29"/>
      <c r="M147" s="149" t="s">
        <v>1</v>
      </c>
      <c r="N147" s="150" t="s">
        <v>37</v>
      </c>
      <c r="O147" s="151">
        <v>4.0000000000000001E-3</v>
      </c>
      <c r="P147" s="151">
        <f>O147*H147</f>
        <v>2.944</v>
      </c>
      <c r="Q147" s="151">
        <v>0</v>
      </c>
      <c r="R147" s="151">
        <f>Q147*H147</f>
        <v>0</v>
      </c>
      <c r="S147" s="151">
        <v>0</v>
      </c>
      <c r="T147" s="152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3" t="s">
        <v>123</v>
      </c>
      <c r="AT147" s="153" t="s">
        <v>119</v>
      </c>
      <c r="AU147" s="153" t="s">
        <v>124</v>
      </c>
      <c r="AY147" s="16" t="s">
        <v>116</v>
      </c>
      <c r="BE147" s="154">
        <f>IF(N147="základná",J147,0)</f>
        <v>0</v>
      </c>
      <c r="BF147" s="154">
        <f>IF(N147="znížená",J147,0)</f>
        <v>0</v>
      </c>
      <c r="BG147" s="154">
        <f>IF(N147="zákl. prenesená",J147,0)</f>
        <v>0</v>
      </c>
      <c r="BH147" s="154">
        <f>IF(N147="zníž. prenesená",J147,0)</f>
        <v>0</v>
      </c>
      <c r="BI147" s="154">
        <f>IF(N147="nulová",J147,0)</f>
        <v>0</v>
      </c>
      <c r="BJ147" s="16" t="s">
        <v>124</v>
      </c>
      <c r="BK147" s="155">
        <f>ROUND(I147*H147,3)</f>
        <v>0</v>
      </c>
      <c r="BL147" s="16" t="s">
        <v>123</v>
      </c>
      <c r="BM147" s="153" t="s">
        <v>166</v>
      </c>
    </row>
    <row r="148" spans="1:65" s="13" customFormat="1">
      <c r="B148" s="156"/>
      <c r="D148" s="157" t="s">
        <v>126</v>
      </c>
      <c r="E148" s="158" t="s">
        <v>1</v>
      </c>
      <c r="F148" s="159" t="s">
        <v>167</v>
      </c>
      <c r="H148" s="160">
        <v>736</v>
      </c>
      <c r="L148" s="156"/>
      <c r="M148" s="161"/>
      <c r="N148" s="162"/>
      <c r="O148" s="162"/>
      <c r="P148" s="162"/>
      <c r="Q148" s="162"/>
      <c r="R148" s="162"/>
      <c r="S148" s="162"/>
      <c r="T148" s="163"/>
      <c r="AT148" s="158" t="s">
        <v>126</v>
      </c>
      <c r="AU148" s="158" t="s">
        <v>124</v>
      </c>
      <c r="AV148" s="13" t="s">
        <v>124</v>
      </c>
      <c r="AW148" s="13" t="s">
        <v>27</v>
      </c>
      <c r="AX148" s="13" t="s">
        <v>79</v>
      </c>
      <c r="AY148" s="158" t="s">
        <v>116</v>
      </c>
    </row>
    <row r="149" spans="1:65" s="2" customFormat="1" ht="16.5" customHeight="1">
      <c r="A149" s="28"/>
      <c r="B149" s="142"/>
      <c r="C149" s="143" t="s">
        <v>168</v>
      </c>
      <c r="D149" s="143" t="s">
        <v>119</v>
      </c>
      <c r="E149" s="144" t="s">
        <v>169</v>
      </c>
      <c r="F149" s="145" t="s">
        <v>170</v>
      </c>
      <c r="G149" s="146" t="s">
        <v>165</v>
      </c>
      <c r="H149" s="147">
        <v>40</v>
      </c>
      <c r="I149" s="147"/>
      <c r="J149" s="147">
        <f>ROUND(I149*H149,3)</f>
        <v>0</v>
      </c>
      <c r="K149" s="148"/>
      <c r="L149" s="29"/>
      <c r="M149" s="149" t="s">
        <v>1</v>
      </c>
      <c r="N149" s="150" t="s">
        <v>37</v>
      </c>
      <c r="O149" s="151">
        <v>0</v>
      </c>
      <c r="P149" s="151">
        <f>O149*H149</f>
        <v>0</v>
      </c>
      <c r="Q149" s="151">
        <v>0</v>
      </c>
      <c r="R149" s="151">
        <f>Q149*H149</f>
        <v>0</v>
      </c>
      <c r="S149" s="151">
        <v>0</v>
      </c>
      <c r="T149" s="152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3" t="s">
        <v>123</v>
      </c>
      <c r="AT149" s="153" t="s">
        <v>119</v>
      </c>
      <c r="AU149" s="153" t="s">
        <v>124</v>
      </c>
      <c r="AY149" s="16" t="s">
        <v>116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6" t="s">
        <v>124</v>
      </c>
      <c r="BK149" s="155">
        <f>ROUND(I149*H149,3)</f>
        <v>0</v>
      </c>
      <c r="BL149" s="16" t="s">
        <v>123</v>
      </c>
      <c r="BM149" s="153" t="s">
        <v>171</v>
      </c>
    </row>
    <row r="150" spans="1:65" s="13" customFormat="1">
      <c r="B150" s="156"/>
      <c r="D150" s="157" t="s">
        <v>126</v>
      </c>
      <c r="E150" s="158" t="s">
        <v>1</v>
      </c>
      <c r="F150" s="159" t="s">
        <v>172</v>
      </c>
      <c r="H150" s="160">
        <v>40</v>
      </c>
      <c r="L150" s="156"/>
      <c r="M150" s="161"/>
      <c r="N150" s="162"/>
      <c r="O150" s="162"/>
      <c r="P150" s="162"/>
      <c r="Q150" s="162"/>
      <c r="R150" s="162"/>
      <c r="S150" s="162"/>
      <c r="T150" s="163"/>
      <c r="AT150" s="158" t="s">
        <v>126</v>
      </c>
      <c r="AU150" s="158" t="s">
        <v>124</v>
      </c>
      <c r="AV150" s="13" t="s">
        <v>124</v>
      </c>
      <c r="AW150" s="13" t="s">
        <v>27</v>
      </c>
      <c r="AX150" s="13" t="s">
        <v>79</v>
      </c>
      <c r="AY150" s="158" t="s">
        <v>116</v>
      </c>
    </row>
    <row r="151" spans="1:65" s="2" customFormat="1" ht="16.5" customHeight="1">
      <c r="A151" s="28"/>
      <c r="B151" s="142"/>
      <c r="C151" s="143" t="s">
        <v>173</v>
      </c>
      <c r="D151" s="143" t="s">
        <v>119</v>
      </c>
      <c r="E151" s="144" t="s">
        <v>174</v>
      </c>
      <c r="F151" s="145" t="s">
        <v>175</v>
      </c>
      <c r="G151" s="146" t="s">
        <v>165</v>
      </c>
      <c r="H151" s="147">
        <v>40</v>
      </c>
      <c r="I151" s="147"/>
      <c r="J151" s="147">
        <f>ROUND(I151*H151,3)</f>
        <v>0</v>
      </c>
      <c r="K151" s="148"/>
      <c r="L151" s="29"/>
      <c r="M151" s="149" t="s">
        <v>1</v>
      </c>
      <c r="N151" s="150" t="s">
        <v>37</v>
      </c>
      <c r="O151" s="151">
        <v>0</v>
      </c>
      <c r="P151" s="151">
        <f>O151*H151</f>
        <v>0</v>
      </c>
      <c r="Q151" s="151">
        <v>0</v>
      </c>
      <c r="R151" s="151">
        <f>Q151*H151</f>
        <v>0</v>
      </c>
      <c r="S151" s="151">
        <v>0</v>
      </c>
      <c r="T151" s="152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3" t="s">
        <v>123</v>
      </c>
      <c r="AT151" s="153" t="s">
        <v>119</v>
      </c>
      <c r="AU151" s="153" t="s">
        <v>124</v>
      </c>
      <c r="AY151" s="16" t="s">
        <v>116</v>
      </c>
      <c r="BE151" s="154">
        <f>IF(N151="základná",J151,0)</f>
        <v>0</v>
      </c>
      <c r="BF151" s="154">
        <f>IF(N151="znížená",J151,0)</f>
        <v>0</v>
      </c>
      <c r="BG151" s="154">
        <f>IF(N151="zákl. prenesená",J151,0)</f>
        <v>0</v>
      </c>
      <c r="BH151" s="154">
        <f>IF(N151="zníž. prenesená",J151,0)</f>
        <v>0</v>
      </c>
      <c r="BI151" s="154">
        <f>IF(N151="nulová",J151,0)</f>
        <v>0</v>
      </c>
      <c r="BJ151" s="16" t="s">
        <v>124</v>
      </c>
      <c r="BK151" s="155">
        <f>ROUND(I151*H151,3)</f>
        <v>0</v>
      </c>
      <c r="BL151" s="16" t="s">
        <v>123</v>
      </c>
      <c r="BM151" s="153" t="s">
        <v>176</v>
      </c>
    </row>
    <row r="152" spans="1:65" s="2" customFormat="1" ht="33" customHeight="1">
      <c r="A152" s="28"/>
      <c r="B152" s="142"/>
      <c r="C152" s="143" t="s">
        <v>177</v>
      </c>
      <c r="D152" s="143" t="s">
        <v>119</v>
      </c>
      <c r="E152" s="144" t="s">
        <v>178</v>
      </c>
      <c r="F152" s="145" t="s">
        <v>179</v>
      </c>
      <c r="G152" s="146" t="s">
        <v>165</v>
      </c>
      <c r="H152" s="147">
        <v>736</v>
      </c>
      <c r="I152" s="147"/>
      <c r="J152" s="147">
        <f>ROUND(I152*H152,3)</f>
        <v>0</v>
      </c>
      <c r="K152" s="148"/>
      <c r="L152" s="29"/>
      <c r="M152" s="149" t="s">
        <v>1</v>
      </c>
      <c r="N152" s="150" t="s">
        <v>37</v>
      </c>
      <c r="O152" s="151">
        <v>0</v>
      </c>
      <c r="P152" s="151">
        <f>O152*H152</f>
        <v>0</v>
      </c>
      <c r="Q152" s="151">
        <v>0</v>
      </c>
      <c r="R152" s="151">
        <f>Q152*H152</f>
        <v>0</v>
      </c>
      <c r="S152" s="151">
        <v>0</v>
      </c>
      <c r="T152" s="152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3" t="s">
        <v>123</v>
      </c>
      <c r="AT152" s="153" t="s">
        <v>119</v>
      </c>
      <c r="AU152" s="153" t="s">
        <v>124</v>
      </c>
      <c r="AY152" s="16" t="s">
        <v>116</v>
      </c>
      <c r="BE152" s="154">
        <f>IF(N152="základná",J152,0)</f>
        <v>0</v>
      </c>
      <c r="BF152" s="154">
        <f>IF(N152="znížená",J152,0)</f>
        <v>0</v>
      </c>
      <c r="BG152" s="154">
        <f>IF(N152="zákl. prenesená",J152,0)</f>
        <v>0</v>
      </c>
      <c r="BH152" s="154">
        <f>IF(N152="zníž. prenesená",J152,0)</f>
        <v>0</v>
      </c>
      <c r="BI152" s="154">
        <f>IF(N152="nulová",J152,0)</f>
        <v>0</v>
      </c>
      <c r="BJ152" s="16" t="s">
        <v>124</v>
      </c>
      <c r="BK152" s="155">
        <f>ROUND(I152*H152,3)</f>
        <v>0</v>
      </c>
      <c r="BL152" s="16" t="s">
        <v>123</v>
      </c>
      <c r="BM152" s="153" t="s">
        <v>180</v>
      </c>
    </row>
    <row r="153" spans="1:65" s="13" customFormat="1">
      <c r="B153" s="156"/>
      <c r="D153" s="157" t="s">
        <v>126</v>
      </c>
      <c r="E153" s="158" t="s">
        <v>1</v>
      </c>
      <c r="F153" s="159" t="s">
        <v>181</v>
      </c>
      <c r="H153" s="160">
        <v>736</v>
      </c>
      <c r="L153" s="156"/>
      <c r="M153" s="161"/>
      <c r="N153" s="162"/>
      <c r="O153" s="162"/>
      <c r="P153" s="162"/>
      <c r="Q153" s="162"/>
      <c r="R153" s="162"/>
      <c r="S153" s="162"/>
      <c r="T153" s="163"/>
      <c r="AT153" s="158" t="s">
        <v>126</v>
      </c>
      <c r="AU153" s="158" t="s">
        <v>124</v>
      </c>
      <c r="AV153" s="13" t="s">
        <v>124</v>
      </c>
      <c r="AW153" s="13" t="s">
        <v>27</v>
      </c>
      <c r="AX153" s="13" t="s">
        <v>79</v>
      </c>
      <c r="AY153" s="158" t="s">
        <v>116</v>
      </c>
    </row>
    <row r="154" spans="1:65" s="12" customFormat="1" ht="22.8" customHeight="1">
      <c r="B154" s="130"/>
      <c r="D154" s="131" t="s">
        <v>70</v>
      </c>
      <c r="E154" s="140" t="s">
        <v>118</v>
      </c>
      <c r="F154" s="140" t="s">
        <v>182</v>
      </c>
      <c r="J154" s="141">
        <f>BK154</f>
        <v>0</v>
      </c>
      <c r="L154" s="130"/>
      <c r="M154" s="134"/>
      <c r="N154" s="135"/>
      <c r="O154" s="135"/>
      <c r="P154" s="136">
        <f>SUM(P155:P166)</f>
        <v>0</v>
      </c>
      <c r="Q154" s="135"/>
      <c r="R154" s="136">
        <f>SUM(R155:R166)</f>
        <v>0</v>
      </c>
      <c r="S154" s="135"/>
      <c r="T154" s="137">
        <f>SUM(T155:T166)</f>
        <v>0</v>
      </c>
      <c r="AR154" s="131" t="s">
        <v>79</v>
      </c>
      <c r="AT154" s="138" t="s">
        <v>70</v>
      </c>
      <c r="AU154" s="138" t="s">
        <v>79</v>
      </c>
      <c r="AY154" s="131" t="s">
        <v>116</v>
      </c>
      <c r="BK154" s="139">
        <f>SUM(BK155:BK166)</f>
        <v>0</v>
      </c>
    </row>
    <row r="155" spans="1:65" s="2" customFormat="1" ht="21.75" customHeight="1">
      <c r="A155" s="28"/>
      <c r="B155" s="142"/>
      <c r="C155" s="143" t="s">
        <v>183</v>
      </c>
      <c r="D155" s="143" t="s">
        <v>119</v>
      </c>
      <c r="E155" s="144" t="s">
        <v>184</v>
      </c>
      <c r="F155" s="145" t="s">
        <v>185</v>
      </c>
      <c r="G155" s="146" t="s">
        <v>122</v>
      </c>
      <c r="H155" s="147">
        <v>12.337999999999999</v>
      </c>
      <c r="I155" s="147"/>
      <c r="J155" s="147">
        <f>ROUND(I155*H155,3)</f>
        <v>0</v>
      </c>
      <c r="K155" s="148"/>
      <c r="L155" s="29"/>
      <c r="M155" s="149" t="s">
        <v>1</v>
      </c>
      <c r="N155" s="150" t="s">
        <v>37</v>
      </c>
      <c r="O155" s="151">
        <v>0</v>
      </c>
      <c r="P155" s="151">
        <f>O155*H155</f>
        <v>0</v>
      </c>
      <c r="Q155" s="151">
        <v>0</v>
      </c>
      <c r="R155" s="151">
        <f>Q155*H155</f>
        <v>0</v>
      </c>
      <c r="S155" s="151">
        <v>0</v>
      </c>
      <c r="T155" s="152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53" t="s">
        <v>123</v>
      </c>
      <c r="AT155" s="153" t="s">
        <v>119</v>
      </c>
      <c r="AU155" s="153" t="s">
        <v>124</v>
      </c>
      <c r="AY155" s="16" t="s">
        <v>116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6" t="s">
        <v>124</v>
      </c>
      <c r="BK155" s="155">
        <f>ROUND(I155*H155,3)</f>
        <v>0</v>
      </c>
      <c r="BL155" s="16" t="s">
        <v>123</v>
      </c>
      <c r="BM155" s="153" t="s">
        <v>186</v>
      </c>
    </row>
    <row r="156" spans="1:65" s="13" customFormat="1">
      <c r="B156" s="156"/>
      <c r="D156" s="157" t="s">
        <v>126</v>
      </c>
      <c r="E156" s="158" t="s">
        <v>1</v>
      </c>
      <c r="F156" s="159" t="s">
        <v>187</v>
      </c>
      <c r="H156" s="160">
        <v>12.337999999999999</v>
      </c>
      <c r="L156" s="156"/>
      <c r="M156" s="161"/>
      <c r="N156" s="162"/>
      <c r="O156" s="162"/>
      <c r="P156" s="162"/>
      <c r="Q156" s="162"/>
      <c r="R156" s="162"/>
      <c r="S156" s="162"/>
      <c r="T156" s="163"/>
      <c r="AT156" s="158" t="s">
        <v>126</v>
      </c>
      <c r="AU156" s="158" t="s">
        <v>124</v>
      </c>
      <c r="AV156" s="13" t="s">
        <v>124</v>
      </c>
      <c r="AW156" s="13" t="s">
        <v>27</v>
      </c>
      <c r="AX156" s="13" t="s">
        <v>79</v>
      </c>
      <c r="AY156" s="158" t="s">
        <v>116</v>
      </c>
    </row>
    <row r="157" spans="1:65" s="2" customFormat="1" ht="24.15" customHeight="1">
      <c r="A157" s="28"/>
      <c r="B157" s="142"/>
      <c r="C157" s="143" t="s">
        <v>188</v>
      </c>
      <c r="D157" s="143" t="s">
        <v>119</v>
      </c>
      <c r="E157" s="144" t="s">
        <v>189</v>
      </c>
      <c r="F157" s="145" t="s">
        <v>190</v>
      </c>
      <c r="G157" s="146" t="s">
        <v>165</v>
      </c>
      <c r="H157" s="147">
        <v>98.7</v>
      </c>
      <c r="I157" s="147"/>
      <c r="J157" s="147">
        <f>ROUND(I157*H157,3)</f>
        <v>0</v>
      </c>
      <c r="K157" s="148"/>
      <c r="L157" s="29"/>
      <c r="M157" s="149" t="s">
        <v>1</v>
      </c>
      <c r="N157" s="150" t="s">
        <v>37</v>
      </c>
      <c r="O157" s="151">
        <v>0</v>
      </c>
      <c r="P157" s="151">
        <f>O157*H157</f>
        <v>0</v>
      </c>
      <c r="Q157" s="151">
        <v>0</v>
      </c>
      <c r="R157" s="151">
        <f>Q157*H157</f>
        <v>0</v>
      </c>
      <c r="S157" s="151">
        <v>0</v>
      </c>
      <c r="T157" s="152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3" t="s">
        <v>123</v>
      </c>
      <c r="AT157" s="153" t="s">
        <v>119</v>
      </c>
      <c r="AU157" s="153" t="s">
        <v>124</v>
      </c>
      <c r="AY157" s="16" t="s">
        <v>116</v>
      </c>
      <c r="BE157" s="154">
        <f>IF(N157="základná",J157,0)</f>
        <v>0</v>
      </c>
      <c r="BF157" s="154">
        <f>IF(N157="znížená",J157,0)</f>
        <v>0</v>
      </c>
      <c r="BG157" s="154">
        <f>IF(N157="zákl. prenesená",J157,0)</f>
        <v>0</v>
      </c>
      <c r="BH157" s="154">
        <f>IF(N157="zníž. prenesená",J157,0)</f>
        <v>0</v>
      </c>
      <c r="BI157" s="154">
        <f>IF(N157="nulová",J157,0)</f>
        <v>0</v>
      </c>
      <c r="BJ157" s="16" t="s">
        <v>124</v>
      </c>
      <c r="BK157" s="155">
        <f>ROUND(I157*H157,3)</f>
        <v>0</v>
      </c>
      <c r="BL157" s="16" t="s">
        <v>123</v>
      </c>
      <c r="BM157" s="153" t="s">
        <v>191</v>
      </c>
    </row>
    <row r="158" spans="1:65" s="13" customFormat="1">
      <c r="B158" s="156"/>
      <c r="D158" s="157" t="s">
        <v>126</v>
      </c>
      <c r="E158" s="158" t="s">
        <v>1</v>
      </c>
      <c r="F158" s="159" t="s">
        <v>192</v>
      </c>
      <c r="H158" s="160">
        <v>98.7</v>
      </c>
      <c r="L158" s="156"/>
      <c r="M158" s="161"/>
      <c r="N158" s="162"/>
      <c r="O158" s="162"/>
      <c r="P158" s="162"/>
      <c r="Q158" s="162"/>
      <c r="R158" s="162"/>
      <c r="S158" s="162"/>
      <c r="T158" s="163"/>
      <c r="AT158" s="158" t="s">
        <v>126</v>
      </c>
      <c r="AU158" s="158" t="s">
        <v>124</v>
      </c>
      <c r="AV158" s="13" t="s">
        <v>124</v>
      </c>
      <c r="AW158" s="13" t="s">
        <v>27</v>
      </c>
      <c r="AX158" s="13" t="s">
        <v>79</v>
      </c>
      <c r="AY158" s="158" t="s">
        <v>116</v>
      </c>
    </row>
    <row r="159" spans="1:65" s="2" customFormat="1" ht="24.15" customHeight="1">
      <c r="A159" s="28"/>
      <c r="B159" s="142"/>
      <c r="C159" s="143" t="s">
        <v>193</v>
      </c>
      <c r="D159" s="143" t="s">
        <v>119</v>
      </c>
      <c r="E159" s="144" t="s">
        <v>194</v>
      </c>
      <c r="F159" s="145" t="s">
        <v>195</v>
      </c>
      <c r="G159" s="146" t="s">
        <v>165</v>
      </c>
      <c r="H159" s="147">
        <v>98.7</v>
      </c>
      <c r="I159" s="147"/>
      <c r="J159" s="147">
        <f>ROUND(I159*H159,3)</f>
        <v>0</v>
      </c>
      <c r="K159" s="148"/>
      <c r="L159" s="29"/>
      <c r="M159" s="149" t="s">
        <v>1</v>
      </c>
      <c r="N159" s="150" t="s">
        <v>37</v>
      </c>
      <c r="O159" s="151">
        <v>0</v>
      </c>
      <c r="P159" s="151">
        <f>O159*H159</f>
        <v>0</v>
      </c>
      <c r="Q159" s="151">
        <v>0</v>
      </c>
      <c r="R159" s="151">
        <f>Q159*H159</f>
        <v>0</v>
      </c>
      <c r="S159" s="151">
        <v>0</v>
      </c>
      <c r="T159" s="152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3" t="s">
        <v>123</v>
      </c>
      <c r="AT159" s="153" t="s">
        <v>119</v>
      </c>
      <c r="AU159" s="153" t="s">
        <v>124</v>
      </c>
      <c r="AY159" s="16" t="s">
        <v>116</v>
      </c>
      <c r="BE159" s="154">
        <f>IF(N159="základná",J159,0)</f>
        <v>0</v>
      </c>
      <c r="BF159" s="154">
        <f>IF(N159="znížená",J159,0)</f>
        <v>0</v>
      </c>
      <c r="BG159" s="154">
        <f>IF(N159="zákl. prenesená",J159,0)</f>
        <v>0</v>
      </c>
      <c r="BH159" s="154">
        <f>IF(N159="zníž. prenesená",J159,0)</f>
        <v>0</v>
      </c>
      <c r="BI159" s="154">
        <f>IF(N159="nulová",J159,0)</f>
        <v>0</v>
      </c>
      <c r="BJ159" s="16" t="s">
        <v>124</v>
      </c>
      <c r="BK159" s="155">
        <f>ROUND(I159*H159,3)</f>
        <v>0</v>
      </c>
      <c r="BL159" s="16" t="s">
        <v>123</v>
      </c>
      <c r="BM159" s="153" t="s">
        <v>196</v>
      </c>
    </row>
    <row r="160" spans="1:65" s="2" customFormat="1" ht="33" customHeight="1">
      <c r="A160" s="28"/>
      <c r="B160" s="142"/>
      <c r="C160" s="143" t="s">
        <v>197</v>
      </c>
      <c r="D160" s="143" t="s">
        <v>119</v>
      </c>
      <c r="E160" s="144" t="s">
        <v>198</v>
      </c>
      <c r="F160" s="145" t="s">
        <v>199</v>
      </c>
      <c r="G160" s="146" t="s">
        <v>122</v>
      </c>
      <c r="H160" s="147">
        <v>3.8250000000000002</v>
      </c>
      <c r="I160" s="147"/>
      <c r="J160" s="147">
        <f>ROUND(I160*H160,3)</f>
        <v>0</v>
      </c>
      <c r="K160" s="148"/>
      <c r="L160" s="29"/>
      <c r="M160" s="149" t="s">
        <v>1</v>
      </c>
      <c r="N160" s="150" t="s">
        <v>37</v>
      </c>
      <c r="O160" s="151">
        <v>0</v>
      </c>
      <c r="P160" s="151">
        <f>O160*H160</f>
        <v>0</v>
      </c>
      <c r="Q160" s="151">
        <v>0</v>
      </c>
      <c r="R160" s="151">
        <f>Q160*H160</f>
        <v>0</v>
      </c>
      <c r="S160" s="151">
        <v>0</v>
      </c>
      <c r="T160" s="152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3" t="s">
        <v>123</v>
      </c>
      <c r="AT160" s="153" t="s">
        <v>119</v>
      </c>
      <c r="AU160" s="153" t="s">
        <v>124</v>
      </c>
      <c r="AY160" s="16" t="s">
        <v>116</v>
      </c>
      <c r="BE160" s="154">
        <f>IF(N160="základná",J160,0)</f>
        <v>0</v>
      </c>
      <c r="BF160" s="154">
        <f>IF(N160="znížená",J160,0)</f>
        <v>0</v>
      </c>
      <c r="BG160" s="154">
        <f>IF(N160="zákl. prenesená",J160,0)</f>
        <v>0</v>
      </c>
      <c r="BH160" s="154">
        <f>IF(N160="zníž. prenesená",J160,0)</f>
        <v>0</v>
      </c>
      <c r="BI160" s="154">
        <f>IF(N160="nulová",J160,0)</f>
        <v>0</v>
      </c>
      <c r="BJ160" s="16" t="s">
        <v>124</v>
      </c>
      <c r="BK160" s="155">
        <f>ROUND(I160*H160,3)</f>
        <v>0</v>
      </c>
      <c r="BL160" s="16" t="s">
        <v>123</v>
      </c>
      <c r="BM160" s="153" t="s">
        <v>200</v>
      </c>
    </row>
    <row r="161" spans="1:65" s="13" customFormat="1">
      <c r="B161" s="156"/>
      <c r="D161" s="157" t="s">
        <v>126</v>
      </c>
      <c r="E161" s="158" t="s">
        <v>1</v>
      </c>
      <c r="F161" s="159" t="s">
        <v>201</v>
      </c>
      <c r="H161" s="160">
        <v>3.8250000000000002</v>
      </c>
      <c r="L161" s="156"/>
      <c r="M161" s="161"/>
      <c r="N161" s="162"/>
      <c r="O161" s="162"/>
      <c r="P161" s="162"/>
      <c r="Q161" s="162"/>
      <c r="R161" s="162"/>
      <c r="S161" s="162"/>
      <c r="T161" s="163"/>
      <c r="AT161" s="158" t="s">
        <v>126</v>
      </c>
      <c r="AU161" s="158" t="s">
        <v>124</v>
      </c>
      <c r="AV161" s="13" t="s">
        <v>124</v>
      </c>
      <c r="AW161" s="13" t="s">
        <v>27</v>
      </c>
      <c r="AX161" s="13" t="s">
        <v>79</v>
      </c>
      <c r="AY161" s="158" t="s">
        <v>116</v>
      </c>
    </row>
    <row r="162" spans="1:65" s="2" customFormat="1" ht="24.15" customHeight="1">
      <c r="A162" s="28"/>
      <c r="B162" s="142"/>
      <c r="C162" s="143" t="s">
        <v>7</v>
      </c>
      <c r="D162" s="143" t="s">
        <v>119</v>
      </c>
      <c r="E162" s="144" t="s">
        <v>202</v>
      </c>
      <c r="F162" s="145" t="s">
        <v>203</v>
      </c>
      <c r="G162" s="146" t="s">
        <v>165</v>
      </c>
      <c r="H162" s="147">
        <v>45.9</v>
      </c>
      <c r="I162" s="147"/>
      <c r="J162" s="147">
        <f>ROUND(I162*H162,3)</f>
        <v>0</v>
      </c>
      <c r="K162" s="148"/>
      <c r="L162" s="29"/>
      <c r="M162" s="149" t="s">
        <v>1</v>
      </c>
      <c r="N162" s="150" t="s">
        <v>37</v>
      </c>
      <c r="O162" s="151">
        <v>0</v>
      </c>
      <c r="P162" s="151">
        <f>O162*H162</f>
        <v>0</v>
      </c>
      <c r="Q162" s="151">
        <v>0</v>
      </c>
      <c r="R162" s="151">
        <f>Q162*H162</f>
        <v>0</v>
      </c>
      <c r="S162" s="151">
        <v>0</v>
      </c>
      <c r="T162" s="152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3" t="s">
        <v>123</v>
      </c>
      <c r="AT162" s="153" t="s">
        <v>119</v>
      </c>
      <c r="AU162" s="153" t="s">
        <v>124</v>
      </c>
      <c r="AY162" s="16" t="s">
        <v>116</v>
      </c>
      <c r="BE162" s="154">
        <f>IF(N162="základná",J162,0)</f>
        <v>0</v>
      </c>
      <c r="BF162" s="154">
        <f>IF(N162="znížená",J162,0)</f>
        <v>0</v>
      </c>
      <c r="BG162" s="154">
        <f>IF(N162="zákl. prenesená",J162,0)</f>
        <v>0</v>
      </c>
      <c r="BH162" s="154">
        <f>IF(N162="zníž. prenesená",J162,0)</f>
        <v>0</v>
      </c>
      <c r="BI162" s="154">
        <f>IF(N162="nulová",J162,0)</f>
        <v>0</v>
      </c>
      <c r="BJ162" s="16" t="s">
        <v>124</v>
      </c>
      <c r="BK162" s="155">
        <f>ROUND(I162*H162,3)</f>
        <v>0</v>
      </c>
      <c r="BL162" s="16" t="s">
        <v>123</v>
      </c>
      <c r="BM162" s="153" t="s">
        <v>204</v>
      </c>
    </row>
    <row r="163" spans="1:65" s="13" customFormat="1">
      <c r="B163" s="156"/>
      <c r="D163" s="157" t="s">
        <v>126</v>
      </c>
      <c r="E163" s="158" t="s">
        <v>1</v>
      </c>
      <c r="F163" s="159" t="s">
        <v>205</v>
      </c>
      <c r="H163" s="160">
        <v>45.9</v>
      </c>
      <c r="L163" s="156"/>
      <c r="M163" s="161"/>
      <c r="N163" s="162"/>
      <c r="O163" s="162"/>
      <c r="P163" s="162"/>
      <c r="Q163" s="162"/>
      <c r="R163" s="162"/>
      <c r="S163" s="162"/>
      <c r="T163" s="163"/>
      <c r="AT163" s="158" t="s">
        <v>126</v>
      </c>
      <c r="AU163" s="158" t="s">
        <v>124</v>
      </c>
      <c r="AV163" s="13" t="s">
        <v>124</v>
      </c>
      <c r="AW163" s="13" t="s">
        <v>27</v>
      </c>
      <c r="AX163" s="13" t="s">
        <v>79</v>
      </c>
      <c r="AY163" s="158" t="s">
        <v>116</v>
      </c>
    </row>
    <row r="164" spans="1:65" s="2" customFormat="1" ht="24.15" customHeight="1">
      <c r="A164" s="28"/>
      <c r="B164" s="142"/>
      <c r="C164" s="143" t="s">
        <v>206</v>
      </c>
      <c r="D164" s="143" t="s">
        <v>119</v>
      </c>
      <c r="E164" s="144" t="s">
        <v>207</v>
      </c>
      <c r="F164" s="145" t="s">
        <v>208</v>
      </c>
      <c r="G164" s="146" t="s">
        <v>165</v>
      </c>
      <c r="H164" s="147">
        <v>45.9</v>
      </c>
      <c r="I164" s="147"/>
      <c r="J164" s="147">
        <f>ROUND(I164*H164,3)</f>
        <v>0</v>
      </c>
      <c r="K164" s="148"/>
      <c r="L164" s="29"/>
      <c r="M164" s="149" t="s">
        <v>1</v>
      </c>
      <c r="N164" s="150" t="s">
        <v>37</v>
      </c>
      <c r="O164" s="151">
        <v>0</v>
      </c>
      <c r="P164" s="151">
        <f>O164*H164</f>
        <v>0</v>
      </c>
      <c r="Q164" s="151">
        <v>0</v>
      </c>
      <c r="R164" s="151">
        <f>Q164*H164</f>
        <v>0</v>
      </c>
      <c r="S164" s="151">
        <v>0</v>
      </c>
      <c r="T164" s="152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3" t="s">
        <v>123</v>
      </c>
      <c r="AT164" s="153" t="s">
        <v>119</v>
      </c>
      <c r="AU164" s="153" t="s">
        <v>124</v>
      </c>
      <c r="AY164" s="16" t="s">
        <v>116</v>
      </c>
      <c r="BE164" s="154">
        <f>IF(N164="základná",J164,0)</f>
        <v>0</v>
      </c>
      <c r="BF164" s="154">
        <f>IF(N164="znížená",J164,0)</f>
        <v>0</v>
      </c>
      <c r="BG164" s="154">
        <f>IF(N164="zákl. prenesená",J164,0)</f>
        <v>0</v>
      </c>
      <c r="BH164" s="154">
        <f>IF(N164="zníž. prenesená",J164,0)</f>
        <v>0</v>
      </c>
      <c r="BI164" s="154">
        <f>IF(N164="nulová",J164,0)</f>
        <v>0</v>
      </c>
      <c r="BJ164" s="16" t="s">
        <v>124</v>
      </c>
      <c r="BK164" s="155">
        <f>ROUND(I164*H164,3)</f>
        <v>0</v>
      </c>
      <c r="BL164" s="16" t="s">
        <v>123</v>
      </c>
      <c r="BM164" s="153" t="s">
        <v>209</v>
      </c>
    </row>
    <row r="165" spans="1:65" s="2" customFormat="1" ht="24.15" customHeight="1">
      <c r="A165" s="28"/>
      <c r="B165" s="142"/>
      <c r="C165" s="143" t="s">
        <v>210</v>
      </c>
      <c r="D165" s="143" t="s">
        <v>119</v>
      </c>
      <c r="E165" s="144" t="s">
        <v>211</v>
      </c>
      <c r="F165" s="145" t="s">
        <v>212</v>
      </c>
      <c r="G165" s="146" t="s">
        <v>157</v>
      </c>
      <c r="H165" s="147">
        <v>0.30599999999999999</v>
      </c>
      <c r="I165" s="147"/>
      <c r="J165" s="147">
        <f>ROUND(I165*H165,3)</f>
        <v>0</v>
      </c>
      <c r="K165" s="148"/>
      <c r="L165" s="29"/>
      <c r="M165" s="149" t="s">
        <v>1</v>
      </c>
      <c r="N165" s="150" t="s">
        <v>37</v>
      </c>
      <c r="O165" s="151">
        <v>0</v>
      </c>
      <c r="P165" s="151">
        <f>O165*H165</f>
        <v>0</v>
      </c>
      <c r="Q165" s="151">
        <v>0</v>
      </c>
      <c r="R165" s="151">
        <f>Q165*H165</f>
        <v>0</v>
      </c>
      <c r="S165" s="151">
        <v>0</v>
      </c>
      <c r="T165" s="152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3" t="s">
        <v>123</v>
      </c>
      <c r="AT165" s="153" t="s">
        <v>119</v>
      </c>
      <c r="AU165" s="153" t="s">
        <v>124</v>
      </c>
      <c r="AY165" s="16" t="s">
        <v>116</v>
      </c>
      <c r="BE165" s="154">
        <f>IF(N165="základná",J165,0)</f>
        <v>0</v>
      </c>
      <c r="BF165" s="154">
        <f>IF(N165="znížená",J165,0)</f>
        <v>0</v>
      </c>
      <c r="BG165" s="154">
        <f>IF(N165="zákl. prenesená",J165,0)</f>
        <v>0</v>
      </c>
      <c r="BH165" s="154">
        <f>IF(N165="zníž. prenesená",J165,0)</f>
        <v>0</v>
      </c>
      <c r="BI165" s="154">
        <f>IF(N165="nulová",J165,0)</f>
        <v>0</v>
      </c>
      <c r="BJ165" s="16" t="s">
        <v>124</v>
      </c>
      <c r="BK165" s="155">
        <f>ROUND(I165*H165,3)</f>
        <v>0</v>
      </c>
      <c r="BL165" s="16" t="s">
        <v>123</v>
      </c>
      <c r="BM165" s="153" t="s">
        <v>213</v>
      </c>
    </row>
    <row r="166" spans="1:65" s="13" customFormat="1">
      <c r="B166" s="156"/>
      <c r="D166" s="157" t="s">
        <v>126</v>
      </c>
      <c r="E166" s="158" t="s">
        <v>1</v>
      </c>
      <c r="F166" s="159" t="s">
        <v>214</v>
      </c>
      <c r="H166" s="160">
        <v>0.30599999999999999</v>
      </c>
      <c r="L166" s="156"/>
      <c r="M166" s="161"/>
      <c r="N166" s="162"/>
      <c r="O166" s="162"/>
      <c r="P166" s="162"/>
      <c r="Q166" s="162"/>
      <c r="R166" s="162"/>
      <c r="S166" s="162"/>
      <c r="T166" s="163"/>
      <c r="AT166" s="158" t="s">
        <v>126</v>
      </c>
      <c r="AU166" s="158" t="s">
        <v>124</v>
      </c>
      <c r="AV166" s="13" t="s">
        <v>124</v>
      </c>
      <c r="AW166" s="13" t="s">
        <v>27</v>
      </c>
      <c r="AX166" s="13" t="s">
        <v>79</v>
      </c>
      <c r="AY166" s="158" t="s">
        <v>116</v>
      </c>
    </row>
    <row r="167" spans="1:65" s="12" customFormat="1" ht="22.8" customHeight="1">
      <c r="B167" s="130"/>
      <c r="D167" s="131" t="s">
        <v>70</v>
      </c>
      <c r="E167" s="140" t="s">
        <v>131</v>
      </c>
      <c r="F167" s="140" t="s">
        <v>215</v>
      </c>
      <c r="J167" s="141">
        <f>BK167</f>
        <v>0</v>
      </c>
      <c r="L167" s="130"/>
      <c r="M167" s="134"/>
      <c r="N167" s="135"/>
      <c r="O167" s="135"/>
      <c r="P167" s="136">
        <f>SUM(P168:P170)</f>
        <v>271.584</v>
      </c>
      <c r="Q167" s="135"/>
      <c r="R167" s="136">
        <f>SUM(R168:R170)</f>
        <v>275.7056</v>
      </c>
      <c r="S167" s="135"/>
      <c r="T167" s="137">
        <f>SUM(T168:T170)</f>
        <v>0</v>
      </c>
      <c r="AR167" s="131" t="s">
        <v>79</v>
      </c>
      <c r="AT167" s="138" t="s">
        <v>70</v>
      </c>
      <c r="AU167" s="138" t="s">
        <v>79</v>
      </c>
      <c r="AY167" s="131" t="s">
        <v>116</v>
      </c>
      <c r="BK167" s="139">
        <f>SUM(BK168:BK170)</f>
        <v>0</v>
      </c>
    </row>
    <row r="168" spans="1:65" s="2" customFormat="1" ht="24.15" customHeight="1">
      <c r="A168" s="28"/>
      <c r="B168" s="142"/>
      <c r="C168" s="143" t="s">
        <v>216</v>
      </c>
      <c r="D168" s="143" t="s">
        <v>119</v>
      </c>
      <c r="E168" s="144" t="s">
        <v>217</v>
      </c>
      <c r="F168" s="145" t="s">
        <v>218</v>
      </c>
      <c r="G168" s="146" t="s">
        <v>165</v>
      </c>
      <c r="H168" s="147">
        <v>736</v>
      </c>
      <c r="I168" s="147"/>
      <c r="J168" s="147">
        <f>ROUND(I168*H168,3)</f>
        <v>0</v>
      </c>
      <c r="K168" s="148"/>
      <c r="L168" s="29"/>
      <c r="M168" s="149" t="s">
        <v>1</v>
      </c>
      <c r="N168" s="150" t="s">
        <v>37</v>
      </c>
      <c r="O168" s="151">
        <v>0</v>
      </c>
      <c r="P168" s="151">
        <f>O168*H168</f>
        <v>0</v>
      </c>
      <c r="Q168" s="151">
        <v>0</v>
      </c>
      <c r="R168" s="151">
        <f>Q168*H168</f>
        <v>0</v>
      </c>
      <c r="S168" s="151">
        <v>0</v>
      </c>
      <c r="T168" s="152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53" t="s">
        <v>123</v>
      </c>
      <c r="AT168" s="153" t="s">
        <v>119</v>
      </c>
      <c r="AU168" s="153" t="s">
        <v>124</v>
      </c>
      <c r="AY168" s="16" t="s">
        <v>116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6" t="s">
        <v>124</v>
      </c>
      <c r="BK168" s="155">
        <f>ROUND(I168*H168,3)</f>
        <v>0</v>
      </c>
      <c r="BL168" s="16" t="s">
        <v>123</v>
      </c>
      <c r="BM168" s="153" t="s">
        <v>219</v>
      </c>
    </row>
    <row r="169" spans="1:65" s="2" customFormat="1" ht="24.15" customHeight="1">
      <c r="A169" s="28"/>
      <c r="B169" s="142"/>
      <c r="C169" s="143" t="s">
        <v>220</v>
      </c>
      <c r="D169" s="143" t="s">
        <v>119</v>
      </c>
      <c r="E169" s="144" t="s">
        <v>221</v>
      </c>
      <c r="F169" s="145" t="s">
        <v>222</v>
      </c>
      <c r="G169" s="146" t="s">
        <v>165</v>
      </c>
      <c r="H169" s="147">
        <v>736</v>
      </c>
      <c r="I169" s="147"/>
      <c r="J169" s="147">
        <f>ROUND(I169*H169,3)</f>
        <v>0</v>
      </c>
      <c r="K169" s="148"/>
      <c r="L169" s="29"/>
      <c r="M169" s="149" t="s">
        <v>1</v>
      </c>
      <c r="N169" s="150" t="s">
        <v>37</v>
      </c>
      <c r="O169" s="151">
        <v>0.36899999999999999</v>
      </c>
      <c r="P169" s="151">
        <f>O169*H169</f>
        <v>271.584</v>
      </c>
      <c r="Q169" s="151">
        <v>0.37459999999999999</v>
      </c>
      <c r="R169" s="151">
        <f>Q169*H169</f>
        <v>275.7056</v>
      </c>
      <c r="S169" s="151">
        <v>0</v>
      </c>
      <c r="T169" s="152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3" t="s">
        <v>123</v>
      </c>
      <c r="AT169" s="153" t="s">
        <v>119</v>
      </c>
      <c r="AU169" s="153" t="s">
        <v>124</v>
      </c>
      <c r="AY169" s="16" t="s">
        <v>116</v>
      </c>
      <c r="BE169" s="154">
        <f>IF(N169="základná",J169,0)</f>
        <v>0</v>
      </c>
      <c r="BF169" s="154">
        <f>IF(N169="znížená",J169,0)</f>
        <v>0</v>
      </c>
      <c r="BG169" s="154">
        <f>IF(N169="zákl. prenesená",J169,0)</f>
        <v>0</v>
      </c>
      <c r="BH169" s="154">
        <f>IF(N169="zníž. prenesená",J169,0)</f>
        <v>0</v>
      </c>
      <c r="BI169" s="154">
        <f>IF(N169="nulová",J169,0)</f>
        <v>0</v>
      </c>
      <c r="BJ169" s="16" t="s">
        <v>124</v>
      </c>
      <c r="BK169" s="155">
        <f>ROUND(I169*H169,3)</f>
        <v>0</v>
      </c>
      <c r="BL169" s="16" t="s">
        <v>123</v>
      </c>
      <c r="BM169" s="153" t="s">
        <v>223</v>
      </c>
    </row>
    <row r="170" spans="1:65" s="13" customFormat="1">
      <c r="B170" s="156"/>
      <c r="D170" s="157" t="s">
        <v>126</v>
      </c>
      <c r="E170" s="158" t="s">
        <v>1</v>
      </c>
      <c r="F170" s="159" t="s">
        <v>167</v>
      </c>
      <c r="H170" s="160">
        <v>736</v>
      </c>
      <c r="L170" s="156"/>
      <c r="M170" s="161"/>
      <c r="N170" s="162"/>
      <c r="O170" s="162"/>
      <c r="P170" s="162"/>
      <c r="Q170" s="162"/>
      <c r="R170" s="162"/>
      <c r="S170" s="162"/>
      <c r="T170" s="163"/>
      <c r="AT170" s="158" t="s">
        <v>126</v>
      </c>
      <c r="AU170" s="158" t="s">
        <v>124</v>
      </c>
      <c r="AV170" s="13" t="s">
        <v>124</v>
      </c>
      <c r="AW170" s="13" t="s">
        <v>27</v>
      </c>
      <c r="AX170" s="13" t="s">
        <v>79</v>
      </c>
      <c r="AY170" s="158" t="s">
        <v>116</v>
      </c>
    </row>
    <row r="171" spans="1:65" s="12" customFormat="1" ht="22.8" customHeight="1">
      <c r="B171" s="130"/>
      <c r="D171" s="131" t="s">
        <v>70</v>
      </c>
      <c r="E171" s="140" t="s">
        <v>136</v>
      </c>
      <c r="F171" s="140" t="s">
        <v>224</v>
      </c>
      <c r="J171" s="141">
        <f>BK171</f>
        <v>0</v>
      </c>
      <c r="L171" s="130"/>
      <c r="M171" s="134"/>
      <c r="N171" s="135"/>
      <c r="O171" s="135"/>
      <c r="P171" s="136">
        <f>SUM(P172:P184)</f>
        <v>0</v>
      </c>
      <c r="Q171" s="135"/>
      <c r="R171" s="136">
        <f>SUM(R172:R184)</f>
        <v>0</v>
      </c>
      <c r="S171" s="135"/>
      <c r="T171" s="137">
        <f>SUM(T172:T184)</f>
        <v>0</v>
      </c>
      <c r="AR171" s="131" t="s">
        <v>79</v>
      </c>
      <c r="AT171" s="138" t="s">
        <v>70</v>
      </c>
      <c r="AU171" s="138" t="s">
        <v>79</v>
      </c>
      <c r="AY171" s="131" t="s">
        <v>116</v>
      </c>
      <c r="BK171" s="139">
        <f>SUM(BK172:BK184)</f>
        <v>0</v>
      </c>
    </row>
    <row r="172" spans="1:65" s="2" customFormat="1" ht="24.15" customHeight="1">
      <c r="A172" s="28"/>
      <c r="B172" s="142"/>
      <c r="C172" s="143" t="s">
        <v>225</v>
      </c>
      <c r="D172" s="143" t="s">
        <v>119</v>
      </c>
      <c r="E172" s="144" t="s">
        <v>226</v>
      </c>
      <c r="F172" s="145" t="s">
        <v>227</v>
      </c>
      <c r="G172" s="146" t="s">
        <v>165</v>
      </c>
      <c r="H172" s="147">
        <v>170.04</v>
      </c>
      <c r="I172" s="147"/>
      <c r="J172" s="147">
        <f>ROUND(I172*H172,3)</f>
        <v>0</v>
      </c>
      <c r="K172" s="148"/>
      <c r="L172" s="29"/>
      <c r="M172" s="149" t="s">
        <v>1</v>
      </c>
      <c r="N172" s="150" t="s">
        <v>37</v>
      </c>
      <c r="O172" s="151">
        <v>0</v>
      </c>
      <c r="P172" s="151">
        <f>O172*H172</f>
        <v>0</v>
      </c>
      <c r="Q172" s="151">
        <v>0</v>
      </c>
      <c r="R172" s="151">
        <f>Q172*H172</f>
        <v>0</v>
      </c>
      <c r="S172" s="151">
        <v>0</v>
      </c>
      <c r="T172" s="152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3" t="s">
        <v>123</v>
      </c>
      <c r="AT172" s="153" t="s">
        <v>119</v>
      </c>
      <c r="AU172" s="153" t="s">
        <v>124</v>
      </c>
      <c r="AY172" s="16" t="s">
        <v>116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6" t="s">
        <v>124</v>
      </c>
      <c r="BK172" s="155">
        <f>ROUND(I172*H172,3)</f>
        <v>0</v>
      </c>
      <c r="BL172" s="16" t="s">
        <v>123</v>
      </c>
      <c r="BM172" s="153" t="s">
        <v>228</v>
      </c>
    </row>
    <row r="173" spans="1:65" s="13" customFormat="1">
      <c r="B173" s="156"/>
      <c r="D173" s="157" t="s">
        <v>126</v>
      </c>
      <c r="E173" s="158" t="s">
        <v>1</v>
      </c>
      <c r="F173" s="159" t="s">
        <v>229</v>
      </c>
      <c r="H173" s="160">
        <v>170.04</v>
      </c>
      <c r="L173" s="156"/>
      <c r="M173" s="161"/>
      <c r="N173" s="162"/>
      <c r="O173" s="162"/>
      <c r="P173" s="162"/>
      <c r="Q173" s="162"/>
      <c r="R173" s="162"/>
      <c r="S173" s="162"/>
      <c r="T173" s="163"/>
      <c r="AT173" s="158" t="s">
        <v>126</v>
      </c>
      <c r="AU173" s="158" t="s">
        <v>124</v>
      </c>
      <c r="AV173" s="13" t="s">
        <v>124</v>
      </c>
      <c r="AW173" s="13" t="s">
        <v>27</v>
      </c>
      <c r="AX173" s="13" t="s">
        <v>79</v>
      </c>
      <c r="AY173" s="158" t="s">
        <v>116</v>
      </c>
    </row>
    <row r="174" spans="1:65" s="2" customFormat="1" ht="24.15" customHeight="1">
      <c r="A174" s="28"/>
      <c r="B174" s="142"/>
      <c r="C174" s="143" t="s">
        <v>230</v>
      </c>
      <c r="D174" s="143" t="s">
        <v>119</v>
      </c>
      <c r="E174" s="144" t="s">
        <v>231</v>
      </c>
      <c r="F174" s="145" t="s">
        <v>232</v>
      </c>
      <c r="G174" s="146" t="s">
        <v>165</v>
      </c>
      <c r="H174" s="147">
        <v>170.04</v>
      </c>
      <c r="I174" s="147"/>
      <c r="J174" s="147">
        <f>ROUND(I174*H174,3)</f>
        <v>0</v>
      </c>
      <c r="K174" s="148"/>
      <c r="L174" s="29"/>
      <c r="M174" s="149" t="s">
        <v>1</v>
      </c>
      <c r="N174" s="150" t="s">
        <v>37</v>
      </c>
      <c r="O174" s="151">
        <v>0</v>
      </c>
      <c r="P174" s="151">
        <f>O174*H174</f>
        <v>0</v>
      </c>
      <c r="Q174" s="151">
        <v>0</v>
      </c>
      <c r="R174" s="151">
        <f>Q174*H174</f>
        <v>0</v>
      </c>
      <c r="S174" s="151">
        <v>0</v>
      </c>
      <c r="T174" s="152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3" t="s">
        <v>123</v>
      </c>
      <c r="AT174" s="153" t="s">
        <v>119</v>
      </c>
      <c r="AU174" s="153" t="s">
        <v>124</v>
      </c>
      <c r="AY174" s="16" t="s">
        <v>116</v>
      </c>
      <c r="BE174" s="154">
        <f>IF(N174="základná",J174,0)</f>
        <v>0</v>
      </c>
      <c r="BF174" s="154">
        <f>IF(N174="znížená",J174,0)</f>
        <v>0</v>
      </c>
      <c r="BG174" s="154">
        <f>IF(N174="zákl. prenesená",J174,0)</f>
        <v>0</v>
      </c>
      <c r="BH174" s="154">
        <f>IF(N174="zníž. prenesená",J174,0)</f>
        <v>0</v>
      </c>
      <c r="BI174" s="154">
        <f>IF(N174="nulová",J174,0)</f>
        <v>0</v>
      </c>
      <c r="BJ174" s="16" t="s">
        <v>124</v>
      </c>
      <c r="BK174" s="155">
        <f>ROUND(I174*H174,3)</f>
        <v>0</v>
      </c>
      <c r="BL174" s="16" t="s">
        <v>123</v>
      </c>
      <c r="BM174" s="153" t="s">
        <v>233</v>
      </c>
    </row>
    <row r="175" spans="1:65" s="2" customFormat="1" ht="24.15" customHeight="1">
      <c r="A175" s="28"/>
      <c r="B175" s="142"/>
      <c r="C175" s="143" t="s">
        <v>234</v>
      </c>
      <c r="D175" s="143" t="s">
        <v>119</v>
      </c>
      <c r="E175" s="144" t="s">
        <v>235</v>
      </c>
      <c r="F175" s="145" t="s">
        <v>236</v>
      </c>
      <c r="G175" s="146" t="s">
        <v>165</v>
      </c>
      <c r="H175" s="147">
        <v>199.36</v>
      </c>
      <c r="I175" s="147"/>
      <c r="J175" s="147">
        <f>ROUND(I175*H175,3)</f>
        <v>0</v>
      </c>
      <c r="K175" s="148"/>
      <c r="L175" s="29"/>
      <c r="M175" s="149" t="s">
        <v>1</v>
      </c>
      <c r="N175" s="150" t="s">
        <v>37</v>
      </c>
      <c r="O175" s="151">
        <v>0</v>
      </c>
      <c r="P175" s="151">
        <f>O175*H175</f>
        <v>0</v>
      </c>
      <c r="Q175" s="151">
        <v>0</v>
      </c>
      <c r="R175" s="151">
        <f>Q175*H175</f>
        <v>0</v>
      </c>
      <c r="S175" s="151">
        <v>0</v>
      </c>
      <c r="T175" s="152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3" t="s">
        <v>123</v>
      </c>
      <c r="AT175" s="153" t="s">
        <v>119</v>
      </c>
      <c r="AU175" s="153" t="s">
        <v>124</v>
      </c>
      <c r="AY175" s="16" t="s">
        <v>116</v>
      </c>
      <c r="BE175" s="154">
        <f>IF(N175="základná",J175,0)</f>
        <v>0</v>
      </c>
      <c r="BF175" s="154">
        <f>IF(N175="znížená",J175,0)</f>
        <v>0</v>
      </c>
      <c r="BG175" s="154">
        <f>IF(N175="zákl. prenesená",J175,0)</f>
        <v>0</v>
      </c>
      <c r="BH175" s="154">
        <f>IF(N175="zníž. prenesená",J175,0)</f>
        <v>0</v>
      </c>
      <c r="BI175" s="154">
        <f>IF(N175="nulová",J175,0)</f>
        <v>0</v>
      </c>
      <c r="BJ175" s="16" t="s">
        <v>124</v>
      </c>
      <c r="BK175" s="155">
        <f>ROUND(I175*H175,3)</f>
        <v>0</v>
      </c>
      <c r="BL175" s="16" t="s">
        <v>123</v>
      </c>
      <c r="BM175" s="153" t="s">
        <v>237</v>
      </c>
    </row>
    <row r="176" spans="1:65" s="13" customFormat="1">
      <c r="B176" s="156"/>
      <c r="D176" s="157" t="s">
        <v>126</v>
      </c>
      <c r="E176" s="158" t="s">
        <v>1</v>
      </c>
      <c r="F176" s="159" t="s">
        <v>238</v>
      </c>
      <c r="H176" s="160">
        <v>199.36</v>
      </c>
      <c r="L176" s="156"/>
      <c r="M176" s="161"/>
      <c r="N176" s="162"/>
      <c r="O176" s="162"/>
      <c r="P176" s="162"/>
      <c r="Q176" s="162"/>
      <c r="R176" s="162"/>
      <c r="S176" s="162"/>
      <c r="T176" s="163"/>
      <c r="AT176" s="158" t="s">
        <v>126</v>
      </c>
      <c r="AU176" s="158" t="s">
        <v>124</v>
      </c>
      <c r="AV176" s="13" t="s">
        <v>124</v>
      </c>
      <c r="AW176" s="13" t="s">
        <v>27</v>
      </c>
      <c r="AX176" s="13" t="s">
        <v>79</v>
      </c>
      <c r="AY176" s="158" t="s">
        <v>116</v>
      </c>
    </row>
    <row r="177" spans="1:65" s="2" customFormat="1" ht="24.15" customHeight="1">
      <c r="A177" s="28"/>
      <c r="B177" s="142"/>
      <c r="C177" s="143" t="s">
        <v>239</v>
      </c>
      <c r="D177" s="143" t="s">
        <v>119</v>
      </c>
      <c r="E177" s="144" t="s">
        <v>240</v>
      </c>
      <c r="F177" s="145" t="s">
        <v>241</v>
      </c>
      <c r="G177" s="146" t="s">
        <v>165</v>
      </c>
      <c r="H177" s="147">
        <v>199.36</v>
      </c>
      <c r="I177" s="147"/>
      <c r="J177" s="147">
        <f>ROUND(I177*H177,3)</f>
        <v>0</v>
      </c>
      <c r="K177" s="148"/>
      <c r="L177" s="29"/>
      <c r="M177" s="149" t="s">
        <v>1</v>
      </c>
      <c r="N177" s="150" t="s">
        <v>37</v>
      </c>
      <c r="O177" s="151">
        <v>0</v>
      </c>
      <c r="P177" s="151">
        <f>O177*H177</f>
        <v>0</v>
      </c>
      <c r="Q177" s="151">
        <v>0</v>
      </c>
      <c r="R177" s="151">
        <f>Q177*H177</f>
        <v>0</v>
      </c>
      <c r="S177" s="151">
        <v>0</v>
      </c>
      <c r="T177" s="152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3" t="s">
        <v>123</v>
      </c>
      <c r="AT177" s="153" t="s">
        <v>119</v>
      </c>
      <c r="AU177" s="153" t="s">
        <v>124</v>
      </c>
      <c r="AY177" s="16" t="s">
        <v>116</v>
      </c>
      <c r="BE177" s="154">
        <f>IF(N177="základná",J177,0)</f>
        <v>0</v>
      </c>
      <c r="BF177" s="154">
        <f>IF(N177="znížená",J177,0)</f>
        <v>0</v>
      </c>
      <c r="BG177" s="154">
        <f>IF(N177="zákl. prenesená",J177,0)</f>
        <v>0</v>
      </c>
      <c r="BH177" s="154">
        <f>IF(N177="zníž. prenesená",J177,0)</f>
        <v>0</v>
      </c>
      <c r="BI177" s="154">
        <f>IF(N177="nulová",J177,0)</f>
        <v>0</v>
      </c>
      <c r="BJ177" s="16" t="s">
        <v>124</v>
      </c>
      <c r="BK177" s="155">
        <f>ROUND(I177*H177,3)</f>
        <v>0</v>
      </c>
      <c r="BL177" s="16" t="s">
        <v>123</v>
      </c>
      <c r="BM177" s="153" t="s">
        <v>242</v>
      </c>
    </row>
    <row r="178" spans="1:65" s="2" customFormat="1" ht="24.15" customHeight="1">
      <c r="A178" s="28"/>
      <c r="B178" s="142"/>
      <c r="C178" s="143" t="s">
        <v>243</v>
      </c>
      <c r="D178" s="143" t="s">
        <v>119</v>
      </c>
      <c r="E178" s="144" t="s">
        <v>244</v>
      </c>
      <c r="F178" s="145" t="s">
        <v>245</v>
      </c>
      <c r="G178" s="146" t="s">
        <v>165</v>
      </c>
      <c r="H178" s="147">
        <v>199.36</v>
      </c>
      <c r="I178" s="147"/>
      <c r="J178" s="147">
        <f>ROUND(I178*H178,3)</f>
        <v>0</v>
      </c>
      <c r="K178" s="148"/>
      <c r="L178" s="29"/>
      <c r="M178" s="149" t="s">
        <v>1</v>
      </c>
      <c r="N178" s="150" t="s">
        <v>37</v>
      </c>
      <c r="O178" s="151">
        <v>0</v>
      </c>
      <c r="P178" s="151">
        <f>O178*H178</f>
        <v>0</v>
      </c>
      <c r="Q178" s="151">
        <v>0</v>
      </c>
      <c r="R178" s="151">
        <f>Q178*H178</f>
        <v>0</v>
      </c>
      <c r="S178" s="151">
        <v>0</v>
      </c>
      <c r="T178" s="152">
        <f>S178*H178</f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53" t="s">
        <v>123</v>
      </c>
      <c r="AT178" s="153" t="s">
        <v>119</v>
      </c>
      <c r="AU178" s="153" t="s">
        <v>124</v>
      </c>
      <c r="AY178" s="16" t="s">
        <v>116</v>
      </c>
      <c r="BE178" s="154">
        <f>IF(N178="základná",J178,0)</f>
        <v>0</v>
      </c>
      <c r="BF178" s="154">
        <f>IF(N178="znížená",J178,0)</f>
        <v>0</v>
      </c>
      <c r="BG178" s="154">
        <f>IF(N178="zákl. prenesená",J178,0)</f>
        <v>0</v>
      </c>
      <c r="BH178" s="154">
        <f>IF(N178="zníž. prenesená",J178,0)</f>
        <v>0</v>
      </c>
      <c r="BI178" s="154">
        <f>IF(N178="nulová",J178,0)</f>
        <v>0</v>
      </c>
      <c r="BJ178" s="16" t="s">
        <v>124</v>
      </c>
      <c r="BK178" s="155">
        <f>ROUND(I178*H178,3)</f>
        <v>0</v>
      </c>
      <c r="BL178" s="16" t="s">
        <v>123</v>
      </c>
      <c r="BM178" s="153" t="s">
        <v>246</v>
      </c>
    </row>
    <row r="179" spans="1:65" s="2" customFormat="1" ht="24.15" customHeight="1">
      <c r="A179" s="28"/>
      <c r="B179" s="142"/>
      <c r="C179" s="143" t="s">
        <v>247</v>
      </c>
      <c r="D179" s="143" t="s">
        <v>119</v>
      </c>
      <c r="E179" s="144" t="s">
        <v>248</v>
      </c>
      <c r="F179" s="145" t="s">
        <v>249</v>
      </c>
      <c r="G179" s="146" t="s">
        <v>122</v>
      </c>
      <c r="H179" s="147">
        <v>22.927</v>
      </c>
      <c r="I179" s="147"/>
      <c r="J179" s="147">
        <f>ROUND(I179*H179,3)</f>
        <v>0</v>
      </c>
      <c r="K179" s="148"/>
      <c r="L179" s="29"/>
      <c r="M179" s="149" t="s">
        <v>1</v>
      </c>
      <c r="N179" s="150" t="s">
        <v>37</v>
      </c>
      <c r="O179" s="151">
        <v>0</v>
      </c>
      <c r="P179" s="151">
        <f>O179*H179</f>
        <v>0</v>
      </c>
      <c r="Q179" s="151">
        <v>0</v>
      </c>
      <c r="R179" s="151">
        <f>Q179*H179</f>
        <v>0</v>
      </c>
      <c r="S179" s="151">
        <v>0</v>
      </c>
      <c r="T179" s="152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3" t="s">
        <v>123</v>
      </c>
      <c r="AT179" s="153" t="s">
        <v>119</v>
      </c>
      <c r="AU179" s="153" t="s">
        <v>124</v>
      </c>
      <c r="AY179" s="16" t="s">
        <v>116</v>
      </c>
      <c r="BE179" s="154">
        <f>IF(N179="základná",J179,0)</f>
        <v>0</v>
      </c>
      <c r="BF179" s="154">
        <f>IF(N179="znížená",J179,0)</f>
        <v>0</v>
      </c>
      <c r="BG179" s="154">
        <f>IF(N179="zákl. prenesená",J179,0)</f>
        <v>0</v>
      </c>
      <c r="BH179" s="154">
        <f>IF(N179="zníž. prenesená",J179,0)</f>
        <v>0</v>
      </c>
      <c r="BI179" s="154">
        <f>IF(N179="nulová",J179,0)</f>
        <v>0</v>
      </c>
      <c r="BJ179" s="16" t="s">
        <v>124</v>
      </c>
      <c r="BK179" s="155">
        <f>ROUND(I179*H179,3)</f>
        <v>0</v>
      </c>
      <c r="BL179" s="16" t="s">
        <v>123</v>
      </c>
      <c r="BM179" s="153" t="s">
        <v>250</v>
      </c>
    </row>
    <row r="180" spans="1:65" s="13" customFormat="1">
      <c r="B180" s="156"/>
      <c r="D180" s="157" t="s">
        <v>126</v>
      </c>
      <c r="E180" s="158" t="s">
        <v>1</v>
      </c>
      <c r="F180" s="159" t="s">
        <v>251</v>
      </c>
      <c r="H180" s="160">
        <v>22.927</v>
      </c>
      <c r="L180" s="156"/>
      <c r="M180" s="161"/>
      <c r="N180" s="162"/>
      <c r="O180" s="162"/>
      <c r="P180" s="162"/>
      <c r="Q180" s="162"/>
      <c r="R180" s="162"/>
      <c r="S180" s="162"/>
      <c r="T180" s="163"/>
      <c r="AT180" s="158" t="s">
        <v>126</v>
      </c>
      <c r="AU180" s="158" t="s">
        <v>124</v>
      </c>
      <c r="AV180" s="13" t="s">
        <v>124</v>
      </c>
      <c r="AW180" s="13" t="s">
        <v>27</v>
      </c>
      <c r="AX180" s="13" t="s">
        <v>79</v>
      </c>
      <c r="AY180" s="158" t="s">
        <v>116</v>
      </c>
    </row>
    <row r="181" spans="1:65" s="2" customFormat="1" ht="37.799999999999997" customHeight="1">
      <c r="A181" s="28"/>
      <c r="B181" s="142"/>
      <c r="C181" s="143" t="s">
        <v>252</v>
      </c>
      <c r="D181" s="143" t="s">
        <v>119</v>
      </c>
      <c r="E181" s="144" t="s">
        <v>253</v>
      </c>
      <c r="F181" s="145" t="s">
        <v>254</v>
      </c>
      <c r="G181" s="146" t="s">
        <v>165</v>
      </c>
      <c r="H181" s="147">
        <v>152.84399999999999</v>
      </c>
      <c r="I181" s="147"/>
      <c r="J181" s="147">
        <f>ROUND(I181*H181,3)</f>
        <v>0</v>
      </c>
      <c r="K181" s="148"/>
      <c r="L181" s="29"/>
      <c r="M181" s="149" t="s">
        <v>1</v>
      </c>
      <c r="N181" s="150" t="s">
        <v>37</v>
      </c>
      <c r="O181" s="151">
        <v>0</v>
      </c>
      <c r="P181" s="151">
        <f>O181*H181</f>
        <v>0</v>
      </c>
      <c r="Q181" s="151">
        <v>0</v>
      </c>
      <c r="R181" s="151">
        <f>Q181*H181</f>
        <v>0</v>
      </c>
      <c r="S181" s="151">
        <v>0</v>
      </c>
      <c r="T181" s="152">
        <f>S181*H181</f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53" t="s">
        <v>123</v>
      </c>
      <c r="AT181" s="153" t="s">
        <v>119</v>
      </c>
      <c r="AU181" s="153" t="s">
        <v>124</v>
      </c>
      <c r="AY181" s="16" t="s">
        <v>116</v>
      </c>
      <c r="BE181" s="154">
        <f>IF(N181="základná",J181,0)</f>
        <v>0</v>
      </c>
      <c r="BF181" s="154">
        <f>IF(N181="znížená",J181,0)</f>
        <v>0</v>
      </c>
      <c r="BG181" s="154">
        <f>IF(N181="zákl. prenesená",J181,0)</f>
        <v>0</v>
      </c>
      <c r="BH181" s="154">
        <f>IF(N181="zníž. prenesená",J181,0)</f>
        <v>0</v>
      </c>
      <c r="BI181" s="154">
        <f>IF(N181="nulová",J181,0)</f>
        <v>0</v>
      </c>
      <c r="BJ181" s="16" t="s">
        <v>124</v>
      </c>
      <c r="BK181" s="155">
        <f>ROUND(I181*H181,3)</f>
        <v>0</v>
      </c>
      <c r="BL181" s="16" t="s">
        <v>123</v>
      </c>
      <c r="BM181" s="153" t="s">
        <v>255</v>
      </c>
    </row>
    <row r="182" spans="1:65" s="13" customFormat="1">
      <c r="B182" s="156"/>
      <c r="D182" s="157" t="s">
        <v>126</v>
      </c>
      <c r="E182" s="158" t="s">
        <v>1</v>
      </c>
      <c r="F182" s="159" t="s">
        <v>256</v>
      </c>
      <c r="H182" s="160">
        <v>152.84399999999999</v>
      </c>
      <c r="L182" s="156"/>
      <c r="M182" s="161"/>
      <c r="N182" s="162"/>
      <c r="O182" s="162"/>
      <c r="P182" s="162"/>
      <c r="Q182" s="162"/>
      <c r="R182" s="162"/>
      <c r="S182" s="162"/>
      <c r="T182" s="163"/>
      <c r="AT182" s="158" t="s">
        <v>126</v>
      </c>
      <c r="AU182" s="158" t="s">
        <v>124</v>
      </c>
      <c r="AV182" s="13" t="s">
        <v>124</v>
      </c>
      <c r="AW182" s="13" t="s">
        <v>27</v>
      </c>
      <c r="AX182" s="13" t="s">
        <v>79</v>
      </c>
      <c r="AY182" s="158" t="s">
        <v>116</v>
      </c>
    </row>
    <row r="183" spans="1:65" s="2" customFormat="1" ht="24.15" customHeight="1">
      <c r="A183" s="28"/>
      <c r="B183" s="142"/>
      <c r="C183" s="143" t="s">
        <v>257</v>
      </c>
      <c r="D183" s="143" t="s">
        <v>119</v>
      </c>
      <c r="E183" s="144" t="s">
        <v>258</v>
      </c>
      <c r="F183" s="145" t="s">
        <v>259</v>
      </c>
      <c r="G183" s="146" t="s">
        <v>122</v>
      </c>
      <c r="H183" s="147">
        <v>30.568999999999999</v>
      </c>
      <c r="I183" s="147"/>
      <c r="J183" s="147">
        <f>ROUND(I183*H183,3)</f>
        <v>0</v>
      </c>
      <c r="K183" s="148"/>
      <c r="L183" s="29"/>
      <c r="M183" s="149" t="s">
        <v>1</v>
      </c>
      <c r="N183" s="150" t="s">
        <v>37</v>
      </c>
      <c r="O183" s="151">
        <v>0</v>
      </c>
      <c r="P183" s="151">
        <f>O183*H183</f>
        <v>0</v>
      </c>
      <c r="Q183" s="151">
        <v>0</v>
      </c>
      <c r="R183" s="151">
        <f>Q183*H183</f>
        <v>0</v>
      </c>
      <c r="S183" s="151">
        <v>0</v>
      </c>
      <c r="T183" s="152">
        <f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53" t="s">
        <v>123</v>
      </c>
      <c r="AT183" s="153" t="s">
        <v>119</v>
      </c>
      <c r="AU183" s="153" t="s">
        <v>124</v>
      </c>
      <c r="AY183" s="16" t="s">
        <v>116</v>
      </c>
      <c r="BE183" s="154">
        <f>IF(N183="základná",J183,0)</f>
        <v>0</v>
      </c>
      <c r="BF183" s="154">
        <f>IF(N183="znížená",J183,0)</f>
        <v>0</v>
      </c>
      <c r="BG183" s="154">
        <f>IF(N183="zákl. prenesená",J183,0)</f>
        <v>0</v>
      </c>
      <c r="BH183" s="154">
        <f>IF(N183="zníž. prenesená",J183,0)</f>
        <v>0</v>
      </c>
      <c r="BI183" s="154">
        <f>IF(N183="nulová",J183,0)</f>
        <v>0</v>
      </c>
      <c r="BJ183" s="16" t="s">
        <v>124</v>
      </c>
      <c r="BK183" s="155">
        <f>ROUND(I183*H183,3)</f>
        <v>0</v>
      </c>
      <c r="BL183" s="16" t="s">
        <v>123</v>
      </c>
      <c r="BM183" s="153" t="s">
        <v>260</v>
      </c>
    </row>
    <row r="184" spans="1:65" s="13" customFormat="1">
      <c r="B184" s="156"/>
      <c r="D184" s="157" t="s">
        <v>126</v>
      </c>
      <c r="E184" s="158" t="s">
        <v>1</v>
      </c>
      <c r="F184" s="159" t="s">
        <v>261</v>
      </c>
      <c r="H184" s="160">
        <v>30.568999999999999</v>
      </c>
      <c r="L184" s="156"/>
      <c r="M184" s="161"/>
      <c r="N184" s="162"/>
      <c r="O184" s="162"/>
      <c r="P184" s="162"/>
      <c r="Q184" s="162"/>
      <c r="R184" s="162"/>
      <c r="S184" s="162"/>
      <c r="T184" s="163"/>
      <c r="AT184" s="158" t="s">
        <v>126</v>
      </c>
      <c r="AU184" s="158" t="s">
        <v>124</v>
      </c>
      <c r="AV184" s="13" t="s">
        <v>124</v>
      </c>
      <c r="AW184" s="13" t="s">
        <v>27</v>
      </c>
      <c r="AX184" s="13" t="s">
        <v>79</v>
      </c>
      <c r="AY184" s="158" t="s">
        <v>116</v>
      </c>
    </row>
    <row r="185" spans="1:65" s="12" customFormat="1" ht="22.8" customHeight="1">
      <c r="B185" s="130"/>
      <c r="D185" s="131" t="s">
        <v>70</v>
      </c>
      <c r="E185" s="140" t="s">
        <v>149</v>
      </c>
      <c r="F185" s="140" t="s">
        <v>468</v>
      </c>
      <c r="J185" s="141">
        <f>BK185</f>
        <v>0</v>
      </c>
      <c r="L185" s="130"/>
      <c r="M185" s="134"/>
      <c r="N185" s="135"/>
      <c r="O185" s="135"/>
      <c r="P185" s="136">
        <f>SUM(P186:P204)</f>
        <v>106.54560000000001</v>
      </c>
      <c r="Q185" s="135"/>
      <c r="R185" s="136">
        <f>SUM(R186:R204)</f>
        <v>0</v>
      </c>
      <c r="S185" s="135"/>
      <c r="T185" s="137">
        <f>SUM(T186:T204)</f>
        <v>0</v>
      </c>
      <c r="AR185" s="131" t="s">
        <v>79</v>
      </c>
      <c r="AT185" s="138" t="s">
        <v>70</v>
      </c>
      <c r="AU185" s="138" t="s">
        <v>79</v>
      </c>
      <c r="AY185" s="131" t="s">
        <v>116</v>
      </c>
      <c r="BK185" s="139">
        <f>SUM(BK186:BK204)</f>
        <v>0</v>
      </c>
    </row>
    <row r="186" spans="1:65" s="2" customFormat="1" ht="24.15" customHeight="1">
      <c r="A186" s="28"/>
      <c r="B186" s="142"/>
      <c r="C186" s="143" t="s">
        <v>262</v>
      </c>
      <c r="D186" s="143" t="s">
        <v>119</v>
      </c>
      <c r="E186" s="144" t="s">
        <v>263</v>
      </c>
      <c r="F186" s="145" t="s">
        <v>264</v>
      </c>
      <c r="G186" s="146" t="s">
        <v>265</v>
      </c>
      <c r="H186" s="147">
        <v>4</v>
      </c>
      <c r="I186" s="147"/>
      <c r="J186" s="147">
        <f>ROUND(I186*H186,3)</f>
        <v>0</v>
      </c>
      <c r="K186" s="148"/>
      <c r="L186" s="29"/>
      <c r="M186" s="149" t="s">
        <v>1</v>
      </c>
      <c r="N186" s="150" t="s">
        <v>37</v>
      </c>
      <c r="O186" s="151">
        <v>0</v>
      </c>
      <c r="P186" s="151">
        <f>O186*H186</f>
        <v>0</v>
      </c>
      <c r="Q186" s="151">
        <v>0</v>
      </c>
      <c r="R186" s="151">
        <f>Q186*H186</f>
        <v>0</v>
      </c>
      <c r="S186" s="151">
        <v>0</v>
      </c>
      <c r="T186" s="152">
        <f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53" t="s">
        <v>123</v>
      </c>
      <c r="AT186" s="153" t="s">
        <v>119</v>
      </c>
      <c r="AU186" s="153" t="s">
        <v>124</v>
      </c>
      <c r="AY186" s="16" t="s">
        <v>116</v>
      </c>
      <c r="BE186" s="154">
        <f>IF(N186="základná",J186,0)</f>
        <v>0</v>
      </c>
      <c r="BF186" s="154">
        <f>IF(N186="znížená",J186,0)</f>
        <v>0</v>
      </c>
      <c r="BG186" s="154">
        <f>IF(N186="zákl. prenesená",J186,0)</f>
        <v>0</v>
      </c>
      <c r="BH186" s="154">
        <f>IF(N186="zníž. prenesená",J186,0)</f>
        <v>0</v>
      </c>
      <c r="BI186" s="154">
        <f>IF(N186="nulová",J186,0)</f>
        <v>0</v>
      </c>
      <c r="BJ186" s="16" t="s">
        <v>124</v>
      </c>
      <c r="BK186" s="155">
        <f>ROUND(I186*H186,3)</f>
        <v>0</v>
      </c>
      <c r="BL186" s="16" t="s">
        <v>123</v>
      </c>
      <c r="BM186" s="153" t="s">
        <v>266</v>
      </c>
    </row>
    <row r="187" spans="1:65" s="2" customFormat="1" ht="21.75" customHeight="1">
      <c r="A187" s="28"/>
      <c r="B187" s="142"/>
      <c r="C187" s="143" t="s">
        <v>267</v>
      </c>
      <c r="D187" s="143" t="s">
        <v>119</v>
      </c>
      <c r="E187" s="144" t="s">
        <v>268</v>
      </c>
      <c r="F187" s="145" t="s">
        <v>269</v>
      </c>
      <c r="G187" s="146" t="s">
        <v>270</v>
      </c>
      <c r="H187" s="147">
        <v>16</v>
      </c>
      <c r="I187" s="147"/>
      <c r="J187" s="147">
        <f>ROUND(I187*H187,3)</f>
        <v>0</v>
      </c>
      <c r="K187" s="148"/>
      <c r="L187" s="29"/>
      <c r="M187" s="149" t="s">
        <v>1</v>
      </c>
      <c r="N187" s="150" t="s">
        <v>37</v>
      </c>
      <c r="O187" s="151">
        <v>0</v>
      </c>
      <c r="P187" s="151">
        <f>O187*H187</f>
        <v>0</v>
      </c>
      <c r="Q187" s="151">
        <v>0</v>
      </c>
      <c r="R187" s="151">
        <f>Q187*H187</f>
        <v>0</v>
      </c>
      <c r="S187" s="151">
        <v>0</v>
      </c>
      <c r="T187" s="152">
        <f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53" t="s">
        <v>123</v>
      </c>
      <c r="AT187" s="153" t="s">
        <v>119</v>
      </c>
      <c r="AU187" s="153" t="s">
        <v>124</v>
      </c>
      <c r="AY187" s="16" t="s">
        <v>116</v>
      </c>
      <c r="BE187" s="154">
        <f>IF(N187="základná",J187,0)</f>
        <v>0</v>
      </c>
      <c r="BF187" s="154">
        <f>IF(N187="znížená",J187,0)</f>
        <v>0</v>
      </c>
      <c r="BG187" s="154">
        <f>IF(N187="zákl. prenesená",J187,0)</f>
        <v>0</v>
      </c>
      <c r="BH187" s="154">
        <f>IF(N187="zníž. prenesená",J187,0)</f>
        <v>0</v>
      </c>
      <c r="BI187" s="154">
        <f>IF(N187="nulová",J187,0)</f>
        <v>0</v>
      </c>
      <c r="BJ187" s="16" t="s">
        <v>124</v>
      </c>
      <c r="BK187" s="155">
        <f>ROUND(I187*H187,3)</f>
        <v>0</v>
      </c>
      <c r="BL187" s="16" t="s">
        <v>123</v>
      </c>
      <c r="BM187" s="153" t="s">
        <v>271</v>
      </c>
    </row>
    <row r="188" spans="1:65" s="13" customFormat="1">
      <c r="B188" s="156"/>
      <c r="D188" s="157" t="s">
        <v>126</v>
      </c>
      <c r="E188" s="158" t="s">
        <v>1</v>
      </c>
      <c r="F188" s="159" t="s">
        <v>272</v>
      </c>
      <c r="H188" s="160">
        <v>16</v>
      </c>
      <c r="L188" s="156"/>
      <c r="M188" s="161"/>
      <c r="N188" s="162"/>
      <c r="O188" s="162"/>
      <c r="P188" s="162"/>
      <c r="Q188" s="162"/>
      <c r="R188" s="162"/>
      <c r="S188" s="162"/>
      <c r="T188" s="163"/>
      <c r="AT188" s="158" t="s">
        <v>126</v>
      </c>
      <c r="AU188" s="158" t="s">
        <v>124</v>
      </c>
      <c r="AV188" s="13" t="s">
        <v>124</v>
      </c>
      <c r="AW188" s="13" t="s">
        <v>27</v>
      </c>
      <c r="AX188" s="13" t="s">
        <v>79</v>
      </c>
      <c r="AY188" s="158" t="s">
        <v>116</v>
      </c>
    </row>
    <row r="189" spans="1:65" s="2" customFormat="1" ht="21.75" customHeight="1">
      <c r="A189" s="28"/>
      <c r="B189" s="142"/>
      <c r="C189" s="143" t="s">
        <v>273</v>
      </c>
      <c r="D189" s="143" t="s">
        <v>119</v>
      </c>
      <c r="E189" s="144" t="s">
        <v>274</v>
      </c>
      <c r="F189" s="145" t="s">
        <v>275</v>
      </c>
      <c r="G189" s="146" t="s">
        <v>265</v>
      </c>
      <c r="H189" s="147">
        <v>8</v>
      </c>
      <c r="I189" s="147"/>
      <c r="J189" s="147">
        <f>ROUND(I189*H189,3)</f>
        <v>0</v>
      </c>
      <c r="K189" s="148"/>
      <c r="L189" s="29"/>
      <c r="M189" s="149" t="s">
        <v>1</v>
      </c>
      <c r="N189" s="150" t="s">
        <v>37</v>
      </c>
      <c r="O189" s="151">
        <v>0</v>
      </c>
      <c r="P189" s="151">
        <f>O189*H189</f>
        <v>0</v>
      </c>
      <c r="Q189" s="151">
        <v>0</v>
      </c>
      <c r="R189" s="151">
        <f>Q189*H189</f>
        <v>0</v>
      </c>
      <c r="S189" s="151">
        <v>0</v>
      </c>
      <c r="T189" s="152">
        <f>S189*H189</f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53" t="s">
        <v>123</v>
      </c>
      <c r="AT189" s="153" t="s">
        <v>119</v>
      </c>
      <c r="AU189" s="153" t="s">
        <v>124</v>
      </c>
      <c r="AY189" s="16" t="s">
        <v>116</v>
      </c>
      <c r="BE189" s="154">
        <f>IF(N189="základná",J189,0)</f>
        <v>0</v>
      </c>
      <c r="BF189" s="154">
        <f>IF(N189="znížená",J189,0)</f>
        <v>0</v>
      </c>
      <c r="BG189" s="154">
        <f>IF(N189="zákl. prenesená",J189,0)</f>
        <v>0</v>
      </c>
      <c r="BH189" s="154">
        <f>IF(N189="zníž. prenesená",J189,0)</f>
        <v>0</v>
      </c>
      <c r="BI189" s="154">
        <f>IF(N189="nulová",J189,0)</f>
        <v>0</v>
      </c>
      <c r="BJ189" s="16" t="s">
        <v>124</v>
      </c>
      <c r="BK189" s="155">
        <f>ROUND(I189*H189,3)</f>
        <v>0</v>
      </c>
      <c r="BL189" s="16" t="s">
        <v>123</v>
      </c>
      <c r="BM189" s="153" t="s">
        <v>276</v>
      </c>
    </row>
    <row r="190" spans="1:65" s="2" customFormat="1" ht="21.75" customHeight="1">
      <c r="A190" s="28"/>
      <c r="B190" s="142"/>
      <c r="C190" s="143" t="s">
        <v>277</v>
      </c>
      <c r="D190" s="143" t="s">
        <v>119</v>
      </c>
      <c r="E190" s="144" t="s">
        <v>278</v>
      </c>
      <c r="F190" s="145" t="s">
        <v>279</v>
      </c>
      <c r="G190" s="146" t="s">
        <v>165</v>
      </c>
      <c r="H190" s="147">
        <v>51.84</v>
      </c>
      <c r="I190" s="147"/>
      <c r="J190" s="147">
        <f>ROUND(I190*H190,3)</f>
        <v>0</v>
      </c>
      <c r="K190" s="148"/>
      <c r="L190" s="29"/>
      <c r="M190" s="149" t="s">
        <v>1</v>
      </c>
      <c r="N190" s="150" t="s">
        <v>37</v>
      </c>
      <c r="O190" s="151">
        <v>0</v>
      </c>
      <c r="P190" s="151">
        <f>O190*H190</f>
        <v>0</v>
      </c>
      <c r="Q190" s="151">
        <v>0</v>
      </c>
      <c r="R190" s="151">
        <f>Q190*H190</f>
        <v>0</v>
      </c>
      <c r="S190" s="151">
        <v>0</v>
      </c>
      <c r="T190" s="152">
        <f>S190*H190</f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53" t="s">
        <v>123</v>
      </c>
      <c r="AT190" s="153" t="s">
        <v>119</v>
      </c>
      <c r="AU190" s="153" t="s">
        <v>124</v>
      </c>
      <c r="AY190" s="16" t="s">
        <v>116</v>
      </c>
      <c r="BE190" s="154">
        <f>IF(N190="základná",J190,0)</f>
        <v>0</v>
      </c>
      <c r="BF190" s="154">
        <f>IF(N190="znížená",J190,0)</f>
        <v>0</v>
      </c>
      <c r="BG190" s="154">
        <f>IF(N190="zákl. prenesená",J190,0)</f>
        <v>0</v>
      </c>
      <c r="BH190" s="154">
        <f>IF(N190="zníž. prenesená",J190,0)</f>
        <v>0</v>
      </c>
      <c r="BI190" s="154">
        <f>IF(N190="nulová",J190,0)</f>
        <v>0</v>
      </c>
      <c r="BJ190" s="16" t="s">
        <v>124</v>
      </c>
      <c r="BK190" s="155">
        <f>ROUND(I190*H190,3)</f>
        <v>0</v>
      </c>
      <c r="BL190" s="16" t="s">
        <v>123</v>
      </c>
      <c r="BM190" s="153" t="s">
        <v>280</v>
      </c>
    </row>
    <row r="191" spans="1:65" s="13" customFormat="1">
      <c r="B191" s="156"/>
      <c r="D191" s="157" t="s">
        <v>126</v>
      </c>
      <c r="E191" s="158" t="s">
        <v>1</v>
      </c>
      <c r="F191" s="159" t="s">
        <v>281</v>
      </c>
      <c r="H191" s="160">
        <v>51.84</v>
      </c>
      <c r="L191" s="156"/>
      <c r="M191" s="161"/>
      <c r="N191" s="162"/>
      <c r="O191" s="162"/>
      <c r="P191" s="162"/>
      <c r="Q191" s="162"/>
      <c r="R191" s="162"/>
      <c r="S191" s="162"/>
      <c r="T191" s="163"/>
      <c r="AT191" s="158" t="s">
        <v>126</v>
      </c>
      <c r="AU191" s="158" t="s">
        <v>124</v>
      </c>
      <c r="AV191" s="13" t="s">
        <v>124</v>
      </c>
      <c r="AW191" s="13" t="s">
        <v>27</v>
      </c>
      <c r="AX191" s="13" t="s">
        <v>79</v>
      </c>
      <c r="AY191" s="158" t="s">
        <v>116</v>
      </c>
    </row>
    <row r="192" spans="1:65" s="2" customFormat="1" ht="33" customHeight="1">
      <c r="A192" s="28"/>
      <c r="B192" s="142"/>
      <c r="C192" s="143" t="s">
        <v>282</v>
      </c>
      <c r="D192" s="143" t="s">
        <v>119</v>
      </c>
      <c r="E192" s="144" t="s">
        <v>283</v>
      </c>
      <c r="F192" s="145" t="s">
        <v>284</v>
      </c>
      <c r="G192" s="146" t="s">
        <v>165</v>
      </c>
      <c r="H192" s="147">
        <v>170.04</v>
      </c>
      <c r="I192" s="147"/>
      <c r="J192" s="147">
        <f>ROUND(I192*H192,3)</f>
        <v>0</v>
      </c>
      <c r="K192" s="148"/>
      <c r="L192" s="29"/>
      <c r="M192" s="149" t="s">
        <v>1</v>
      </c>
      <c r="N192" s="150" t="s">
        <v>37</v>
      </c>
      <c r="O192" s="151">
        <v>0</v>
      </c>
      <c r="P192" s="151">
        <f>O192*H192</f>
        <v>0</v>
      </c>
      <c r="Q192" s="151">
        <v>0</v>
      </c>
      <c r="R192" s="151">
        <f>Q192*H192</f>
        <v>0</v>
      </c>
      <c r="S192" s="151">
        <v>0</v>
      </c>
      <c r="T192" s="152">
        <f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53" t="s">
        <v>123</v>
      </c>
      <c r="AT192" s="153" t="s">
        <v>119</v>
      </c>
      <c r="AU192" s="153" t="s">
        <v>124</v>
      </c>
      <c r="AY192" s="16" t="s">
        <v>116</v>
      </c>
      <c r="BE192" s="154">
        <f>IF(N192="základná",J192,0)</f>
        <v>0</v>
      </c>
      <c r="BF192" s="154">
        <f>IF(N192="znížená",J192,0)</f>
        <v>0</v>
      </c>
      <c r="BG192" s="154">
        <f>IF(N192="zákl. prenesená",J192,0)</f>
        <v>0</v>
      </c>
      <c r="BH192" s="154">
        <f>IF(N192="zníž. prenesená",J192,0)</f>
        <v>0</v>
      </c>
      <c r="BI192" s="154">
        <f>IF(N192="nulová",J192,0)</f>
        <v>0</v>
      </c>
      <c r="BJ192" s="16" t="s">
        <v>124</v>
      </c>
      <c r="BK192" s="155">
        <f>ROUND(I192*H192,3)</f>
        <v>0</v>
      </c>
      <c r="BL192" s="16" t="s">
        <v>123</v>
      </c>
      <c r="BM192" s="153" t="s">
        <v>285</v>
      </c>
    </row>
    <row r="193" spans="1:65" s="13" customFormat="1">
      <c r="B193" s="156"/>
      <c r="D193" s="157" t="s">
        <v>126</v>
      </c>
      <c r="E193" s="158" t="s">
        <v>1</v>
      </c>
      <c r="F193" s="159" t="s">
        <v>286</v>
      </c>
      <c r="H193" s="160">
        <v>182.52</v>
      </c>
      <c r="L193" s="156"/>
      <c r="M193" s="161"/>
      <c r="N193" s="162"/>
      <c r="O193" s="162"/>
      <c r="P193" s="162"/>
      <c r="Q193" s="162"/>
      <c r="R193" s="162"/>
      <c r="S193" s="162"/>
      <c r="T193" s="163"/>
      <c r="AT193" s="158" t="s">
        <v>126</v>
      </c>
      <c r="AU193" s="158" t="s">
        <v>124</v>
      </c>
      <c r="AV193" s="13" t="s">
        <v>124</v>
      </c>
      <c r="AW193" s="13" t="s">
        <v>27</v>
      </c>
      <c r="AX193" s="13" t="s">
        <v>71</v>
      </c>
      <c r="AY193" s="158" t="s">
        <v>116</v>
      </c>
    </row>
    <row r="194" spans="1:65" s="13" customFormat="1">
      <c r="B194" s="156"/>
      <c r="D194" s="157" t="s">
        <v>126</v>
      </c>
      <c r="E194" s="158" t="s">
        <v>1</v>
      </c>
      <c r="F194" s="159" t="s">
        <v>287</v>
      </c>
      <c r="H194" s="160">
        <v>-12.48</v>
      </c>
      <c r="L194" s="156"/>
      <c r="M194" s="161"/>
      <c r="N194" s="162"/>
      <c r="O194" s="162"/>
      <c r="P194" s="162"/>
      <c r="Q194" s="162"/>
      <c r="R194" s="162"/>
      <c r="S194" s="162"/>
      <c r="T194" s="163"/>
      <c r="AT194" s="158" t="s">
        <v>126</v>
      </c>
      <c r="AU194" s="158" t="s">
        <v>124</v>
      </c>
      <c r="AV194" s="13" t="s">
        <v>124</v>
      </c>
      <c r="AW194" s="13" t="s">
        <v>27</v>
      </c>
      <c r="AX194" s="13" t="s">
        <v>71</v>
      </c>
      <c r="AY194" s="158" t="s">
        <v>116</v>
      </c>
    </row>
    <row r="195" spans="1:65" s="14" customFormat="1">
      <c r="B195" s="173"/>
      <c r="D195" s="157" t="s">
        <v>126</v>
      </c>
      <c r="E195" s="174" t="s">
        <v>1</v>
      </c>
      <c r="F195" s="175" t="s">
        <v>288</v>
      </c>
      <c r="H195" s="176">
        <v>170.04000000000002</v>
      </c>
      <c r="L195" s="173"/>
      <c r="M195" s="177"/>
      <c r="N195" s="178"/>
      <c r="O195" s="178"/>
      <c r="P195" s="178"/>
      <c r="Q195" s="178"/>
      <c r="R195" s="178"/>
      <c r="S195" s="178"/>
      <c r="T195" s="179"/>
      <c r="AT195" s="174" t="s">
        <v>126</v>
      </c>
      <c r="AU195" s="174" t="s">
        <v>124</v>
      </c>
      <c r="AV195" s="14" t="s">
        <v>123</v>
      </c>
      <c r="AW195" s="14" t="s">
        <v>27</v>
      </c>
      <c r="AX195" s="14" t="s">
        <v>79</v>
      </c>
      <c r="AY195" s="174" t="s">
        <v>116</v>
      </c>
    </row>
    <row r="196" spans="1:65" s="2" customFormat="1" ht="37.799999999999997" customHeight="1">
      <c r="A196" s="28"/>
      <c r="B196" s="142"/>
      <c r="C196" s="143" t="s">
        <v>289</v>
      </c>
      <c r="D196" s="143" t="s">
        <v>119</v>
      </c>
      <c r="E196" s="144" t="s">
        <v>290</v>
      </c>
      <c r="F196" s="145" t="s">
        <v>291</v>
      </c>
      <c r="G196" s="146" t="s">
        <v>165</v>
      </c>
      <c r="H196" s="147">
        <v>199.36</v>
      </c>
      <c r="I196" s="147"/>
      <c r="J196" s="147">
        <f>ROUND(I196*H196,3)</f>
        <v>0</v>
      </c>
      <c r="K196" s="148"/>
      <c r="L196" s="29"/>
      <c r="M196" s="149" t="s">
        <v>1</v>
      </c>
      <c r="N196" s="150" t="s">
        <v>37</v>
      </c>
      <c r="O196" s="151">
        <v>0</v>
      </c>
      <c r="P196" s="151">
        <f>O196*H196</f>
        <v>0</v>
      </c>
      <c r="Q196" s="151">
        <v>0</v>
      </c>
      <c r="R196" s="151">
        <f>Q196*H196</f>
        <v>0</v>
      </c>
      <c r="S196" s="151">
        <v>0</v>
      </c>
      <c r="T196" s="152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53" t="s">
        <v>123</v>
      </c>
      <c r="AT196" s="153" t="s">
        <v>119</v>
      </c>
      <c r="AU196" s="153" t="s">
        <v>124</v>
      </c>
      <c r="AY196" s="16" t="s">
        <v>116</v>
      </c>
      <c r="BE196" s="154">
        <f>IF(N196="základná",J196,0)</f>
        <v>0</v>
      </c>
      <c r="BF196" s="154">
        <f>IF(N196="znížená",J196,0)</f>
        <v>0</v>
      </c>
      <c r="BG196" s="154">
        <f>IF(N196="zákl. prenesená",J196,0)</f>
        <v>0</v>
      </c>
      <c r="BH196" s="154">
        <f>IF(N196="zníž. prenesená",J196,0)</f>
        <v>0</v>
      </c>
      <c r="BI196" s="154">
        <f>IF(N196="nulová",J196,0)</f>
        <v>0</v>
      </c>
      <c r="BJ196" s="16" t="s">
        <v>124</v>
      </c>
      <c r="BK196" s="155">
        <f>ROUND(I196*H196,3)</f>
        <v>0</v>
      </c>
      <c r="BL196" s="16" t="s">
        <v>123</v>
      </c>
      <c r="BM196" s="153" t="s">
        <v>292</v>
      </c>
    </row>
    <row r="197" spans="1:65" s="13" customFormat="1">
      <c r="B197" s="156"/>
      <c r="D197" s="157" t="s">
        <v>126</v>
      </c>
      <c r="E197" s="158" t="s">
        <v>1</v>
      </c>
      <c r="F197" s="159" t="s">
        <v>293</v>
      </c>
      <c r="H197" s="160">
        <v>199.36</v>
      </c>
      <c r="L197" s="156"/>
      <c r="M197" s="161"/>
      <c r="N197" s="162"/>
      <c r="O197" s="162"/>
      <c r="P197" s="162"/>
      <c r="Q197" s="162"/>
      <c r="R197" s="162"/>
      <c r="S197" s="162"/>
      <c r="T197" s="163"/>
      <c r="AT197" s="158" t="s">
        <v>126</v>
      </c>
      <c r="AU197" s="158" t="s">
        <v>124</v>
      </c>
      <c r="AV197" s="13" t="s">
        <v>124</v>
      </c>
      <c r="AW197" s="13" t="s">
        <v>27</v>
      </c>
      <c r="AX197" s="13" t="s">
        <v>79</v>
      </c>
      <c r="AY197" s="158" t="s">
        <v>116</v>
      </c>
    </row>
    <row r="198" spans="1:65" s="2" customFormat="1" ht="21.75" customHeight="1">
      <c r="A198" s="28"/>
      <c r="B198" s="142"/>
      <c r="C198" s="143" t="s">
        <v>294</v>
      </c>
      <c r="D198" s="143" t="s">
        <v>119</v>
      </c>
      <c r="E198" s="144" t="s">
        <v>295</v>
      </c>
      <c r="F198" s="145" t="s">
        <v>296</v>
      </c>
      <c r="G198" s="146" t="s">
        <v>157</v>
      </c>
      <c r="H198" s="147">
        <v>38.052</v>
      </c>
      <c r="I198" s="147"/>
      <c r="J198" s="147">
        <f>ROUND(I198*H198,3)</f>
        <v>0</v>
      </c>
      <c r="K198" s="148"/>
      <c r="L198" s="29"/>
      <c r="M198" s="149" t="s">
        <v>1</v>
      </c>
      <c r="N198" s="150" t="s">
        <v>37</v>
      </c>
      <c r="O198" s="151">
        <v>0.59799999999999998</v>
      </c>
      <c r="P198" s="151">
        <f>O198*H198</f>
        <v>22.755095999999998</v>
      </c>
      <c r="Q198" s="151">
        <v>0</v>
      </c>
      <c r="R198" s="151">
        <f>Q198*H198</f>
        <v>0</v>
      </c>
      <c r="S198" s="151">
        <v>0</v>
      </c>
      <c r="T198" s="152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3" t="s">
        <v>123</v>
      </c>
      <c r="AT198" s="153" t="s">
        <v>119</v>
      </c>
      <c r="AU198" s="153" t="s">
        <v>124</v>
      </c>
      <c r="AY198" s="16" t="s">
        <v>116</v>
      </c>
      <c r="BE198" s="154">
        <f>IF(N198="základná",J198,0)</f>
        <v>0</v>
      </c>
      <c r="BF198" s="154">
        <f>IF(N198="znížená",J198,0)</f>
        <v>0</v>
      </c>
      <c r="BG198" s="154">
        <f>IF(N198="zákl. prenesená",J198,0)</f>
        <v>0</v>
      </c>
      <c r="BH198" s="154">
        <f>IF(N198="zníž. prenesená",J198,0)</f>
        <v>0</v>
      </c>
      <c r="BI198" s="154">
        <f>IF(N198="nulová",J198,0)</f>
        <v>0</v>
      </c>
      <c r="BJ198" s="16" t="s">
        <v>124</v>
      </c>
      <c r="BK198" s="155">
        <f>ROUND(I198*H198,3)</f>
        <v>0</v>
      </c>
      <c r="BL198" s="16" t="s">
        <v>123</v>
      </c>
      <c r="BM198" s="153" t="s">
        <v>297</v>
      </c>
    </row>
    <row r="199" spans="1:65" s="2" customFormat="1" ht="24.15" customHeight="1">
      <c r="A199" s="28"/>
      <c r="B199" s="142"/>
      <c r="C199" s="143" t="s">
        <v>298</v>
      </c>
      <c r="D199" s="143" t="s">
        <v>119</v>
      </c>
      <c r="E199" s="144" t="s">
        <v>299</v>
      </c>
      <c r="F199" s="145" t="s">
        <v>300</v>
      </c>
      <c r="G199" s="146" t="s">
        <v>157</v>
      </c>
      <c r="H199" s="147">
        <v>608.83199999999999</v>
      </c>
      <c r="I199" s="147"/>
      <c r="J199" s="147">
        <f>ROUND(I199*H199,3)</f>
        <v>0</v>
      </c>
      <c r="K199" s="148"/>
      <c r="L199" s="29"/>
      <c r="M199" s="149" t="s">
        <v>1</v>
      </c>
      <c r="N199" s="150" t="s">
        <v>37</v>
      </c>
      <c r="O199" s="151">
        <v>7.0000000000000001E-3</v>
      </c>
      <c r="P199" s="151">
        <f>O199*H199</f>
        <v>4.2618239999999998</v>
      </c>
      <c r="Q199" s="151">
        <v>0</v>
      </c>
      <c r="R199" s="151">
        <f>Q199*H199</f>
        <v>0</v>
      </c>
      <c r="S199" s="151">
        <v>0</v>
      </c>
      <c r="T199" s="152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3" t="s">
        <v>123</v>
      </c>
      <c r="AT199" s="153" t="s">
        <v>119</v>
      </c>
      <c r="AU199" s="153" t="s">
        <v>124</v>
      </c>
      <c r="AY199" s="16" t="s">
        <v>116</v>
      </c>
      <c r="BE199" s="154">
        <f>IF(N199="základná",J199,0)</f>
        <v>0</v>
      </c>
      <c r="BF199" s="154">
        <f>IF(N199="znížená",J199,0)</f>
        <v>0</v>
      </c>
      <c r="BG199" s="154">
        <f>IF(N199="zákl. prenesená",J199,0)</f>
        <v>0</v>
      </c>
      <c r="BH199" s="154">
        <f>IF(N199="zníž. prenesená",J199,0)</f>
        <v>0</v>
      </c>
      <c r="BI199" s="154">
        <f>IF(N199="nulová",J199,0)</f>
        <v>0</v>
      </c>
      <c r="BJ199" s="16" t="s">
        <v>124</v>
      </c>
      <c r="BK199" s="155">
        <f>ROUND(I199*H199,3)</f>
        <v>0</v>
      </c>
      <c r="BL199" s="16" t="s">
        <v>123</v>
      </c>
      <c r="BM199" s="153" t="s">
        <v>301</v>
      </c>
    </row>
    <row r="200" spans="1:65" s="13" customFormat="1">
      <c r="B200" s="156"/>
      <c r="D200" s="157" t="s">
        <v>126</v>
      </c>
      <c r="F200" s="159" t="s">
        <v>302</v>
      </c>
      <c r="H200" s="160">
        <v>608.83199999999999</v>
      </c>
      <c r="L200" s="156"/>
      <c r="M200" s="161"/>
      <c r="N200" s="162"/>
      <c r="O200" s="162"/>
      <c r="P200" s="162"/>
      <c r="Q200" s="162"/>
      <c r="R200" s="162"/>
      <c r="S200" s="162"/>
      <c r="T200" s="163"/>
      <c r="AT200" s="158" t="s">
        <v>126</v>
      </c>
      <c r="AU200" s="158" t="s">
        <v>124</v>
      </c>
      <c r="AV200" s="13" t="s">
        <v>124</v>
      </c>
      <c r="AW200" s="13" t="s">
        <v>3</v>
      </c>
      <c r="AX200" s="13" t="s">
        <v>79</v>
      </c>
      <c r="AY200" s="158" t="s">
        <v>116</v>
      </c>
    </row>
    <row r="201" spans="1:65" s="2" customFormat="1" ht="24.15" customHeight="1">
      <c r="A201" s="28"/>
      <c r="B201" s="142"/>
      <c r="C201" s="143" t="s">
        <v>303</v>
      </c>
      <c r="D201" s="143" t="s">
        <v>119</v>
      </c>
      <c r="E201" s="144" t="s">
        <v>304</v>
      </c>
      <c r="F201" s="145" t="s">
        <v>305</v>
      </c>
      <c r="G201" s="146" t="s">
        <v>157</v>
      </c>
      <c r="H201" s="147">
        <v>38.052</v>
      </c>
      <c r="I201" s="147"/>
      <c r="J201" s="147">
        <f>ROUND(I201*H201,3)</f>
        <v>0</v>
      </c>
      <c r="K201" s="148"/>
      <c r="L201" s="29"/>
      <c r="M201" s="149" t="s">
        <v>1</v>
      </c>
      <c r="N201" s="150" t="s">
        <v>37</v>
      </c>
      <c r="O201" s="151">
        <v>0.89</v>
      </c>
      <c r="P201" s="151">
        <f>O201*H201</f>
        <v>33.866280000000003</v>
      </c>
      <c r="Q201" s="151">
        <v>0</v>
      </c>
      <c r="R201" s="151">
        <f>Q201*H201</f>
        <v>0</v>
      </c>
      <c r="S201" s="151">
        <v>0</v>
      </c>
      <c r="T201" s="152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3" t="s">
        <v>123</v>
      </c>
      <c r="AT201" s="153" t="s">
        <v>119</v>
      </c>
      <c r="AU201" s="153" t="s">
        <v>124</v>
      </c>
      <c r="AY201" s="16" t="s">
        <v>116</v>
      </c>
      <c r="BE201" s="154">
        <f>IF(N201="základná",J201,0)</f>
        <v>0</v>
      </c>
      <c r="BF201" s="154">
        <f>IF(N201="znížená",J201,0)</f>
        <v>0</v>
      </c>
      <c r="BG201" s="154">
        <f>IF(N201="zákl. prenesená",J201,0)</f>
        <v>0</v>
      </c>
      <c r="BH201" s="154">
        <f>IF(N201="zníž. prenesená",J201,0)</f>
        <v>0</v>
      </c>
      <c r="BI201" s="154">
        <f>IF(N201="nulová",J201,0)</f>
        <v>0</v>
      </c>
      <c r="BJ201" s="16" t="s">
        <v>124</v>
      </c>
      <c r="BK201" s="155">
        <f>ROUND(I201*H201,3)</f>
        <v>0</v>
      </c>
      <c r="BL201" s="16" t="s">
        <v>123</v>
      </c>
      <c r="BM201" s="153" t="s">
        <v>306</v>
      </c>
    </row>
    <row r="202" spans="1:65" s="2" customFormat="1" ht="24.15" customHeight="1">
      <c r="A202" s="28"/>
      <c r="B202" s="142"/>
      <c r="C202" s="143" t="s">
        <v>307</v>
      </c>
      <c r="D202" s="143" t="s">
        <v>119</v>
      </c>
      <c r="E202" s="144" t="s">
        <v>308</v>
      </c>
      <c r="F202" s="145" t="s">
        <v>309</v>
      </c>
      <c r="G202" s="146" t="s">
        <v>157</v>
      </c>
      <c r="H202" s="147">
        <v>456.62400000000002</v>
      </c>
      <c r="I202" s="147"/>
      <c r="J202" s="147">
        <f>ROUND(I202*H202,3)</f>
        <v>0</v>
      </c>
      <c r="K202" s="148"/>
      <c r="L202" s="29"/>
      <c r="M202" s="149" t="s">
        <v>1</v>
      </c>
      <c r="N202" s="150" t="s">
        <v>37</v>
      </c>
      <c r="O202" s="151">
        <v>0.1</v>
      </c>
      <c r="P202" s="151">
        <f>O202*H202</f>
        <v>45.662400000000005</v>
      </c>
      <c r="Q202" s="151">
        <v>0</v>
      </c>
      <c r="R202" s="151">
        <f>Q202*H202</f>
        <v>0</v>
      </c>
      <c r="S202" s="151">
        <v>0</v>
      </c>
      <c r="T202" s="152">
        <f>S202*H202</f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53" t="s">
        <v>123</v>
      </c>
      <c r="AT202" s="153" t="s">
        <v>119</v>
      </c>
      <c r="AU202" s="153" t="s">
        <v>124</v>
      </c>
      <c r="AY202" s="16" t="s">
        <v>116</v>
      </c>
      <c r="BE202" s="154">
        <f>IF(N202="základná",J202,0)</f>
        <v>0</v>
      </c>
      <c r="BF202" s="154">
        <f>IF(N202="znížená",J202,0)</f>
        <v>0</v>
      </c>
      <c r="BG202" s="154">
        <f>IF(N202="zákl. prenesená",J202,0)</f>
        <v>0</v>
      </c>
      <c r="BH202" s="154">
        <f>IF(N202="zníž. prenesená",J202,0)</f>
        <v>0</v>
      </c>
      <c r="BI202" s="154">
        <f>IF(N202="nulová",J202,0)</f>
        <v>0</v>
      </c>
      <c r="BJ202" s="16" t="s">
        <v>124</v>
      </c>
      <c r="BK202" s="155">
        <f>ROUND(I202*H202,3)</f>
        <v>0</v>
      </c>
      <c r="BL202" s="16" t="s">
        <v>123</v>
      </c>
      <c r="BM202" s="153" t="s">
        <v>310</v>
      </c>
    </row>
    <row r="203" spans="1:65" s="13" customFormat="1">
      <c r="B203" s="156"/>
      <c r="D203" s="157" t="s">
        <v>126</v>
      </c>
      <c r="F203" s="159" t="s">
        <v>311</v>
      </c>
      <c r="H203" s="160">
        <v>456.62400000000002</v>
      </c>
      <c r="L203" s="156"/>
      <c r="M203" s="161"/>
      <c r="N203" s="162"/>
      <c r="O203" s="162"/>
      <c r="P203" s="162"/>
      <c r="Q203" s="162"/>
      <c r="R203" s="162"/>
      <c r="S203" s="162"/>
      <c r="T203" s="163"/>
      <c r="AT203" s="158" t="s">
        <v>126</v>
      </c>
      <c r="AU203" s="158" t="s">
        <v>124</v>
      </c>
      <c r="AV203" s="13" t="s">
        <v>124</v>
      </c>
      <c r="AW203" s="13" t="s">
        <v>3</v>
      </c>
      <c r="AX203" s="13" t="s">
        <v>79</v>
      </c>
      <c r="AY203" s="158" t="s">
        <v>116</v>
      </c>
    </row>
    <row r="204" spans="1:65" s="2" customFormat="1" ht="16.5" customHeight="1">
      <c r="A204" s="28"/>
      <c r="B204" s="142"/>
      <c r="C204" s="143" t="s">
        <v>312</v>
      </c>
      <c r="D204" s="143" t="s">
        <v>119</v>
      </c>
      <c r="E204" s="144" t="s">
        <v>313</v>
      </c>
      <c r="F204" s="145" t="s">
        <v>314</v>
      </c>
      <c r="G204" s="146" t="s">
        <v>157</v>
      </c>
      <c r="H204" s="147">
        <v>38.052</v>
      </c>
      <c r="I204" s="147"/>
      <c r="J204" s="147">
        <f>ROUND(I204*H204,3)</f>
        <v>0</v>
      </c>
      <c r="K204" s="148"/>
      <c r="L204" s="29"/>
      <c r="M204" s="149" t="s">
        <v>1</v>
      </c>
      <c r="N204" s="150" t="s">
        <v>37</v>
      </c>
      <c r="O204" s="151">
        <v>0</v>
      </c>
      <c r="P204" s="151">
        <f>O204*H204</f>
        <v>0</v>
      </c>
      <c r="Q204" s="151">
        <v>0</v>
      </c>
      <c r="R204" s="151">
        <f>Q204*H204</f>
        <v>0</v>
      </c>
      <c r="S204" s="151">
        <v>0</v>
      </c>
      <c r="T204" s="152">
        <f>S204*H204</f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53" t="s">
        <v>123</v>
      </c>
      <c r="AT204" s="153" t="s">
        <v>119</v>
      </c>
      <c r="AU204" s="153" t="s">
        <v>124</v>
      </c>
      <c r="AY204" s="16" t="s">
        <v>116</v>
      </c>
      <c r="BE204" s="154">
        <f>IF(N204="základná",J204,0)</f>
        <v>0</v>
      </c>
      <c r="BF204" s="154">
        <f>IF(N204="znížená",J204,0)</f>
        <v>0</v>
      </c>
      <c r="BG204" s="154">
        <f>IF(N204="zákl. prenesená",J204,0)</f>
        <v>0</v>
      </c>
      <c r="BH204" s="154">
        <f>IF(N204="zníž. prenesená",J204,0)</f>
        <v>0</v>
      </c>
      <c r="BI204" s="154">
        <f>IF(N204="nulová",J204,0)</f>
        <v>0</v>
      </c>
      <c r="BJ204" s="16" t="s">
        <v>124</v>
      </c>
      <c r="BK204" s="155">
        <f>ROUND(I204*H204,3)</f>
        <v>0</v>
      </c>
      <c r="BL204" s="16" t="s">
        <v>123</v>
      </c>
      <c r="BM204" s="153" t="s">
        <v>315</v>
      </c>
    </row>
    <row r="205" spans="1:65" s="12" customFormat="1" ht="22.8" customHeight="1">
      <c r="B205" s="130"/>
      <c r="D205" s="131" t="s">
        <v>70</v>
      </c>
      <c r="E205" s="140" t="s">
        <v>316</v>
      </c>
      <c r="F205" s="140" t="s">
        <v>317</v>
      </c>
      <c r="J205" s="141">
        <f>BK205</f>
        <v>0</v>
      </c>
      <c r="L205" s="130"/>
      <c r="M205" s="134"/>
      <c r="N205" s="135"/>
      <c r="O205" s="135"/>
      <c r="P205" s="136">
        <f>P206</f>
        <v>0</v>
      </c>
      <c r="Q205" s="135"/>
      <c r="R205" s="136">
        <f>R206</f>
        <v>0</v>
      </c>
      <c r="S205" s="135"/>
      <c r="T205" s="137">
        <f>T206</f>
        <v>0</v>
      </c>
      <c r="AR205" s="131" t="s">
        <v>79</v>
      </c>
      <c r="AT205" s="138" t="s">
        <v>70</v>
      </c>
      <c r="AU205" s="138" t="s">
        <v>79</v>
      </c>
      <c r="AY205" s="131" t="s">
        <v>116</v>
      </c>
      <c r="BK205" s="139">
        <f>BK206</f>
        <v>0</v>
      </c>
    </row>
    <row r="206" spans="1:65" s="2" customFormat="1" ht="24.15" customHeight="1">
      <c r="A206" s="28"/>
      <c r="B206" s="142"/>
      <c r="C206" s="143" t="s">
        <v>318</v>
      </c>
      <c r="D206" s="143" t="s">
        <v>119</v>
      </c>
      <c r="E206" s="144" t="s">
        <v>319</v>
      </c>
      <c r="F206" s="145" t="s">
        <v>320</v>
      </c>
      <c r="G206" s="146" t="s">
        <v>157</v>
      </c>
      <c r="H206" s="147">
        <v>275.70600000000002</v>
      </c>
      <c r="I206" s="147"/>
      <c r="J206" s="147">
        <f>ROUND(I206*H206,3)</f>
        <v>0</v>
      </c>
      <c r="K206" s="148"/>
      <c r="L206" s="29"/>
      <c r="M206" s="149" t="s">
        <v>1</v>
      </c>
      <c r="N206" s="150" t="s">
        <v>37</v>
      </c>
      <c r="O206" s="151">
        <v>0</v>
      </c>
      <c r="P206" s="151">
        <f>O206*H206</f>
        <v>0</v>
      </c>
      <c r="Q206" s="151">
        <v>0</v>
      </c>
      <c r="R206" s="151">
        <f>Q206*H206</f>
        <v>0</v>
      </c>
      <c r="S206" s="151">
        <v>0</v>
      </c>
      <c r="T206" s="152">
        <f>S206*H206</f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53" t="s">
        <v>123</v>
      </c>
      <c r="AT206" s="153" t="s">
        <v>119</v>
      </c>
      <c r="AU206" s="153" t="s">
        <v>124</v>
      </c>
      <c r="AY206" s="16" t="s">
        <v>116</v>
      </c>
      <c r="BE206" s="154">
        <f>IF(N206="základná",J206,0)</f>
        <v>0</v>
      </c>
      <c r="BF206" s="154">
        <f>IF(N206="znížená",J206,0)</f>
        <v>0</v>
      </c>
      <c r="BG206" s="154">
        <f>IF(N206="zákl. prenesená",J206,0)</f>
        <v>0</v>
      </c>
      <c r="BH206" s="154">
        <f>IF(N206="zníž. prenesená",J206,0)</f>
        <v>0</v>
      </c>
      <c r="BI206" s="154">
        <f>IF(N206="nulová",J206,0)</f>
        <v>0</v>
      </c>
      <c r="BJ206" s="16" t="s">
        <v>124</v>
      </c>
      <c r="BK206" s="155">
        <f>ROUND(I206*H206,3)</f>
        <v>0</v>
      </c>
      <c r="BL206" s="16" t="s">
        <v>123</v>
      </c>
      <c r="BM206" s="153" t="s">
        <v>321</v>
      </c>
    </row>
    <row r="207" spans="1:65" s="12" customFormat="1" ht="25.95" customHeight="1">
      <c r="B207" s="130"/>
      <c r="D207" s="131" t="s">
        <v>70</v>
      </c>
      <c r="E207" s="132" t="s">
        <v>322</v>
      </c>
      <c r="F207" s="132" t="s">
        <v>323</v>
      </c>
      <c r="J207" s="133">
        <f>BK207</f>
        <v>0</v>
      </c>
      <c r="L207" s="130"/>
      <c r="M207" s="134"/>
      <c r="N207" s="135"/>
      <c r="O207" s="135"/>
      <c r="P207" s="136">
        <f>P208+P218+P235+P245+P258</f>
        <v>1145.5449759999999</v>
      </c>
      <c r="Q207" s="135"/>
      <c r="R207" s="136">
        <f>R208+R218+R235+R245+R258</f>
        <v>13.28176144</v>
      </c>
      <c r="S207" s="135"/>
      <c r="T207" s="137">
        <f>T208+T218+T235+T245+T258</f>
        <v>38.052488000000004</v>
      </c>
      <c r="AR207" s="131" t="s">
        <v>124</v>
      </c>
      <c r="AT207" s="138" t="s">
        <v>70</v>
      </c>
      <c r="AU207" s="138" t="s">
        <v>71</v>
      </c>
      <c r="AY207" s="131" t="s">
        <v>116</v>
      </c>
      <c r="BK207" s="139">
        <f>BK208+BK218+BK235+BK245+BK258</f>
        <v>0</v>
      </c>
    </row>
    <row r="208" spans="1:65" s="12" customFormat="1" ht="22.8" customHeight="1">
      <c r="B208" s="130"/>
      <c r="D208" s="131" t="s">
        <v>70</v>
      </c>
      <c r="E208" s="140" t="s">
        <v>324</v>
      </c>
      <c r="F208" s="140" t="s">
        <v>325</v>
      </c>
      <c r="J208" s="141">
        <f>BK208</f>
        <v>0</v>
      </c>
      <c r="L208" s="130"/>
      <c r="M208" s="134"/>
      <c r="N208" s="135"/>
      <c r="O208" s="135"/>
      <c r="P208" s="136">
        <f>SUM(P209:P217)</f>
        <v>677.85604799999987</v>
      </c>
      <c r="Q208" s="135"/>
      <c r="R208" s="136">
        <f>SUM(R209:R217)</f>
        <v>12.536748640000001</v>
      </c>
      <c r="S208" s="135"/>
      <c r="T208" s="137">
        <f>SUM(T209:T217)</f>
        <v>30.716000000000001</v>
      </c>
      <c r="AR208" s="131" t="s">
        <v>124</v>
      </c>
      <c r="AT208" s="138" t="s">
        <v>70</v>
      </c>
      <c r="AU208" s="138" t="s">
        <v>79</v>
      </c>
      <c r="AY208" s="131" t="s">
        <v>116</v>
      </c>
      <c r="BK208" s="139">
        <f>SUM(BK209:BK217)</f>
        <v>0</v>
      </c>
    </row>
    <row r="209" spans="1:65" s="2" customFormat="1" ht="33" customHeight="1">
      <c r="A209" s="28"/>
      <c r="B209" s="142"/>
      <c r="C209" s="143" t="s">
        <v>326</v>
      </c>
      <c r="D209" s="143" t="s">
        <v>119</v>
      </c>
      <c r="E209" s="144" t="s">
        <v>327</v>
      </c>
      <c r="F209" s="145" t="s">
        <v>328</v>
      </c>
      <c r="G209" s="146" t="s">
        <v>270</v>
      </c>
      <c r="H209" s="147">
        <v>2194</v>
      </c>
      <c r="I209" s="147"/>
      <c r="J209" s="147">
        <f>ROUND(I209*H209,3)</f>
        <v>0</v>
      </c>
      <c r="K209" s="148"/>
      <c r="L209" s="29"/>
      <c r="M209" s="149" t="s">
        <v>1</v>
      </c>
      <c r="N209" s="150" t="s">
        <v>37</v>
      </c>
      <c r="O209" s="151">
        <v>0.121</v>
      </c>
      <c r="P209" s="151">
        <f>O209*H209</f>
        <v>265.47399999999999</v>
      </c>
      <c r="Q209" s="151">
        <v>0</v>
      </c>
      <c r="R209" s="151">
        <f>Q209*H209</f>
        <v>0</v>
      </c>
      <c r="S209" s="151">
        <v>1.4E-2</v>
      </c>
      <c r="T209" s="152">
        <f>S209*H209</f>
        <v>30.716000000000001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53" t="s">
        <v>188</v>
      </c>
      <c r="AT209" s="153" t="s">
        <v>119</v>
      </c>
      <c r="AU209" s="153" t="s">
        <v>124</v>
      </c>
      <c r="AY209" s="16" t="s">
        <v>116</v>
      </c>
      <c r="BE209" s="154">
        <f>IF(N209="základná",J209,0)</f>
        <v>0</v>
      </c>
      <c r="BF209" s="154">
        <f>IF(N209="znížená",J209,0)</f>
        <v>0</v>
      </c>
      <c r="BG209" s="154">
        <f>IF(N209="zákl. prenesená",J209,0)</f>
        <v>0</v>
      </c>
      <c r="BH209" s="154">
        <f>IF(N209="zníž. prenesená",J209,0)</f>
        <v>0</v>
      </c>
      <c r="BI209" s="154">
        <f>IF(N209="nulová",J209,0)</f>
        <v>0</v>
      </c>
      <c r="BJ209" s="16" t="s">
        <v>124</v>
      </c>
      <c r="BK209" s="155">
        <f>ROUND(I209*H209,3)</f>
        <v>0</v>
      </c>
      <c r="BL209" s="16" t="s">
        <v>188</v>
      </c>
      <c r="BM209" s="153" t="s">
        <v>329</v>
      </c>
    </row>
    <row r="210" spans="1:65" s="13" customFormat="1">
      <c r="B210" s="156"/>
      <c r="D210" s="157" t="s">
        <v>126</v>
      </c>
      <c r="E210" s="158" t="s">
        <v>1</v>
      </c>
      <c r="F210" s="159" t="s">
        <v>330</v>
      </c>
      <c r="H210" s="160">
        <v>1078</v>
      </c>
      <c r="L210" s="156"/>
      <c r="M210" s="161"/>
      <c r="N210" s="162"/>
      <c r="O210" s="162"/>
      <c r="P210" s="162"/>
      <c r="Q210" s="162"/>
      <c r="R210" s="162"/>
      <c r="S210" s="162"/>
      <c r="T210" s="163"/>
      <c r="AT210" s="158" t="s">
        <v>126</v>
      </c>
      <c r="AU210" s="158" t="s">
        <v>124</v>
      </c>
      <c r="AV210" s="13" t="s">
        <v>124</v>
      </c>
      <c r="AW210" s="13" t="s">
        <v>27</v>
      </c>
      <c r="AX210" s="13" t="s">
        <v>71</v>
      </c>
      <c r="AY210" s="158" t="s">
        <v>116</v>
      </c>
    </row>
    <row r="211" spans="1:65" s="13" customFormat="1">
      <c r="B211" s="156"/>
      <c r="D211" s="157" t="s">
        <v>126</v>
      </c>
      <c r="E211" s="158" t="s">
        <v>1</v>
      </c>
      <c r="F211" s="159" t="s">
        <v>331</v>
      </c>
      <c r="H211" s="160">
        <v>1116</v>
      </c>
      <c r="L211" s="156"/>
      <c r="M211" s="161"/>
      <c r="N211" s="162"/>
      <c r="O211" s="162"/>
      <c r="P211" s="162"/>
      <c r="Q211" s="162"/>
      <c r="R211" s="162"/>
      <c r="S211" s="162"/>
      <c r="T211" s="163"/>
      <c r="AT211" s="158" t="s">
        <v>126</v>
      </c>
      <c r="AU211" s="158" t="s">
        <v>124</v>
      </c>
      <c r="AV211" s="13" t="s">
        <v>124</v>
      </c>
      <c r="AW211" s="13" t="s">
        <v>27</v>
      </c>
      <c r="AX211" s="13" t="s">
        <v>71</v>
      </c>
      <c r="AY211" s="158" t="s">
        <v>116</v>
      </c>
    </row>
    <row r="212" spans="1:65" s="14" customFormat="1">
      <c r="B212" s="173"/>
      <c r="D212" s="157" t="s">
        <v>126</v>
      </c>
      <c r="E212" s="174" t="s">
        <v>1</v>
      </c>
      <c r="F212" s="175" t="s">
        <v>288</v>
      </c>
      <c r="H212" s="176">
        <v>2194</v>
      </c>
      <c r="L212" s="173"/>
      <c r="M212" s="177"/>
      <c r="N212" s="178"/>
      <c r="O212" s="178"/>
      <c r="P212" s="178"/>
      <c r="Q212" s="178"/>
      <c r="R212" s="178"/>
      <c r="S212" s="178"/>
      <c r="T212" s="179"/>
      <c r="AT212" s="174" t="s">
        <v>126</v>
      </c>
      <c r="AU212" s="174" t="s">
        <v>124</v>
      </c>
      <c r="AV212" s="14" t="s">
        <v>123</v>
      </c>
      <c r="AW212" s="14" t="s">
        <v>27</v>
      </c>
      <c r="AX212" s="14" t="s">
        <v>79</v>
      </c>
      <c r="AY212" s="174" t="s">
        <v>116</v>
      </c>
    </row>
    <row r="213" spans="1:65" s="2" customFormat="1" ht="24.15" customHeight="1">
      <c r="A213" s="28"/>
      <c r="B213" s="142"/>
      <c r="C213" s="143" t="s">
        <v>332</v>
      </c>
      <c r="D213" s="143" t="s">
        <v>119</v>
      </c>
      <c r="E213" s="144" t="s">
        <v>333</v>
      </c>
      <c r="F213" s="145" t="s">
        <v>334</v>
      </c>
      <c r="G213" s="146" t="s">
        <v>270</v>
      </c>
      <c r="H213" s="147">
        <v>1343.2639999999999</v>
      </c>
      <c r="I213" s="147"/>
      <c r="J213" s="147">
        <f>ROUND(I213*H213,3)</f>
        <v>0</v>
      </c>
      <c r="K213" s="148"/>
      <c r="L213" s="29"/>
      <c r="M213" s="149" t="s">
        <v>1</v>
      </c>
      <c r="N213" s="150" t="s">
        <v>37</v>
      </c>
      <c r="O213" s="151">
        <v>0.307</v>
      </c>
      <c r="P213" s="151">
        <f>O213*H213</f>
        <v>412.38204799999994</v>
      </c>
      <c r="Q213" s="151">
        <v>2.5999999999999998E-4</v>
      </c>
      <c r="R213" s="151">
        <f>Q213*H213</f>
        <v>0.34924863999999994</v>
      </c>
      <c r="S213" s="151">
        <v>0</v>
      </c>
      <c r="T213" s="152">
        <f>S213*H213</f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53" t="s">
        <v>188</v>
      </c>
      <c r="AT213" s="153" t="s">
        <v>119</v>
      </c>
      <c r="AU213" s="153" t="s">
        <v>124</v>
      </c>
      <c r="AY213" s="16" t="s">
        <v>116</v>
      </c>
      <c r="BE213" s="154">
        <f>IF(N213="základná",J213,0)</f>
        <v>0</v>
      </c>
      <c r="BF213" s="154">
        <f>IF(N213="znížená",J213,0)</f>
        <v>0</v>
      </c>
      <c r="BG213" s="154">
        <f>IF(N213="zákl. prenesená",J213,0)</f>
        <v>0</v>
      </c>
      <c r="BH213" s="154">
        <f>IF(N213="zníž. prenesená",J213,0)</f>
        <v>0</v>
      </c>
      <c r="BI213" s="154">
        <f>IF(N213="nulová",J213,0)</f>
        <v>0</v>
      </c>
      <c r="BJ213" s="16" t="s">
        <v>124</v>
      </c>
      <c r="BK213" s="155">
        <f>ROUND(I213*H213,3)</f>
        <v>0</v>
      </c>
      <c r="BL213" s="16" t="s">
        <v>188</v>
      </c>
      <c r="BM213" s="153" t="s">
        <v>335</v>
      </c>
    </row>
    <row r="214" spans="1:65" s="2" customFormat="1" ht="16.5" customHeight="1">
      <c r="A214" s="28"/>
      <c r="B214" s="142"/>
      <c r="C214" s="164" t="s">
        <v>336</v>
      </c>
      <c r="D214" s="164" t="s">
        <v>154</v>
      </c>
      <c r="E214" s="165" t="s">
        <v>337</v>
      </c>
      <c r="F214" s="166" t="s">
        <v>338</v>
      </c>
      <c r="G214" s="167" t="s">
        <v>122</v>
      </c>
      <c r="H214" s="168">
        <v>24.375</v>
      </c>
      <c r="I214" s="168"/>
      <c r="J214" s="168">
        <f>ROUND(I214*H214,3)</f>
        <v>0</v>
      </c>
      <c r="K214" s="169"/>
      <c r="L214" s="170"/>
      <c r="M214" s="171" t="s">
        <v>1</v>
      </c>
      <c r="N214" s="172" t="s">
        <v>37</v>
      </c>
      <c r="O214" s="151">
        <v>0</v>
      </c>
      <c r="P214" s="151">
        <f>O214*H214</f>
        <v>0</v>
      </c>
      <c r="Q214" s="151">
        <v>0.5</v>
      </c>
      <c r="R214" s="151">
        <f>Q214*H214</f>
        <v>12.1875</v>
      </c>
      <c r="S214" s="151">
        <v>0</v>
      </c>
      <c r="T214" s="152">
        <f>S214*H214</f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53" t="s">
        <v>257</v>
      </c>
      <c r="AT214" s="153" t="s">
        <v>154</v>
      </c>
      <c r="AU214" s="153" t="s">
        <v>124</v>
      </c>
      <c r="AY214" s="16" t="s">
        <v>116</v>
      </c>
      <c r="BE214" s="154">
        <f>IF(N214="základná",J214,0)</f>
        <v>0</v>
      </c>
      <c r="BF214" s="154">
        <f>IF(N214="znížená",J214,0)</f>
        <v>0</v>
      </c>
      <c r="BG214" s="154">
        <f>IF(N214="zákl. prenesená",J214,0)</f>
        <v>0</v>
      </c>
      <c r="BH214" s="154">
        <f>IF(N214="zníž. prenesená",J214,0)</f>
        <v>0</v>
      </c>
      <c r="BI214" s="154">
        <f>IF(N214="nulová",J214,0)</f>
        <v>0</v>
      </c>
      <c r="BJ214" s="16" t="s">
        <v>124</v>
      </c>
      <c r="BK214" s="155">
        <f>ROUND(I214*H214,3)</f>
        <v>0</v>
      </c>
      <c r="BL214" s="16" t="s">
        <v>188</v>
      </c>
      <c r="BM214" s="153" t="s">
        <v>339</v>
      </c>
    </row>
    <row r="215" spans="1:65" s="13" customFormat="1">
      <c r="B215" s="156"/>
      <c r="D215" s="157" t="s">
        <v>126</v>
      </c>
      <c r="E215" s="158" t="s">
        <v>1</v>
      </c>
      <c r="F215" s="159" t="s">
        <v>340</v>
      </c>
      <c r="H215" s="160">
        <v>22.158999999999999</v>
      </c>
      <c r="L215" s="156"/>
      <c r="M215" s="161"/>
      <c r="N215" s="162"/>
      <c r="O215" s="162"/>
      <c r="P215" s="162"/>
      <c r="Q215" s="162"/>
      <c r="R215" s="162"/>
      <c r="S215" s="162"/>
      <c r="T215" s="163"/>
      <c r="AT215" s="158" t="s">
        <v>126</v>
      </c>
      <c r="AU215" s="158" t="s">
        <v>124</v>
      </c>
      <c r="AV215" s="13" t="s">
        <v>124</v>
      </c>
      <c r="AW215" s="13" t="s">
        <v>27</v>
      </c>
      <c r="AX215" s="13" t="s">
        <v>79</v>
      </c>
      <c r="AY215" s="158" t="s">
        <v>116</v>
      </c>
    </row>
    <row r="216" spans="1:65" s="13" customFormat="1">
      <c r="B216" s="156"/>
      <c r="D216" s="157" t="s">
        <v>126</v>
      </c>
      <c r="F216" s="159" t="s">
        <v>341</v>
      </c>
      <c r="H216" s="160">
        <v>24.375</v>
      </c>
      <c r="L216" s="156"/>
      <c r="M216" s="161"/>
      <c r="N216" s="162"/>
      <c r="O216" s="162"/>
      <c r="P216" s="162"/>
      <c r="Q216" s="162"/>
      <c r="R216" s="162"/>
      <c r="S216" s="162"/>
      <c r="T216" s="163"/>
      <c r="AT216" s="158" t="s">
        <v>126</v>
      </c>
      <c r="AU216" s="158" t="s">
        <v>124</v>
      </c>
      <c r="AV216" s="13" t="s">
        <v>124</v>
      </c>
      <c r="AW216" s="13" t="s">
        <v>3</v>
      </c>
      <c r="AX216" s="13" t="s">
        <v>79</v>
      </c>
      <c r="AY216" s="158" t="s">
        <v>116</v>
      </c>
    </row>
    <row r="217" spans="1:65" s="2" customFormat="1" ht="24.15" customHeight="1">
      <c r="A217" s="28"/>
      <c r="B217" s="142"/>
      <c r="C217" s="143" t="s">
        <v>342</v>
      </c>
      <c r="D217" s="143" t="s">
        <v>119</v>
      </c>
      <c r="E217" s="144" t="s">
        <v>343</v>
      </c>
      <c r="F217" s="145" t="s">
        <v>344</v>
      </c>
      <c r="G217" s="146" t="s">
        <v>345</v>
      </c>
      <c r="H217" s="147">
        <v>248.29</v>
      </c>
      <c r="I217" s="147"/>
      <c r="J217" s="147">
        <f>ROUND(I217*H217,3)</f>
        <v>0</v>
      </c>
      <c r="K217" s="148"/>
      <c r="L217" s="29"/>
      <c r="M217" s="149" t="s">
        <v>1</v>
      </c>
      <c r="N217" s="150" t="s">
        <v>37</v>
      </c>
      <c r="O217" s="151">
        <v>0</v>
      </c>
      <c r="P217" s="151">
        <f>O217*H217</f>
        <v>0</v>
      </c>
      <c r="Q217" s="151">
        <v>0</v>
      </c>
      <c r="R217" s="151">
        <f>Q217*H217</f>
        <v>0</v>
      </c>
      <c r="S217" s="151">
        <v>0</v>
      </c>
      <c r="T217" s="152">
        <f>S217*H217</f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53" t="s">
        <v>188</v>
      </c>
      <c r="AT217" s="153" t="s">
        <v>119</v>
      </c>
      <c r="AU217" s="153" t="s">
        <v>124</v>
      </c>
      <c r="AY217" s="16" t="s">
        <v>116</v>
      </c>
      <c r="BE217" s="154">
        <f>IF(N217="základná",J217,0)</f>
        <v>0</v>
      </c>
      <c r="BF217" s="154">
        <f>IF(N217="znížená",J217,0)</f>
        <v>0</v>
      </c>
      <c r="BG217" s="154">
        <f>IF(N217="zákl. prenesená",J217,0)</f>
        <v>0</v>
      </c>
      <c r="BH217" s="154">
        <f>IF(N217="zníž. prenesená",J217,0)</f>
        <v>0</v>
      </c>
      <c r="BI217" s="154">
        <f>IF(N217="nulová",J217,0)</f>
        <v>0</v>
      </c>
      <c r="BJ217" s="16" t="s">
        <v>124</v>
      </c>
      <c r="BK217" s="155">
        <f>ROUND(I217*H217,3)</f>
        <v>0</v>
      </c>
      <c r="BL217" s="16" t="s">
        <v>188</v>
      </c>
      <c r="BM217" s="153" t="s">
        <v>346</v>
      </c>
    </row>
    <row r="218" spans="1:65" s="12" customFormat="1" ht="22.8" customHeight="1">
      <c r="B218" s="130"/>
      <c r="D218" s="131" t="s">
        <v>70</v>
      </c>
      <c r="E218" s="140" t="s">
        <v>347</v>
      </c>
      <c r="F218" s="140" t="s">
        <v>348</v>
      </c>
      <c r="J218" s="141">
        <f>BK218</f>
        <v>0</v>
      </c>
      <c r="L218" s="130"/>
      <c r="M218" s="134"/>
      <c r="N218" s="135"/>
      <c r="O218" s="135"/>
      <c r="P218" s="136">
        <f>SUM(P219:P234)</f>
        <v>158.48998</v>
      </c>
      <c r="Q218" s="135"/>
      <c r="R218" s="136">
        <f>SUM(R219:R234)</f>
        <v>0.72043999999999997</v>
      </c>
      <c r="S218" s="135"/>
      <c r="T218" s="137">
        <f>SUM(T219:T234)</f>
        <v>0</v>
      </c>
      <c r="AR218" s="131" t="s">
        <v>124</v>
      </c>
      <c r="AT218" s="138" t="s">
        <v>70</v>
      </c>
      <c r="AU218" s="138" t="s">
        <v>79</v>
      </c>
      <c r="AY218" s="131" t="s">
        <v>116</v>
      </c>
      <c r="BK218" s="139">
        <f>SUM(BK219:BK234)</f>
        <v>0</v>
      </c>
    </row>
    <row r="219" spans="1:65" s="2" customFormat="1" ht="37.799999999999997" customHeight="1">
      <c r="A219" s="28"/>
      <c r="B219" s="142"/>
      <c r="C219" s="143" t="s">
        <v>349</v>
      </c>
      <c r="D219" s="143" t="s">
        <v>119</v>
      </c>
      <c r="E219" s="144" t="s">
        <v>350</v>
      </c>
      <c r="F219" s="145" t="s">
        <v>351</v>
      </c>
      <c r="G219" s="146" t="s">
        <v>270</v>
      </c>
      <c r="H219" s="147">
        <v>210.4</v>
      </c>
      <c r="I219" s="147"/>
      <c r="J219" s="147">
        <f>ROUND(I219*H219,3)</f>
        <v>0</v>
      </c>
      <c r="K219" s="148"/>
      <c r="L219" s="29"/>
      <c r="M219" s="149" t="s">
        <v>1</v>
      </c>
      <c r="N219" s="150" t="s">
        <v>37</v>
      </c>
      <c r="O219" s="151">
        <v>0</v>
      </c>
      <c r="P219" s="151">
        <f>O219*H219</f>
        <v>0</v>
      </c>
      <c r="Q219" s="151">
        <v>0</v>
      </c>
      <c r="R219" s="151">
        <f>Q219*H219</f>
        <v>0</v>
      </c>
      <c r="S219" s="151">
        <v>0</v>
      </c>
      <c r="T219" s="152">
        <f>S219*H219</f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53" t="s">
        <v>188</v>
      </c>
      <c r="AT219" s="153" t="s">
        <v>119</v>
      </c>
      <c r="AU219" s="153" t="s">
        <v>124</v>
      </c>
      <c r="AY219" s="16" t="s">
        <v>116</v>
      </c>
      <c r="BE219" s="154">
        <f>IF(N219="základná",J219,0)</f>
        <v>0</v>
      </c>
      <c r="BF219" s="154">
        <f>IF(N219="znížená",J219,0)</f>
        <v>0</v>
      </c>
      <c r="BG219" s="154">
        <f>IF(N219="zákl. prenesená",J219,0)</f>
        <v>0</v>
      </c>
      <c r="BH219" s="154">
        <f>IF(N219="zníž. prenesená",J219,0)</f>
        <v>0</v>
      </c>
      <c r="BI219" s="154">
        <f>IF(N219="nulová",J219,0)</f>
        <v>0</v>
      </c>
      <c r="BJ219" s="16" t="s">
        <v>124</v>
      </c>
      <c r="BK219" s="155">
        <f>ROUND(I219*H219,3)</f>
        <v>0</v>
      </c>
      <c r="BL219" s="16" t="s">
        <v>188</v>
      </c>
      <c r="BM219" s="153" t="s">
        <v>352</v>
      </c>
    </row>
    <row r="220" spans="1:65" s="13" customFormat="1">
      <c r="B220" s="156"/>
      <c r="D220" s="157" t="s">
        <v>126</v>
      </c>
      <c r="E220" s="158" t="s">
        <v>1</v>
      </c>
      <c r="F220" s="159" t="s">
        <v>353</v>
      </c>
      <c r="H220" s="160">
        <v>56.4</v>
      </c>
      <c r="L220" s="156"/>
      <c r="M220" s="161"/>
      <c r="N220" s="162"/>
      <c r="O220" s="162"/>
      <c r="P220" s="162"/>
      <c r="Q220" s="162"/>
      <c r="R220" s="162"/>
      <c r="S220" s="162"/>
      <c r="T220" s="163"/>
      <c r="AT220" s="158" t="s">
        <v>126</v>
      </c>
      <c r="AU220" s="158" t="s">
        <v>124</v>
      </c>
      <c r="AV220" s="13" t="s">
        <v>124</v>
      </c>
      <c r="AW220" s="13" t="s">
        <v>27</v>
      </c>
      <c r="AX220" s="13" t="s">
        <v>71</v>
      </c>
      <c r="AY220" s="158" t="s">
        <v>116</v>
      </c>
    </row>
    <row r="221" spans="1:65" s="13" customFormat="1">
      <c r="B221" s="156"/>
      <c r="D221" s="157" t="s">
        <v>126</v>
      </c>
      <c r="E221" s="158" t="s">
        <v>1</v>
      </c>
      <c r="F221" s="159" t="s">
        <v>354</v>
      </c>
      <c r="H221" s="160">
        <v>154</v>
      </c>
      <c r="L221" s="156"/>
      <c r="M221" s="161"/>
      <c r="N221" s="162"/>
      <c r="O221" s="162"/>
      <c r="P221" s="162"/>
      <c r="Q221" s="162"/>
      <c r="R221" s="162"/>
      <c r="S221" s="162"/>
      <c r="T221" s="163"/>
      <c r="AT221" s="158" t="s">
        <v>126</v>
      </c>
      <c r="AU221" s="158" t="s">
        <v>124</v>
      </c>
      <c r="AV221" s="13" t="s">
        <v>124</v>
      </c>
      <c r="AW221" s="13" t="s">
        <v>27</v>
      </c>
      <c r="AX221" s="13" t="s">
        <v>71</v>
      </c>
      <c r="AY221" s="158" t="s">
        <v>116</v>
      </c>
    </row>
    <row r="222" spans="1:65" s="14" customFormat="1">
      <c r="B222" s="173"/>
      <c r="D222" s="157" t="s">
        <v>126</v>
      </c>
      <c r="E222" s="174" t="s">
        <v>1</v>
      </c>
      <c r="F222" s="175" t="s">
        <v>288</v>
      </c>
      <c r="H222" s="176">
        <v>210.4</v>
      </c>
      <c r="L222" s="173"/>
      <c r="M222" s="177"/>
      <c r="N222" s="178"/>
      <c r="O222" s="178"/>
      <c r="P222" s="178"/>
      <c r="Q222" s="178"/>
      <c r="R222" s="178"/>
      <c r="S222" s="178"/>
      <c r="T222" s="179"/>
      <c r="AT222" s="174" t="s">
        <v>126</v>
      </c>
      <c r="AU222" s="174" t="s">
        <v>124</v>
      </c>
      <c r="AV222" s="14" t="s">
        <v>123</v>
      </c>
      <c r="AW222" s="14" t="s">
        <v>27</v>
      </c>
      <c r="AX222" s="14" t="s">
        <v>79</v>
      </c>
      <c r="AY222" s="174" t="s">
        <v>116</v>
      </c>
    </row>
    <row r="223" spans="1:65" s="2" customFormat="1" ht="24.15" customHeight="1">
      <c r="A223" s="28"/>
      <c r="B223" s="142"/>
      <c r="C223" s="143" t="s">
        <v>355</v>
      </c>
      <c r="D223" s="143" t="s">
        <v>119</v>
      </c>
      <c r="E223" s="144" t="s">
        <v>356</v>
      </c>
      <c r="F223" s="145" t="s">
        <v>357</v>
      </c>
      <c r="G223" s="146" t="s">
        <v>165</v>
      </c>
      <c r="H223" s="147">
        <v>1293.8</v>
      </c>
      <c r="I223" s="147"/>
      <c r="J223" s="147">
        <f>ROUND(I223*H223,3)</f>
        <v>0</v>
      </c>
      <c r="K223" s="148"/>
      <c r="L223" s="29"/>
      <c r="M223" s="149" t="s">
        <v>1</v>
      </c>
      <c r="N223" s="150" t="s">
        <v>37</v>
      </c>
      <c r="O223" s="151">
        <v>0</v>
      </c>
      <c r="P223" s="151">
        <f>O223*H223</f>
        <v>0</v>
      </c>
      <c r="Q223" s="151">
        <v>0</v>
      </c>
      <c r="R223" s="151">
        <f>Q223*H223</f>
        <v>0</v>
      </c>
      <c r="S223" s="151">
        <v>0</v>
      </c>
      <c r="T223" s="152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53" t="s">
        <v>188</v>
      </c>
      <c r="AT223" s="153" t="s">
        <v>119</v>
      </c>
      <c r="AU223" s="153" t="s">
        <v>124</v>
      </c>
      <c r="AY223" s="16" t="s">
        <v>116</v>
      </c>
      <c r="BE223" s="154">
        <f>IF(N223="základná",J223,0)</f>
        <v>0</v>
      </c>
      <c r="BF223" s="154">
        <f>IF(N223="znížená",J223,0)</f>
        <v>0</v>
      </c>
      <c r="BG223" s="154">
        <f>IF(N223="zákl. prenesená",J223,0)</f>
        <v>0</v>
      </c>
      <c r="BH223" s="154">
        <f>IF(N223="zníž. prenesená",J223,0)</f>
        <v>0</v>
      </c>
      <c r="BI223" s="154">
        <f>IF(N223="nulová",J223,0)</f>
        <v>0</v>
      </c>
      <c r="BJ223" s="16" t="s">
        <v>124</v>
      </c>
      <c r="BK223" s="155">
        <f>ROUND(I223*H223,3)</f>
        <v>0</v>
      </c>
      <c r="BL223" s="16" t="s">
        <v>188</v>
      </c>
      <c r="BM223" s="153" t="s">
        <v>358</v>
      </c>
    </row>
    <row r="224" spans="1:65" s="13" customFormat="1">
      <c r="B224" s="156"/>
      <c r="D224" s="157" t="s">
        <v>126</v>
      </c>
      <c r="E224" s="158" t="s">
        <v>1</v>
      </c>
      <c r="F224" s="159" t="s">
        <v>359</v>
      </c>
      <c r="H224" s="160">
        <v>1293.8</v>
      </c>
      <c r="L224" s="156"/>
      <c r="M224" s="161"/>
      <c r="N224" s="162"/>
      <c r="O224" s="162"/>
      <c r="P224" s="162"/>
      <c r="Q224" s="162"/>
      <c r="R224" s="162"/>
      <c r="S224" s="162"/>
      <c r="T224" s="163"/>
      <c r="AT224" s="158" t="s">
        <v>126</v>
      </c>
      <c r="AU224" s="158" t="s">
        <v>124</v>
      </c>
      <c r="AV224" s="13" t="s">
        <v>124</v>
      </c>
      <c r="AW224" s="13" t="s">
        <v>27</v>
      </c>
      <c r="AX224" s="13" t="s">
        <v>79</v>
      </c>
      <c r="AY224" s="158" t="s">
        <v>116</v>
      </c>
    </row>
    <row r="225" spans="1:65" s="2" customFormat="1" ht="24.15" customHeight="1">
      <c r="A225" s="28"/>
      <c r="B225" s="142"/>
      <c r="C225" s="143" t="s">
        <v>360</v>
      </c>
      <c r="D225" s="143" t="s">
        <v>119</v>
      </c>
      <c r="E225" s="144" t="s">
        <v>361</v>
      </c>
      <c r="F225" s="145" t="s">
        <v>362</v>
      </c>
      <c r="G225" s="146" t="s">
        <v>270</v>
      </c>
      <c r="H225" s="147">
        <v>56.4</v>
      </c>
      <c r="I225" s="147"/>
      <c r="J225" s="147">
        <f>ROUND(I225*H225,3)</f>
        <v>0</v>
      </c>
      <c r="K225" s="148"/>
      <c r="L225" s="29"/>
      <c r="M225" s="149" t="s">
        <v>1</v>
      </c>
      <c r="N225" s="150" t="s">
        <v>37</v>
      </c>
      <c r="O225" s="151">
        <v>0</v>
      </c>
      <c r="P225" s="151">
        <f>O225*H225</f>
        <v>0</v>
      </c>
      <c r="Q225" s="151">
        <v>0</v>
      </c>
      <c r="R225" s="151">
        <f>Q225*H225</f>
        <v>0</v>
      </c>
      <c r="S225" s="151">
        <v>0</v>
      </c>
      <c r="T225" s="152">
        <f>S225*H225</f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53" t="s">
        <v>188</v>
      </c>
      <c r="AT225" s="153" t="s">
        <v>119</v>
      </c>
      <c r="AU225" s="153" t="s">
        <v>124</v>
      </c>
      <c r="AY225" s="16" t="s">
        <v>116</v>
      </c>
      <c r="BE225" s="154">
        <f>IF(N225="základná",J225,0)</f>
        <v>0</v>
      </c>
      <c r="BF225" s="154">
        <f>IF(N225="znížená",J225,0)</f>
        <v>0</v>
      </c>
      <c r="BG225" s="154">
        <f>IF(N225="zákl. prenesená",J225,0)</f>
        <v>0</v>
      </c>
      <c r="BH225" s="154">
        <f>IF(N225="zníž. prenesená",J225,0)</f>
        <v>0</v>
      </c>
      <c r="BI225" s="154">
        <f>IF(N225="nulová",J225,0)</f>
        <v>0</v>
      </c>
      <c r="BJ225" s="16" t="s">
        <v>124</v>
      </c>
      <c r="BK225" s="155">
        <f>ROUND(I225*H225,3)</f>
        <v>0</v>
      </c>
      <c r="BL225" s="16" t="s">
        <v>188</v>
      </c>
      <c r="BM225" s="153" t="s">
        <v>363</v>
      </c>
    </row>
    <row r="226" spans="1:65" s="13" customFormat="1">
      <c r="B226" s="156"/>
      <c r="D226" s="157" t="s">
        <v>126</v>
      </c>
      <c r="E226" s="158" t="s">
        <v>1</v>
      </c>
      <c r="F226" s="159" t="s">
        <v>353</v>
      </c>
      <c r="H226" s="160">
        <v>56.4</v>
      </c>
      <c r="L226" s="156"/>
      <c r="M226" s="161"/>
      <c r="N226" s="162"/>
      <c r="O226" s="162"/>
      <c r="P226" s="162"/>
      <c r="Q226" s="162"/>
      <c r="R226" s="162"/>
      <c r="S226" s="162"/>
      <c r="T226" s="163"/>
      <c r="AT226" s="158" t="s">
        <v>126</v>
      </c>
      <c r="AU226" s="158" t="s">
        <v>124</v>
      </c>
      <c r="AV226" s="13" t="s">
        <v>124</v>
      </c>
      <c r="AW226" s="13" t="s">
        <v>27</v>
      </c>
      <c r="AX226" s="13" t="s">
        <v>71</v>
      </c>
      <c r="AY226" s="158" t="s">
        <v>116</v>
      </c>
    </row>
    <row r="227" spans="1:65" s="14" customFormat="1">
      <c r="B227" s="173"/>
      <c r="D227" s="157" t="s">
        <v>126</v>
      </c>
      <c r="E227" s="174" t="s">
        <v>1</v>
      </c>
      <c r="F227" s="175" t="s">
        <v>288</v>
      </c>
      <c r="H227" s="176">
        <v>56.4</v>
      </c>
      <c r="L227" s="173"/>
      <c r="M227" s="177"/>
      <c r="N227" s="178"/>
      <c r="O227" s="178"/>
      <c r="P227" s="178"/>
      <c r="Q227" s="178"/>
      <c r="R227" s="178"/>
      <c r="S227" s="178"/>
      <c r="T227" s="179"/>
      <c r="AT227" s="174" t="s">
        <v>126</v>
      </c>
      <c r="AU227" s="174" t="s">
        <v>124</v>
      </c>
      <c r="AV227" s="14" t="s">
        <v>123</v>
      </c>
      <c r="AW227" s="14" t="s">
        <v>27</v>
      </c>
      <c r="AX227" s="14" t="s">
        <v>79</v>
      </c>
      <c r="AY227" s="174" t="s">
        <v>116</v>
      </c>
    </row>
    <row r="228" spans="1:65" s="2" customFormat="1" ht="24.15" customHeight="1">
      <c r="A228" s="28"/>
      <c r="B228" s="142"/>
      <c r="C228" s="143" t="s">
        <v>364</v>
      </c>
      <c r="D228" s="143" t="s">
        <v>119</v>
      </c>
      <c r="E228" s="144" t="s">
        <v>365</v>
      </c>
      <c r="F228" s="145" t="s">
        <v>366</v>
      </c>
      <c r="G228" s="146" t="s">
        <v>270</v>
      </c>
      <c r="H228" s="147">
        <v>184</v>
      </c>
      <c r="I228" s="147"/>
      <c r="J228" s="147">
        <f>ROUND(I228*H228,3)</f>
        <v>0</v>
      </c>
      <c r="K228" s="148"/>
      <c r="L228" s="29"/>
      <c r="M228" s="149" t="s">
        <v>1</v>
      </c>
      <c r="N228" s="150" t="s">
        <v>37</v>
      </c>
      <c r="O228" s="151">
        <v>0</v>
      </c>
      <c r="P228" s="151">
        <f>O228*H228</f>
        <v>0</v>
      </c>
      <c r="Q228" s="151">
        <v>0</v>
      </c>
      <c r="R228" s="151">
        <f>Q228*H228</f>
        <v>0</v>
      </c>
      <c r="S228" s="151">
        <v>0</v>
      </c>
      <c r="T228" s="152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53" t="s">
        <v>188</v>
      </c>
      <c r="AT228" s="153" t="s">
        <v>119</v>
      </c>
      <c r="AU228" s="153" t="s">
        <v>124</v>
      </c>
      <c r="AY228" s="16" t="s">
        <v>116</v>
      </c>
      <c r="BE228" s="154">
        <f>IF(N228="základná",J228,0)</f>
        <v>0</v>
      </c>
      <c r="BF228" s="154">
        <f>IF(N228="znížená",J228,0)</f>
        <v>0</v>
      </c>
      <c r="BG228" s="154">
        <f>IF(N228="zákl. prenesená",J228,0)</f>
        <v>0</v>
      </c>
      <c r="BH228" s="154">
        <f>IF(N228="zníž. prenesená",J228,0)</f>
        <v>0</v>
      </c>
      <c r="BI228" s="154">
        <f>IF(N228="nulová",J228,0)</f>
        <v>0</v>
      </c>
      <c r="BJ228" s="16" t="s">
        <v>124</v>
      </c>
      <c r="BK228" s="155">
        <f>ROUND(I228*H228,3)</f>
        <v>0</v>
      </c>
      <c r="BL228" s="16" t="s">
        <v>188</v>
      </c>
      <c r="BM228" s="153" t="s">
        <v>367</v>
      </c>
    </row>
    <row r="229" spans="1:65" s="13" customFormat="1">
      <c r="B229" s="156"/>
      <c r="D229" s="157" t="s">
        <v>126</v>
      </c>
      <c r="E229" s="158" t="s">
        <v>1</v>
      </c>
      <c r="F229" s="159" t="s">
        <v>368</v>
      </c>
      <c r="H229" s="160">
        <v>184</v>
      </c>
      <c r="L229" s="156"/>
      <c r="M229" s="161"/>
      <c r="N229" s="162"/>
      <c r="O229" s="162"/>
      <c r="P229" s="162"/>
      <c r="Q229" s="162"/>
      <c r="R229" s="162"/>
      <c r="S229" s="162"/>
      <c r="T229" s="163"/>
      <c r="AT229" s="158" t="s">
        <v>126</v>
      </c>
      <c r="AU229" s="158" t="s">
        <v>124</v>
      </c>
      <c r="AV229" s="13" t="s">
        <v>124</v>
      </c>
      <c r="AW229" s="13" t="s">
        <v>27</v>
      </c>
      <c r="AX229" s="13" t="s">
        <v>79</v>
      </c>
      <c r="AY229" s="158" t="s">
        <v>116</v>
      </c>
    </row>
    <row r="230" spans="1:65" s="2" customFormat="1" ht="37.799999999999997" customHeight="1">
      <c r="A230" s="28"/>
      <c r="B230" s="142"/>
      <c r="C230" s="143" t="s">
        <v>369</v>
      </c>
      <c r="D230" s="143" t="s">
        <v>119</v>
      </c>
      <c r="E230" s="144" t="s">
        <v>370</v>
      </c>
      <c r="F230" s="145" t="s">
        <v>371</v>
      </c>
      <c r="G230" s="146" t="s">
        <v>270</v>
      </c>
      <c r="H230" s="147">
        <v>62</v>
      </c>
      <c r="I230" s="147"/>
      <c r="J230" s="147">
        <f>ROUND(I230*H230,3)</f>
        <v>0</v>
      </c>
      <c r="K230" s="148"/>
      <c r="L230" s="29"/>
      <c r="M230" s="149" t="s">
        <v>1</v>
      </c>
      <c r="N230" s="150" t="s">
        <v>37</v>
      </c>
      <c r="O230" s="151">
        <v>2.5562900000000002</v>
      </c>
      <c r="P230" s="151">
        <f>O230*H230</f>
        <v>158.48998</v>
      </c>
      <c r="Q230" s="151">
        <v>1.162E-2</v>
      </c>
      <c r="R230" s="151">
        <f>Q230*H230</f>
        <v>0.72043999999999997</v>
      </c>
      <c r="S230" s="151">
        <v>0</v>
      </c>
      <c r="T230" s="152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53" t="s">
        <v>188</v>
      </c>
      <c r="AT230" s="153" t="s">
        <v>119</v>
      </c>
      <c r="AU230" s="153" t="s">
        <v>124</v>
      </c>
      <c r="AY230" s="16" t="s">
        <v>116</v>
      </c>
      <c r="BE230" s="154">
        <f>IF(N230="základná",J230,0)</f>
        <v>0</v>
      </c>
      <c r="BF230" s="154">
        <f>IF(N230="znížená",J230,0)</f>
        <v>0</v>
      </c>
      <c r="BG230" s="154">
        <f>IF(N230="zákl. prenesená",J230,0)</f>
        <v>0</v>
      </c>
      <c r="BH230" s="154">
        <f>IF(N230="zníž. prenesená",J230,0)</f>
        <v>0</v>
      </c>
      <c r="BI230" s="154">
        <f>IF(N230="nulová",J230,0)</f>
        <v>0</v>
      </c>
      <c r="BJ230" s="16" t="s">
        <v>124</v>
      </c>
      <c r="BK230" s="155">
        <f>ROUND(I230*H230,3)</f>
        <v>0</v>
      </c>
      <c r="BL230" s="16" t="s">
        <v>188</v>
      </c>
      <c r="BM230" s="153" t="s">
        <v>372</v>
      </c>
    </row>
    <row r="231" spans="1:65" s="2" customFormat="1" ht="24.15" customHeight="1">
      <c r="A231" s="28"/>
      <c r="B231" s="142"/>
      <c r="C231" s="143" t="s">
        <v>373</v>
      </c>
      <c r="D231" s="143" t="s">
        <v>119</v>
      </c>
      <c r="E231" s="144" t="s">
        <v>374</v>
      </c>
      <c r="F231" s="145" t="s">
        <v>375</v>
      </c>
      <c r="G231" s="146" t="s">
        <v>270</v>
      </c>
      <c r="H231" s="147">
        <v>3.2</v>
      </c>
      <c r="I231" s="147"/>
      <c r="J231" s="147">
        <f>ROUND(I231*H231,3)</f>
        <v>0</v>
      </c>
      <c r="K231" s="148"/>
      <c r="L231" s="29"/>
      <c r="M231" s="149" t="s">
        <v>1</v>
      </c>
      <c r="N231" s="150" t="s">
        <v>37</v>
      </c>
      <c r="O231" s="151">
        <v>0</v>
      </c>
      <c r="P231" s="151">
        <f>O231*H231</f>
        <v>0</v>
      </c>
      <c r="Q231" s="151">
        <v>0</v>
      </c>
      <c r="R231" s="151">
        <f>Q231*H231</f>
        <v>0</v>
      </c>
      <c r="S231" s="151">
        <v>0</v>
      </c>
      <c r="T231" s="152">
        <f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53" t="s">
        <v>188</v>
      </c>
      <c r="AT231" s="153" t="s">
        <v>119</v>
      </c>
      <c r="AU231" s="153" t="s">
        <v>124</v>
      </c>
      <c r="AY231" s="16" t="s">
        <v>116</v>
      </c>
      <c r="BE231" s="154">
        <f>IF(N231="základná",J231,0)</f>
        <v>0</v>
      </c>
      <c r="BF231" s="154">
        <f>IF(N231="znížená",J231,0)</f>
        <v>0</v>
      </c>
      <c r="BG231" s="154">
        <f>IF(N231="zákl. prenesená",J231,0)</f>
        <v>0</v>
      </c>
      <c r="BH231" s="154">
        <f>IF(N231="zníž. prenesená",J231,0)</f>
        <v>0</v>
      </c>
      <c r="BI231" s="154">
        <f>IF(N231="nulová",J231,0)</f>
        <v>0</v>
      </c>
      <c r="BJ231" s="16" t="s">
        <v>124</v>
      </c>
      <c r="BK231" s="155">
        <f>ROUND(I231*H231,3)</f>
        <v>0</v>
      </c>
      <c r="BL231" s="16" t="s">
        <v>188</v>
      </c>
      <c r="BM231" s="153" t="s">
        <v>376</v>
      </c>
    </row>
    <row r="232" spans="1:65" s="2" customFormat="1" ht="21.75" customHeight="1">
      <c r="A232" s="28"/>
      <c r="B232" s="142"/>
      <c r="C232" s="143" t="s">
        <v>377</v>
      </c>
      <c r="D232" s="143" t="s">
        <v>119</v>
      </c>
      <c r="E232" s="144" t="s">
        <v>378</v>
      </c>
      <c r="F232" s="145" t="s">
        <v>379</v>
      </c>
      <c r="G232" s="146" t="s">
        <v>270</v>
      </c>
      <c r="H232" s="147">
        <v>72</v>
      </c>
      <c r="I232" s="147"/>
      <c r="J232" s="147">
        <f>ROUND(I232*H232,3)</f>
        <v>0</v>
      </c>
      <c r="K232" s="148"/>
      <c r="L232" s="29"/>
      <c r="M232" s="149" t="s">
        <v>1</v>
      </c>
      <c r="N232" s="150" t="s">
        <v>37</v>
      </c>
      <c r="O232" s="151">
        <v>0</v>
      </c>
      <c r="P232" s="151">
        <f>O232*H232</f>
        <v>0</v>
      </c>
      <c r="Q232" s="151">
        <v>0</v>
      </c>
      <c r="R232" s="151">
        <f>Q232*H232</f>
        <v>0</v>
      </c>
      <c r="S232" s="151">
        <v>0</v>
      </c>
      <c r="T232" s="152">
        <f>S232*H232</f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53" t="s">
        <v>188</v>
      </c>
      <c r="AT232" s="153" t="s">
        <v>119</v>
      </c>
      <c r="AU232" s="153" t="s">
        <v>124</v>
      </c>
      <c r="AY232" s="16" t="s">
        <v>116</v>
      </c>
      <c r="BE232" s="154">
        <f>IF(N232="základná",J232,0)</f>
        <v>0</v>
      </c>
      <c r="BF232" s="154">
        <f>IF(N232="znížená",J232,0)</f>
        <v>0</v>
      </c>
      <c r="BG232" s="154">
        <f>IF(N232="zákl. prenesená",J232,0)</f>
        <v>0</v>
      </c>
      <c r="BH232" s="154">
        <f>IF(N232="zníž. prenesená",J232,0)</f>
        <v>0</v>
      </c>
      <c r="BI232" s="154">
        <f>IF(N232="nulová",J232,0)</f>
        <v>0</v>
      </c>
      <c r="BJ232" s="16" t="s">
        <v>124</v>
      </c>
      <c r="BK232" s="155">
        <f>ROUND(I232*H232,3)</f>
        <v>0</v>
      </c>
      <c r="BL232" s="16" t="s">
        <v>188</v>
      </c>
      <c r="BM232" s="153" t="s">
        <v>380</v>
      </c>
    </row>
    <row r="233" spans="1:65" s="13" customFormat="1">
      <c r="B233" s="156"/>
      <c r="D233" s="157" t="s">
        <v>126</v>
      </c>
      <c r="E233" s="158" t="s">
        <v>1</v>
      </c>
      <c r="F233" s="159" t="s">
        <v>381</v>
      </c>
      <c r="H233" s="160">
        <v>72</v>
      </c>
      <c r="L233" s="156"/>
      <c r="M233" s="161"/>
      <c r="N233" s="162"/>
      <c r="O233" s="162"/>
      <c r="P233" s="162"/>
      <c r="Q233" s="162"/>
      <c r="R233" s="162"/>
      <c r="S233" s="162"/>
      <c r="T233" s="163"/>
      <c r="AT233" s="158" t="s">
        <v>126</v>
      </c>
      <c r="AU233" s="158" t="s">
        <v>124</v>
      </c>
      <c r="AV233" s="13" t="s">
        <v>124</v>
      </c>
      <c r="AW233" s="13" t="s">
        <v>27</v>
      </c>
      <c r="AX233" s="13" t="s">
        <v>79</v>
      </c>
      <c r="AY233" s="158" t="s">
        <v>116</v>
      </c>
    </row>
    <row r="234" spans="1:65" s="2" customFormat="1" ht="24.15" customHeight="1">
      <c r="A234" s="28"/>
      <c r="B234" s="142"/>
      <c r="C234" s="143" t="s">
        <v>382</v>
      </c>
      <c r="D234" s="143" t="s">
        <v>119</v>
      </c>
      <c r="E234" s="144" t="s">
        <v>383</v>
      </c>
      <c r="F234" s="145" t="s">
        <v>384</v>
      </c>
      <c r="G234" s="146" t="s">
        <v>345</v>
      </c>
      <c r="H234" s="147">
        <v>500.267</v>
      </c>
      <c r="I234" s="147"/>
      <c r="J234" s="147">
        <f>ROUND(I234*H234,3)</f>
        <v>0</v>
      </c>
      <c r="K234" s="148"/>
      <c r="L234" s="29"/>
      <c r="M234" s="149" t="s">
        <v>1</v>
      </c>
      <c r="N234" s="150" t="s">
        <v>37</v>
      </c>
      <c r="O234" s="151">
        <v>0</v>
      </c>
      <c r="P234" s="151">
        <f>O234*H234</f>
        <v>0</v>
      </c>
      <c r="Q234" s="151">
        <v>0</v>
      </c>
      <c r="R234" s="151">
        <f>Q234*H234</f>
        <v>0</v>
      </c>
      <c r="S234" s="151">
        <v>0</v>
      </c>
      <c r="T234" s="152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53" t="s">
        <v>188</v>
      </c>
      <c r="AT234" s="153" t="s">
        <v>119</v>
      </c>
      <c r="AU234" s="153" t="s">
        <v>124</v>
      </c>
      <c r="AY234" s="16" t="s">
        <v>116</v>
      </c>
      <c r="BE234" s="154">
        <f>IF(N234="základná",J234,0)</f>
        <v>0</v>
      </c>
      <c r="BF234" s="154">
        <f>IF(N234="znížená",J234,0)</f>
        <v>0</v>
      </c>
      <c r="BG234" s="154">
        <f>IF(N234="zákl. prenesená",J234,0)</f>
        <v>0</v>
      </c>
      <c r="BH234" s="154">
        <f>IF(N234="zníž. prenesená",J234,0)</f>
        <v>0</v>
      </c>
      <c r="BI234" s="154">
        <f>IF(N234="nulová",J234,0)</f>
        <v>0</v>
      </c>
      <c r="BJ234" s="16" t="s">
        <v>124</v>
      </c>
      <c r="BK234" s="155">
        <f>ROUND(I234*H234,3)</f>
        <v>0</v>
      </c>
      <c r="BL234" s="16" t="s">
        <v>188</v>
      </c>
      <c r="BM234" s="153" t="s">
        <v>385</v>
      </c>
    </row>
    <row r="235" spans="1:65" s="12" customFormat="1" ht="22.8" customHeight="1">
      <c r="B235" s="130"/>
      <c r="D235" s="131" t="s">
        <v>70</v>
      </c>
      <c r="E235" s="140" t="s">
        <v>386</v>
      </c>
      <c r="F235" s="140" t="s">
        <v>387</v>
      </c>
      <c r="J235" s="141">
        <f>BK235</f>
        <v>0</v>
      </c>
      <c r="L235" s="130"/>
      <c r="M235" s="134"/>
      <c r="N235" s="135"/>
      <c r="O235" s="135"/>
      <c r="P235" s="136">
        <f>SUM(P236:P244)</f>
        <v>86.815107999999995</v>
      </c>
      <c r="Q235" s="135"/>
      <c r="R235" s="136">
        <f>SUM(R236:R244)</f>
        <v>0</v>
      </c>
      <c r="S235" s="135"/>
      <c r="T235" s="137">
        <f>SUM(T236:T244)</f>
        <v>7.3364880000000001</v>
      </c>
      <c r="AR235" s="131" t="s">
        <v>124</v>
      </c>
      <c r="AT235" s="138" t="s">
        <v>70</v>
      </c>
      <c r="AU235" s="138" t="s">
        <v>79</v>
      </c>
      <c r="AY235" s="131" t="s">
        <v>116</v>
      </c>
      <c r="BK235" s="139">
        <f>SUM(BK236:BK244)</f>
        <v>0</v>
      </c>
    </row>
    <row r="236" spans="1:65" s="2" customFormat="1" ht="16.5" customHeight="1">
      <c r="A236" s="28"/>
      <c r="B236" s="142"/>
      <c r="C236" s="143" t="s">
        <v>388</v>
      </c>
      <c r="D236" s="143" t="s">
        <v>119</v>
      </c>
      <c r="E236" s="144" t="s">
        <v>389</v>
      </c>
      <c r="F236" s="145" t="s">
        <v>390</v>
      </c>
      <c r="G236" s="146" t="s">
        <v>165</v>
      </c>
      <c r="H236" s="147">
        <v>305.68700000000001</v>
      </c>
      <c r="I236" s="147"/>
      <c r="J236" s="147">
        <f>ROUND(I236*H236,3)</f>
        <v>0</v>
      </c>
      <c r="K236" s="148"/>
      <c r="L236" s="29"/>
      <c r="M236" s="149" t="s">
        <v>1</v>
      </c>
      <c r="N236" s="150" t="s">
        <v>37</v>
      </c>
      <c r="O236" s="151">
        <v>0.28399999999999997</v>
      </c>
      <c r="P236" s="151">
        <f>O236*H236</f>
        <v>86.815107999999995</v>
      </c>
      <c r="Q236" s="151">
        <v>0</v>
      </c>
      <c r="R236" s="151">
        <f>Q236*H236</f>
        <v>0</v>
      </c>
      <c r="S236" s="151">
        <v>2.4E-2</v>
      </c>
      <c r="T236" s="152">
        <f>S236*H236</f>
        <v>7.3364880000000001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3" t="s">
        <v>188</v>
      </c>
      <c r="AT236" s="153" t="s">
        <v>119</v>
      </c>
      <c r="AU236" s="153" t="s">
        <v>124</v>
      </c>
      <c r="AY236" s="16" t="s">
        <v>116</v>
      </c>
      <c r="BE236" s="154">
        <f>IF(N236="základná",J236,0)</f>
        <v>0</v>
      </c>
      <c r="BF236" s="154">
        <f>IF(N236="znížená",J236,0)</f>
        <v>0</v>
      </c>
      <c r="BG236" s="154">
        <f>IF(N236="zákl. prenesená",J236,0)</f>
        <v>0</v>
      </c>
      <c r="BH236" s="154">
        <f>IF(N236="zníž. prenesená",J236,0)</f>
        <v>0</v>
      </c>
      <c r="BI236" s="154">
        <f>IF(N236="nulová",J236,0)</f>
        <v>0</v>
      </c>
      <c r="BJ236" s="16" t="s">
        <v>124</v>
      </c>
      <c r="BK236" s="155">
        <f>ROUND(I236*H236,3)</f>
        <v>0</v>
      </c>
      <c r="BL236" s="16" t="s">
        <v>188</v>
      </c>
      <c r="BM236" s="153" t="s">
        <v>391</v>
      </c>
    </row>
    <row r="237" spans="1:65" s="13" customFormat="1">
      <c r="B237" s="156"/>
      <c r="D237" s="157" t="s">
        <v>126</v>
      </c>
      <c r="E237" s="158" t="s">
        <v>1</v>
      </c>
      <c r="F237" s="159" t="s">
        <v>392</v>
      </c>
      <c r="H237" s="160">
        <v>305.68700000000001</v>
      </c>
      <c r="L237" s="156"/>
      <c r="M237" s="161"/>
      <c r="N237" s="162"/>
      <c r="O237" s="162"/>
      <c r="P237" s="162"/>
      <c r="Q237" s="162"/>
      <c r="R237" s="162"/>
      <c r="S237" s="162"/>
      <c r="T237" s="163"/>
      <c r="AT237" s="158" t="s">
        <v>126</v>
      </c>
      <c r="AU237" s="158" t="s">
        <v>124</v>
      </c>
      <c r="AV237" s="13" t="s">
        <v>124</v>
      </c>
      <c r="AW237" s="13" t="s">
        <v>27</v>
      </c>
      <c r="AX237" s="13" t="s">
        <v>79</v>
      </c>
      <c r="AY237" s="158" t="s">
        <v>116</v>
      </c>
    </row>
    <row r="238" spans="1:65" s="2" customFormat="1" ht="16.5" customHeight="1">
      <c r="A238" s="28"/>
      <c r="B238" s="142"/>
      <c r="C238" s="143" t="s">
        <v>393</v>
      </c>
      <c r="D238" s="143" t="s">
        <v>119</v>
      </c>
      <c r="E238" s="144" t="s">
        <v>394</v>
      </c>
      <c r="F238" s="145" t="s">
        <v>395</v>
      </c>
      <c r="G238" s="146" t="s">
        <v>270</v>
      </c>
      <c r="H238" s="147">
        <v>16</v>
      </c>
      <c r="I238" s="147"/>
      <c r="J238" s="147">
        <f>ROUND(I238*H238,3)</f>
        <v>0</v>
      </c>
      <c r="K238" s="148"/>
      <c r="L238" s="29"/>
      <c r="M238" s="149" t="s">
        <v>1</v>
      </c>
      <c r="N238" s="150" t="s">
        <v>37</v>
      </c>
      <c r="O238" s="151">
        <v>0</v>
      </c>
      <c r="P238" s="151">
        <f>O238*H238</f>
        <v>0</v>
      </c>
      <c r="Q238" s="151">
        <v>0</v>
      </c>
      <c r="R238" s="151">
        <f>Q238*H238</f>
        <v>0</v>
      </c>
      <c r="S238" s="151">
        <v>0</v>
      </c>
      <c r="T238" s="152">
        <f>S238*H238</f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53" t="s">
        <v>188</v>
      </c>
      <c r="AT238" s="153" t="s">
        <v>119</v>
      </c>
      <c r="AU238" s="153" t="s">
        <v>124</v>
      </c>
      <c r="AY238" s="16" t="s">
        <v>116</v>
      </c>
      <c r="BE238" s="154">
        <f>IF(N238="základná",J238,0)</f>
        <v>0</v>
      </c>
      <c r="BF238" s="154">
        <f>IF(N238="znížená",J238,0)</f>
        <v>0</v>
      </c>
      <c r="BG238" s="154">
        <f>IF(N238="zákl. prenesená",J238,0)</f>
        <v>0</v>
      </c>
      <c r="BH238" s="154">
        <f>IF(N238="zníž. prenesená",J238,0)</f>
        <v>0</v>
      </c>
      <c r="BI238" s="154">
        <f>IF(N238="nulová",J238,0)</f>
        <v>0</v>
      </c>
      <c r="BJ238" s="16" t="s">
        <v>124</v>
      </c>
      <c r="BK238" s="155">
        <f>ROUND(I238*H238,3)</f>
        <v>0</v>
      </c>
      <c r="BL238" s="16" t="s">
        <v>188</v>
      </c>
      <c r="BM238" s="153" t="s">
        <v>396</v>
      </c>
    </row>
    <row r="239" spans="1:65" s="13" customFormat="1">
      <c r="B239" s="156"/>
      <c r="D239" s="157" t="s">
        <v>126</v>
      </c>
      <c r="E239" s="158" t="s">
        <v>1</v>
      </c>
      <c r="F239" s="159" t="s">
        <v>272</v>
      </c>
      <c r="H239" s="160">
        <v>16</v>
      </c>
      <c r="L239" s="156"/>
      <c r="M239" s="161"/>
      <c r="N239" s="162"/>
      <c r="O239" s="162"/>
      <c r="P239" s="162"/>
      <c r="Q239" s="162"/>
      <c r="R239" s="162"/>
      <c r="S239" s="162"/>
      <c r="T239" s="163"/>
      <c r="AT239" s="158" t="s">
        <v>126</v>
      </c>
      <c r="AU239" s="158" t="s">
        <v>124</v>
      </c>
      <c r="AV239" s="13" t="s">
        <v>124</v>
      </c>
      <c r="AW239" s="13" t="s">
        <v>27</v>
      </c>
      <c r="AX239" s="13" t="s">
        <v>79</v>
      </c>
      <c r="AY239" s="158" t="s">
        <v>116</v>
      </c>
    </row>
    <row r="240" spans="1:65" s="2" customFormat="1" ht="24.15" customHeight="1">
      <c r="A240" s="28"/>
      <c r="B240" s="142"/>
      <c r="C240" s="164" t="s">
        <v>397</v>
      </c>
      <c r="D240" s="164" t="s">
        <v>154</v>
      </c>
      <c r="E240" s="165" t="s">
        <v>398</v>
      </c>
      <c r="F240" s="166" t="s">
        <v>399</v>
      </c>
      <c r="G240" s="167" t="s">
        <v>265</v>
      </c>
      <c r="H240" s="168">
        <v>4</v>
      </c>
      <c r="I240" s="168"/>
      <c r="J240" s="168">
        <f>ROUND(I240*H240,3)</f>
        <v>0</v>
      </c>
      <c r="K240" s="169"/>
      <c r="L240" s="170"/>
      <c r="M240" s="171" t="s">
        <v>1</v>
      </c>
      <c r="N240" s="172" t="s">
        <v>37</v>
      </c>
      <c r="O240" s="151">
        <v>0</v>
      </c>
      <c r="P240" s="151">
        <f>O240*H240</f>
        <v>0</v>
      </c>
      <c r="Q240" s="151">
        <v>0</v>
      </c>
      <c r="R240" s="151">
        <f>Q240*H240</f>
        <v>0</v>
      </c>
      <c r="S240" s="151">
        <v>0</v>
      </c>
      <c r="T240" s="152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53" t="s">
        <v>257</v>
      </c>
      <c r="AT240" s="153" t="s">
        <v>154</v>
      </c>
      <c r="AU240" s="153" t="s">
        <v>124</v>
      </c>
      <c r="AY240" s="16" t="s">
        <v>116</v>
      </c>
      <c r="BE240" s="154">
        <f>IF(N240="základná",J240,0)</f>
        <v>0</v>
      </c>
      <c r="BF240" s="154">
        <f>IF(N240="znížená",J240,0)</f>
        <v>0</v>
      </c>
      <c r="BG240" s="154">
        <f>IF(N240="zákl. prenesená",J240,0)</f>
        <v>0</v>
      </c>
      <c r="BH240" s="154">
        <f>IF(N240="zníž. prenesená",J240,0)</f>
        <v>0</v>
      </c>
      <c r="BI240" s="154">
        <f>IF(N240="nulová",J240,0)</f>
        <v>0</v>
      </c>
      <c r="BJ240" s="16" t="s">
        <v>124</v>
      </c>
      <c r="BK240" s="155">
        <f>ROUND(I240*H240,3)</f>
        <v>0</v>
      </c>
      <c r="BL240" s="16" t="s">
        <v>188</v>
      </c>
      <c r="BM240" s="153" t="s">
        <v>400</v>
      </c>
    </row>
    <row r="241" spans="1:65" s="2" customFormat="1" ht="24.15" customHeight="1">
      <c r="A241" s="28"/>
      <c r="B241" s="142"/>
      <c r="C241" s="143" t="s">
        <v>401</v>
      </c>
      <c r="D241" s="143" t="s">
        <v>119</v>
      </c>
      <c r="E241" s="144" t="s">
        <v>402</v>
      </c>
      <c r="F241" s="145" t="s">
        <v>403</v>
      </c>
      <c r="G241" s="146" t="s">
        <v>265</v>
      </c>
      <c r="H241" s="147">
        <v>4</v>
      </c>
      <c r="I241" s="147"/>
      <c r="J241" s="147">
        <f>ROUND(I241*H241,3)</f>
        <v>0</v>
      </c>
      <c r="K241" s="148"/>
      <c r="L241" s="29"/>
      <c r="M241" s="149" t="s">
        <v>1</v>
      </c>
      <c r="N241" s="150" t="s">
        <v>37</v>
      </c>
      <c r="O241" s="151">
        <v>0</v>
      </c>
      <c r="P241" s="151">
        <f>O241*H241</f>
        <v>0</v>
      </c>
      <c r="Q241" s="151">
        <v>0</v>
      </c>
      <c r="R241" s="151">
        <f>Q241*H241</f>
        <v>0</v>
      </c>
      <c r="S241" s="151">
        <v>0</v>
      </c>
      <c r="T241" s="152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3" t="s">
        <v>188</v>
      </c>
      <c r="AT241" s="153" t="s">
        <v>119</v>
      </c>
      <c r="AU241" s="153" t="s">
        <v>124</v>
      </c>
      <c r="AY241" s="16" t="s">
        <v>116</v>
      </c>
      <c r="BE241" s="154">
        <f>IF(N241="základná",J241,0)</f>
        <v>0</v>
      </c>
      <c r="BF241" s="154">
        <f>IF(N241="znížená",J241,0)</f>
        <v>0</v>
      </c>
      <c r="BG241" s="154">
        <f>IF(N241="zákl. prenesená",J241,0)</f>
        <v>0</v>
      </c>
      <c r="BH241" s="154">
        <f>IF(N241="zníž. prenesená",J241,0)</f>
        <v>0</v>
      </c>
      <c r="BI241" s="154">
        <f>IF(N241="nulová",J241,0)</f>
        <v>0</v>
      </c>
      <c r="BJ241" s="16" t="s">
        <v>124</v>
      </c>
      <c r="BK241" s="155">
        <f>ROUND(I241*H241,3)</f>
        <v>0</v>
      </c>
      <c r="BL241" s="16" t="s">
        <v>188</v>
      </c>
      <c r="BM241" s="153" t="s">
        <v>404</v>
      </c>
    </row>
    <row r="242" spans="1:65" s="2" customFormat="1" ht="16.5" customHeight="1">
      <c r="A242" s="28"/>
      <c r="B242" s="142"/>
      <c r="C242" s="164" t="s">
        <v>405</v>
      </c>
      <c r="D242" s="164" t="s">
        <v>154</v>
      </c>
      <c r="E242" s="165" t="s">
        <v>406</v>
      </c>
      <c r="F242" s="166" t="s">
        <v>407</v>
      </c>
      <c r="G242" s="167" t="s">
        <v>270</v>
      </c>
      <c r="H242" s="168">
        <v>3.2</v>
      </c>
      <c r="I242" s="168"/>
      <c r="J242" s="168">
        <f>ROUND(I242*H242,3)</f>
        <v>0</v>
      </c>
      <c r="K242" s="169"/>
      <c r="L242" s="170"/>
      <c r="M242" s="171" t="s">
        <v>1</v>
      </c>
      <c r="N242" s="172" t="s">
        <v>37</v>
      </c>
      <c r="O242" s="151">
        <v>0</v>
      </c>
      <c r="P242" s="151">
        <f>O242*H242</f>
        <v>0</v>
      </c>
      <c r="Q242" s="151">
        <v>0</v>
      </c>
      <c r="R242" s="151">
        <f>Q242*H242</f>
        <v>0</v>
      </c>
      <c r="S242" s="151">
        <v>0</v>
      </c>
      <c r="T242" s="152">
        <f>S242*H242</f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53" t="s">
        <v>257</v>
      </c>
      <c r="AT242" s="153" t="s">
        <v>154</v>
      </c>
      <c r="AU242" s="153" t="s">
        <v>124</v>
      </c>
      <c r="AY242" s="16" t="s">
        <v>116</v>
      </c>
      <c r="BE242" s="154">
        <f>IF(N242="základná",J242,0)</f>
        <v>0</v>
      </c>
      <c r="BF242" s="154">
        <f>IF(N242="znížená",J242,0)</f>
        <v>0</v>
      </c>
      <c r="BG242" s="154">
        <f>IF(N242="zákl. prenesená",J242,0)</f>
        <v>0</v>
      </c>
      <c r="BH242" s="154">
        <f>IF(N242="zníž. prenesená",J242,0)</f>
        <v>0</v>
      </c>
      <c r="BI242" s="154">
        <f>IF(N242="nulová",J242,0)</f>
        <v>0</v>
      </c>
      <c r="BJ242" s="16" t="s">
        <v>124</v>
      </c>
      <c r="BK242" s="155">
        <f>ROUND(I242*H242,3)</f>
        <v>0</v>
      </c>
      <c r="BL242" s="16" t="s">
        <v>188</v>
      </c>
      <c r="BM242" s="153" t="s">
        <v>408</v>
      </c>
    </row>
    <row r="243" spans="1:65" s="13" customFormat="1">
      <c r="B243" s="156"/>
      <c r="D243" s="157" t="s">
        <v>126</v>
      </c>
      <c r="E243" s="158" t="s">
        <v>1</v>
      </c>
      <c r="F243" s="159" t="s">
        <v>409</v>
      </c>
      <c r="H243" s="160">
        <v>3.2</v>
      </c>
      <c r="L243" s="156"/>
      <c r="M243" s="161"/>
      <c r="N243" s="162"/>
      <c r="O243" s="162"/>
      <c r="P243" s="162"/>
      <c r="Q243" s="162"/>
      <c r="R243" s="162"/>
      <c r="S243" s="162"/>
      <c r="T243" s="163"/>
      <c r="AT243" s="158" t="s">
        <v>126</v>
      </c>
      <c r="AU243" s="158" t="s">
        <v>124</v>
      </c>
      <c r="AV243" s="13" t="s">
        <v>124</v>
      </c>
      <c r="AW243" s="13" t="s">
        <v>27</v>
      </c>
      <c r="AX243" s="13" t="s">
        <v>79</v>
      </c>
      <c r="AY243" s="158" t="s">
        <v>116</v>
      </c>
    </row>
    <row r="244" spans="1:65" s="2" customFormat="1" ht="24.15" customHeight="1">
      <c r="A244" s="28"/>
      <c r="B244" s="142"/>
      <c r="C244" s="143" t="s">
        <v>410</v>
      </c>
      <c r="D244" s="143" t="s">
        <v>119</v>
      </c>
      <c r="E244" s="144" t="s">
        <v>411</v>
      </c>
      <c r="F244" s="145" t="s">
        <v>412</v>
      </c>
      <c r="G244" s="146" t="s">
        <v>345</v>
      </c>
      <c r="H244" s="147">
        <v>24.584</v>
      </c>
      <c r="I244" s="147"/>
      <c r="J244" s="147">
        <f>ROUND(I244*H244,3)</f>
        <v>0</v>
      </c>
      <c r="K244" s="148"/>
      <c r="L244" s="29"/>
      <c r="M244" s="149" t="s">
        <v>1</v>
      </c>
      <c r="N244" s="150" t="s">
        <v>37</v>
      </c>
      <c r="O244" s="151">
        <v>0</v>
      </c>
      <c r="P244" s="151">
        <f>O244*H244</f>
        <v>0</v>
      </c>
      <c r="Q244" s="151">
        <v>0</v>
      </c>
      <c r="R244" s="151">
        <f>Q244*H244</f>
        <v>0</v>
      </c>
      <c r="S244" s="151">
        <v>0</v>
      </c>
      <c r="T244" s="152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53" t="s">
        <v>188</v>
      </c>
      <c r="AT244" s="153" t="s">
        <v>119</v>
      </c>
      <c r="AU244" s="153" t="s">
        <v>124</v>
      </c>
      <c r="AY244" s="16" t="s">
        <v>116</v>
      </c>
      <c r="BE244" s="154">
        <f>IF(N244="základná",J244,0)</f>
        <v>0</v>
      </c>
      <c r="BF244" s="154">
        <f>IF(N244="znížená",J244,0)</f>
        <v>0</v>
      </c>
      <c r="BG244" s="154">
        <f>IF(N244="zákl. prenesená",J244,0)</f>
        <v>0</v>
      </c>
      <c r="BH244" s="154">
        <f>IF(N244="zníž. prenesená",J244,0)</f>
        <v>0</v>
      </c>
      <c r="BI244" s="154">
        <f>IF(N244="nulová",J244,0)</f>
        <v>0</v>
      </c>
      <c r="BJ244" s="16" t="s">
        <v>124</v>
      </c>
      <c r="BK244" s="155">
        <f>ROUND(I244*H244,3)</f>
        <v>0</v>
      </c>
      <c r="BL244" s="16" t="s">
        <v>188</v>
      </c>
      <c r="BM244" s="153" t="s">
        <v>413</v>
      </c>
    </row>
    <row r="245" spans="1:65" s="12" customFormat="1" ht="22.8" customHeight="1">
      <c r="B245" s="130"/>
      <c r="D245" s="131" t="s">
        <v>70</v>
      </c>
      <c r="E245" s="140" t="s">
        <v>414</v>
      </c>
      <c r="F245" s="140" t="s">
        <v>415</v>
      </c>
      <c r="J245" s="141">
        <f>BK245</f>
        <v>0</v>
      </c>
      <c r="L245" s="130"/>
      <c r="M245" s="134"/>
      <c r="N245" s="135"/>
      <c r="O245" s="135"/>
      <c r="P245" s="136">
        <f>SUM(P246:P257)</f>
        <v>0</v>
      </c>
      <c r="Q245" s="135"/>
      <c r="R245" s="136">
        <f>SUM(R246:R257)</f>
        <v>0</v>
      </c>
      <c r="S245" s="135"/>
      <c r="T245" s="137">
        <f>SUM(T246:T257)</f>
        <v>0</v>
      </c>
      <c r="AR245" s="131" t="s">
        <v>124</v>
      </c>
      <c r="AT245" s="138" t="s">
        <v>70</v>
      </c>
      <c r="AU245" s="138" t="s">
        <v>79</v>
      </c>
      <c r="AY245" s="131" t="s">
        <v>116</v>
      </c>
      <c r="BK245" s="139">
        <f>SUM(BK246:BK257)</f>
        <v>0</v>
      </c>
    </row>
    <row r="246" spans="1:65" s="2" customFormat="1" ht="16.5" customHeight="1">
      <c r="A246" s="28"/>
      <c r="B246" s="142"/>
      <c r="C246" s="143" t="s">
        <v>416</v>
      </c>
      <c r="D246" s="143" t="s">
        <v>119</v>
      </c>
      <c r="E246" s="144" t="s">
        <v>417</v>
      </c>
      <c r="F246" s="145" t="s">
        <v>418</v>
      </c>
      <c r="G246" s="146" t="s">
        <v>165</v>
      </c>
      <c r="H246" s="147">
        <v>1931.4</v>
      </c>
      <c r="I246" s="147"/>
      <c r="J246" s="147">
        <f>ROUND(I246*H246,3)</f>
        <v>0</v>
      </c>
      <c r="K246" s="148"/>
      <c r="L246" s="29"/>
      <c r="M246" s="149" t="s">
        <v>1</v>
      </c>
      <c r="N246" s="150" t="s">
        <v>37</v>
      </c>
      <c r="O246" s="151">
        <v>0</v>
      </c>
      <c r="P246" s="151">
        <f>O246*H246</f>
        <v>0</v>
      </c>
      <c r="Q246" s="151">
        <v>0</v>
      </c>
      <c r="R246" s="151">
        <f>Q246*H246</f>
        <v>0</v>
      </c>
      <c r="S246" s="151">
        <v>0</v>
      </c>
      <c r="T246" s="152">
        <f>S246*H246</f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53" t="s">
        <v>188</v>
      </c>
      <c r="AT246" s="153" t="s">
        <v>119</v>
      </c>
      <c r="AU246" s="153" t="s">
        <v>124</v>
      </c>
      <c r="AY246" s="16" t="s">
        <v>116</v>
      </c>
      <c r="BE246" s="154">
        <f>IF(N246="základná",J246,0)</f>
        <v>0</v>
      </c>
      <c r="BF246" s="154">
        <f>IF(N246="znížená",J246,0)</f>
        <v>0</v>
      </c>
      <c r="BG246" s="154">
        <f>IF(N246="zákl. prenesená",J246,0)</f>
        <v>0</v>
      </c>
      <c r="BH246" s="154">
        <f>IF(N246="zníž. prenesená",J246,0)</f>
        <v>0</v>
      </c>
      <c r="BI246" s="154">
        <f>IF(N246="nulová",J246,0)</f>
        <v>0</v>
      </c>
      <c r="BJ246" s="16" t="s">
        <v>124</v>
      </c>
      <c r="BK246" s="155">
        <f>ROUND(I246*H246,3)</f>
        <v>0</v>
      </c>
      <c r="BL246" s="16" t="s">
        <v>188</v>
      </c>
      <c r="BM246" s="153" t="s">
        <v>419</v>
      </c>
    </row>
    <row r="247" spans="1:65" s="13" customFormat="1">
      <c r="B247" s="156"/>
      <c r="D247" s="157" t="s">
        <v>126</v>
      </c>
      <c r="E247" s="158" t="s">
        <v>1</v>
      </c>
      <c r="F247" s="159" t="s">
        <v>420</v>
      </c>
      <c r="H247" s="160">
        <v>1931.4</v>
      </c>
      <c r="L247" s="156"/>
      <c r="M247" s="161"/>
      <c r="N247" s="162"/>
      <c r="O247" s="162"/>
      <c r="P247" s="162"/>
      <c r="Q247" s="162"/>
      <c r="R247" s="162"/>
      <c r="S247" s="162"/>
      <c r="T247" s="163"/>
      <c r="AT247" s="158" t="s">
        <v>126</v>
      </c>
      <c r="AU247" s="158" t="s">
        <v>124</v>
      </c>
      <c r="AV247" s="13" t="s">
        <v>124</v>
      </c>
      <c r="AW247" s="13" t="s">
        <v>27</v>
      </c>
      <c r="AX247" s="13" t="s">
        <v>79</v>
      </c>
      <c r="AY247" s="158" t="s">
        <v>116</v>
      </c>
    </row>
    <row r="248" spans="1:65" s="2" customFormat="1" ht="24.15" customHeight="1">
      <c r="A248" s="28"/>
      <c r="B248" s="142"/>
      <c r="C248" s="143" t="s">
        <v>421</v>
      </c>
      <c r="D248" s="143" t="s">
        <v>119</v>
      </c>
      <c r="E248" s="144" t="s">
        <v>422</v>
      </c>
      <c r="F248" s="145" t="s">
        <v>423</v>
      </c>
      <c r="G248" s="146" t="s">
        <v>165</v>
      </c>
      <c r="H248" s="147">
        <v>161</v>
      </c>
      <c r="I248" s="147"/>
      <c r="J248" s="147">
        <f>ROUND(I248*H248,3)</f>
        <v>0</v>
      </c>
      <c r="K248" s="148"/>
      <c r="L248" s="29"/>
      <c r="M248" s="149" t="s">
        <v>1</v>
      </c>
      <c r="N248" s="150" t="s">
        <v>37</v>
      </c>
      <c r="O248" s="151">
        <v>0</v>
      </c>
      <c r="P248" s="151">
        <f>O248*H248</f>
        <v>0</v>
      </c>
      <c r="Q248" s="151">
        <v>0</v>
      </c>
      <c r="R248" s="151">
        <f>Q248*H248</f>
        <v>0</v>
      </c>
      <c r="S248" s="151">
        <v>0</v>
      </c>
      <c r="T248" s="152">
        <f>S248*H248</f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53" t="s">
        <v>188</v>
      </c>
      <c r="AT248" s="153" t="s">
        <v>119</v>
      </c>
      <c r="AU248" s="153" t="s">
        <v>124</v>
      </c>
      <c r="AY248" s="16" t="s">
        <v>116</v>
      </c>
      <c r="BE248" s="154">
        <f>IF(N248="základná",J248,0)</f>
        <v>0</v>
      </c>
      <c r="BF248" s="154">
        <f>IF(N248="znížená",J248,0)</f>
        <v>0</v>
      </c>
      <c r="BG248" s="154">
        <f>IF(N248="zákl. prenesená",J248,0)</f>
        <v>0</v>
      </c>
      <c r="BH248" s="154">
        <f>IF(N248="zníž. prenesená",J248,0)</f>
        <v>0</v>
      </c>
      <c r="BI248" s="154">
        <f>IF(N248="nulová",J248,0)</f>
        <v>0</v>
      </c>
      <c r="BJ248" s="16" t="s">
        <v>124</v>
      </c>
      <c r="BK248" s="155">
        <f>ROUND(I248*H248,3)</f>
        <v>0</v>
      </c>
      <c r="BL248" s="16" t="s">
        <v>188</v>
      </c>
      <c r="BM248" s="153" t="s">
        <v>424</v>
      </c>
    </row>
    <row r="249" spans="1:65" s="13" customFormat="1">
      <c r="B249" s="156"/>
      <c r="D249" s="157" t="s">
        <v>126</v>
      </c>
      <c r="E249" s="158" t="s">
        <v>1</v>
      </c>
      <c r="F249" s="159" t="s">
        <v>425</v>
      </c>
      <c r="H249" s="160">
        <v>161</v>
      </c>
      <c r="L249" s="156"/>
      <c r="M249" s="161"/>
      <c r="N249" s="162"/>
      <c r="O249" s="162"/>
      <c r="P249" s="162"/>
      <c r="Q249" s="162"/>
      <c r="R249" s="162"/>
      <c r="S249" s="162"/>
      <c r="T249" s="163"/>
      <c r="AT249" s="158" t="s">
        <v>126</v>
      </c>
      <c r="AU249" s="158" t="s">
        <v>124</v>
      </c>
      <c r="AV249" s="13" t="s">
        <v>124</v>
      </c>
      <c r="AW249" s="13" t="s">
        <v>27</v>
      </c>
      <c r="AX249" s="13" t="s">
        <v>79</v>
      </c>
      <c r="AY249" s="158" t="s">
        <v>116</v>
      </c>
    </row>
    <row r="250" spans="1:65" s="2" customFormat="1" ht="16.5" customHeight="1">
      <c r="A250" s="28"/>
      <c r="B250" s="142"/>
      <c r="C250" s="164" t="s">
        <v>426</v>
      </c>
      <c r="D250" s="164" t="s">
        <v>154</v>
      </c>
      <c r="E250" s="165" t="s">
        <v>427</v>
      </c>
      <c r="F250" s="166" t="s">
        <v>428</v>
      </c>
      <c r="G250" s="167" t="s">
        <v>165</v>
      </c>
      <c r="H250" s="168">
        <v>161</v>
      </c>
      <c r="I250" s="168"/>
      <c r="J250" s="168">
        <f>ROUND(I250*H250,3)</f>
        <v>0</v>
      </c>
      <c r="K250" s="169"/>
      <c r="L250" s="170"/>
      <c r="M250" s="171" t="s">
        <v>1</v>
      </c>
      <c r="N250" s="172" t="s">
        <v>37</v>
      </c>
      <c r="O250" s="151">
        <v>0</v>
      </c>
      <c r="P250" s="151">
        <f>O250*H250</f>
        <v>0</v>
      </c>
      <c r="Q250" s="151">
        <v>0</v>
      </c>
      <c r="R250" s="151">
        <f>Q250*H250</f>
        <v>0</v>
      </c>
      <c r="S250" s="151">
        <v>0</v>
      </c>
      <c r="T250" s="152">
        <f>S250*H250</f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53" t="s">
        <v>257</v>
      </c>
      <c r="AT250" s="153" t="s">
        <v>154</v>
      </c>
      <c r="AU250" s="153" t="s">
        <v>124</v>
      </c>
      <c r="AY250" s="16" t="s">
        <v>116</v>
      </c>
      <c r="BE250" s="154">
        <f>IF(N250="základná",J250,0)</f>
        <v>0</v>
      </c>
      <c r="BF250" s="154">
        <f>IF(N250="znížená",J250,0)</f>
        <v>0</v>
      </c>
      <c r="BG250" s="154">
        <f>IF(N250="zákl. prenesená",J250,0)</f>
        <v>0</v>
      </c>
      <c r="BH250" s="154">
        <f>IF(N250="zníž. prenesená",J250,0)</f>
        <v>0</v>
      </c>
      <c r="BI250" s="154">
        <f>IF(N250="nulová",J250,0)</f>
        <v>0</v>
      </c>
      <c r="BJ250" s="16" t="s">
        <v>124</v>
      </c>
      <c r="BK250" s="155">
        <f>ROUND(I250*H250,3)</f>
        <v>0</v>
      </c>
      <c r="BL250" s="16" t="s">
        <v>188</v>
      </c>
      <c r="BM250" s="153" t="s">
        <v>429</v>
      </c>
    </row>
    <row r="251" spans="1:65" s="2" customFormat="1" ht="24.15" customHeight="1">
      <c r="A251" s="28"/>
      <c r="B251" s="142"/>
      <c r="C251" s="143" t="s">
        <v>430</v>
      </c>
      <c r="D251" s="143" t="s">
        <v>119</v>
      </c>
      <c r="E251" s="144" t="s">
        <v>431</v>
      </c>
      <c r="F251" s="145" t="s">
        <v>432</v>
      </c>
      <c r="G251" s="146" t="s">
        <v>265</v>
      </c>
      <c r="H251" s="147">
        <v>3</v>
      </c>
      <c r="I251" s="147"/>
      <c r="J251" s="147">
        <f>ROUND(I251*H251,3)</f>
        <v>0</v>
      </c>
      <c r="K251" s="148"/>
      <c r="L251" s="29"/>
      <c r="M251" s="149" t="s">
        <v>1</v>
      </c>
      <c r="N251" s="150" t="s">
        <v>37</v>
      </c>
      <c r="O251" s="151">
        <v>0</v>
      </c>
      <c r="P251" s="151">
        <f>O251*H251</f>
        <v>0</v>
      </c>
      <c r="Q251" s="151">
        <v>0</v>
      </c>
      <c r="R251" s="151">
        <f>Q251*H251</f>
        <v>0</v>
      </c>
      <c r="S251" s="151">
        <v>0</v>
      </c>
      <c r="T251" s="152">
        <f>S251*H251</f>
        <v>0</v>
      </c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R251" s="153" t="s">
        <v>188</v>
      </c>
      <c r="AT251" s="153" t="s">
        <v>119</v>
      </c>
      <c r="AU251" s="153" t="s">
        <v>124</v>
      </c>
      <c r="AY251" s="16" t="s">
        <v>116</v>
      </c>
      <c r="BE251" s="154">
        <f>IF(N251="základná",J251,0)</f>
        <v>0</v>
      </c>
      <c r="BF251" s="154">
        <f>IF(N251="znížená",J251,0)</f>
        <v>0</v>
      </c>
      <c r="BG251" s="154">
        <f>IF(N251="zákl. prenesená",J251,0)</f>
        <v>0</v>
      </c>
      <c r="BH251" s="154">
        <f>IF(N251="zníž. prenesená",J251,0)</f>
        <v>0</v>
      </c>
      <c r="BI251" s="154">
        <f>IF(N251="nulová",J251,0)</f>
        <v>0</v>
      </c>
      <c r="BJ251" s="16" t="s">
        <v>124</v>
      </c>
      <c r="BK251" s="155">
        <f>ROUND(I251*H251,3)</f>
        <v>0</v>
      </c>
      <c r="BL251" s="16" t="s">
        <v>188</v>
      </c>
      <c r="BM251" s="153" t="s">
        <v>433</v>
      </c>
    </row>
    <row r="252" spans="1:65" s="2" customFormat="1" ht="16.5" customHeight="1">
      <c r="A252" s="28"/>
      <c r="B252" s="142"/>
      <c r="C252" s="164" t="s">
        <v>434</v>
      </c>
      <c r="D252" s="164" t="s">
        <v>154</v>
      </c>
      <c r="E252" s="165" t="s">
        <v>435</v>
      </c>
      <c r="F252" s="166" t="s">
        <v>436</v>
      </c>
      <c r="G252" s="167" t="s">
        <v>265</v>
      </c>
      <c r="H252" s="168">
        <v>3</v>
      </c>
      <c r="I252" s="168"/>
      <c r="J252" s="168">
        <f>ROUND(I252*H252,3)</f>
        <v>0</v>
      </c>
      <c r="K252" s="169"/>
      <c r="L252" s="170"/>
      <c r="M252" s="171" t="s">
        <v>1</v>
      </c>
      <c r="N252" s="172" t="s">
        <v>37</v>
      </c>
      <c r="O252" s="151">
        <v>0</v>
      </c>
      <c r="P252" s="151">
        <f>O252*H252</f>
        <v>0</v>
      </c>
      <c r="Q252" s="151">
        <v>0</v>
      </c>
      <c r="R252" s="151">
        <f>Q252*H252</f>
        <v>0</v>
      </c>
      <c r="S252" s="151">
        <v>0</v>
      </c>
      <c r="T252" s="152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53" t="s">
        <v>257</v>
      </c>
      <c r="AT252" s="153" t="s">
        <v>154</v>
      </c>
      <c r="AU252" s="153" t="s">
        <v>124</v>
      </c>
      <c r="AY252" s="16" t="s">
        <v>116</v>
      </c>
      <c r="BE252" s="154">
        <f>IF(N252="základná",J252,0)</f>
        <v>0</v>
      </c>
      <c r="BF252" s="154">
        <f>IF(N252="znížená",J252,0)</f>
        <v>0</v>
      </c>
      <c r="BG252" s="154">
        <f>IF(N252="zákl. prenesená",J252,0)</f>
        <v>0</v>
      </c>
      <c r="BH252" s="154">
        <f>IF(N252="zníž. prenesená",J252,0)</f>
        <v>0</v>
      </c>
      <c r="BI252" s="154">
        <f>IF(N252="nulová",J252,0)</f>
        <v>0</v>
      </c>
      <c r="BJ252" s="16" t="s">
        <v>124</v>
      </c>
      <c r="BK252" s="155">
        <f>ROUND(I252*H252,3)</f>
        <v>0</v>
      </c>
      <c r="BL252" s="16" t="s">
        <v>188</v>
      </c>
      <c r="BM252" s="153" t="s">
        <v>437</v>
      </c>
    </row>
    <row r="253" spans="1:65" s="2" customFormat="1" ht="16.5" customHeight="1">
      <c r="A253" s="28"/>
      <c r="B253" s="142"/>
      <c r="C253" s="164" t="s">
        <v>438</v>
      </c>
      <c r="D253" s="164" t="s">
        <v>154</v>
      </c>
      <c r="E253" s="165" t="s">
        <v>439</v>
      </c>
      <c r="F253" s="166" t="s">
        <v>440</v>
      </c>
      <c r="G253" s="167" t="s">
        <v>265</v>
      </c>
      <c r="H253" s="168">
        <v>1</v>
      </c>
      <c r="I253" s="168"/>
      <c r="J253" s="168">
        <f>ROUND(I253*H253,3)</f>
        <v>0</v>
      </c>
      <c r="K253" s="169"/>
      <c r="L253" s="170"/>
      <c r="M253" s="171" t="s">
        <v>1</v>
      </c>
      <c r="N253" s="172" t="s">
        <v>37</v>
      </c>
      <c r="O253" s="151">
        <v>0</v>
      </c>
      <c r="P253" s="151">
        <f>O253*H253</f>
        <v>0</v>
      </c>
      <c r="Q253" s="151">
        <v>0</v>
      </c>
      <c r="R253" s="151">
        <f>Q253*H253</f>
        <v>0</v>
      </c>
      <c r="S253" s="151">
        <v>0</v>
      </c>
      <c r="T253" s="152">
        <f>S253*H253</f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53" t="s">
        <v>257</v>
      </c>
      <c r="AT253" s="153" t="s">
        <v>154</v>
      </c>
      <c r="AU253" s="153" t="s">
        <v>124</v>
      </c>
      <c r="AY253" s="16" t="s">
        <v>116</v>
      </c>
      <c r="BE253" s="154">
        <f>IF(N253="základná",J253,0)</f>
        <v>0</v>
      </c>
      <c r="BF253" s="154">
        <f>IF(N253="znížená",J253,0)</f>
        <v>0</v>
      </c>
      <c r="BG253" s="154">
        <f>IF(N253="zákl. prenesená",J253,0)</f>
        <v>0</v>
      </c>
      <c r="BH253" s="154">
        <f>IF(N253="zníž. prenesená",J253,0)</f>
        <v>0</v>
      </c>
      <c r="BI253" s="154">
        <f>IF(N253="nulová",J253,0)</f>
        <v>0</v>
      </c>
      <c r="BJ253" s="16" t="s">
        <v>124</v>
      </c>
      <c r="BK253" s="155">
        <f>ROUND(I253*H253,3)</f>
        <v>0</v>
      </c>
      <c r="BL253" s="16" t="s">
        <v>188</v>
      </c>
      <c r="BM253" s="153" t="s">
        <v>441</v>
      </c>
    </row>
    <row r="254" spans="1:65" s="2" customFormat="1" ht="24.15" customHeight="1">
      <c r="A254" s="28"/>
      <c r="B254" s="142"/>
      <c r="C254" s="143" t="s">
        <v>442</v>
      </c>
      <c r="D254" s="143" t="s">
        <v>119</v>
      </c>
      <c r="E254" s="144" t="s">
        <v>443</v>
      </c>
      <c r="F254" s="145" t="s">
        <v>444</v>
      </c>
      <c r="G254" s="146" t="s">
        <v>445</v>
      </c>
      <c r="H254" s="147">
        <v>648</v>
      </c>
      <c r="I254" s="147"/>
      <c r="J254" s="147">
        <f>ROUND(I254*H254,3)</f>
        <v>0</v>
      </c>
      <c r="K254" s="148"/>
      <c r="L254" s="29"/>
      <c r="M254" s="149" t="s">
        <v>1</v>
      </c>
      <c r="N254" s="150" t="s">
        <v>37</v>
      </c>
      <c r="O254" s="151">
        <v>0</v>
      </c>
      <c r="P254" s="151">
        <f>O254*H254</f>
        <v>0</v>
      </c>
      <c r="Q254" s="151">
        <v>0</v>
      </c>
      <c r="R254" s="151">
        <f>Q254*H254</f>
        <v>0</v>
      </c>
      <c r="S254" s="151">
        <v>0</v>
      </c>
      <c r="T254" s="152">
        <f>S254*H254</f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53" t="s">
        <v>188</v>
      </c>
      <c r="AT254" s="153" t="s">
        <v>119</v>
      </c>
      <c r="AU254" s="153" t="s">
        <v>124</v>
      </c>
      <c r="AY254" s="16" t="s">
        <v>116</v>
      </c>
      <c r="BE254" s="154">
        <f>IF(N254="základná",J254,0)</f>
        <v>0</v>
      </c>
      <c r="BF254" s="154">
        <f>IF(N254="znížená",J254,0)</f>
        <v>0</v>
      </c>
      <c r="BG254" s="154">
        <f>IF(N254="zákl. prenesená",J254,0)</f>
        <v>0</v>
      </c>
      <c r="BH254" s="154">
        <f>IF(N254="zníž. prenesená",J254,0)</f>
        <v>0</v>
      </c>
      <c r="BI254" s="154">
        <f>IF(N254="nulová",J254,0)</f>
        <v>0</v>
      </c>
      <c r="BJ254" s="16" t="s">
        <v>124</v>
      </c>
      <c r="BK254" s="155">
        <f>ROUND(I254*H254,3)</f>
        <v>0</v>
      </c>
      <c r="BL254" s="16" t="s">
        <v>188</v>
      </c>
      <c r="BM254" s="153" t="s">
        <v>446</v>
      </c>
    </row>
    <row r="255" spans="1:65" s="13" customFormat="1">
      <c r="B255" s="156"/>
      <c r="D255" s="157" t="s">
        <v>126</v>
      </c>
      <c r="E255" s="158" t="s">
        <v>1</v>
      </c>
      <c r="F255" s="159" t="s">
        <v>447</v>
      </c>
      <c r="H255" s="160">
        <v>648</v>
      </c>
      <c r="L255" s="156"/>
      <c r="M255" s="161"/>
      <c r="N255" s="162"/>
      <c r="O255" s="162"/>
      <c r="P255" s="162"/>
      <c r="Q255" s="162"/>
      <c r="R255" s="162"/>
      <c r="S255" s="162"/>
      <c r="T255" s="163"/>
      <c r="AT255" s="158" t="s">
        <v>126</v>
      </c>
      <c r="AU255" s="158" t="s">
        <v>124</v>
      </c>
      <c r="AV255" s="13" t="s">
        <v>124</v>
      </c>
      <c r="AW255" s="13" t="s">
        <v>27</v>
      </c>
      <c r="AX255" s="13" t="s">
        <v>79</v>
      </c>
      <c r="AY255" s="158" t="s">
        <v>116</v>
      </c>
    </row>
    <row r="256" spans="1:65" s="2" customFormat="1" ht="16.5" customHeight="1">
      <c r="A256" s="28"/>
      <c r="B256" s="142"/>
      <c r="C256" s="164" t="s">
        <v>448</v>
      </c>
      <c r="D256" s="164" t="s">
        <v>154</v>
      </c>
      <c r="E256" s="165" t="s">
        <v>449</v>
      </c>
      <c r="F256" s="166" t="s">
        <v>450</v>
      </c>
      <c r="G256" s="167" t="s">
        <v>157</v>
      </c>
      <c r="H256" s="168">
        <v>0.64800000000000002</v>
      </c>
      <c r="I256" s="168"/>
      <c r="J256" s="168">
        <f>ROUND(I256*H256,3)</f>
        <v>0</v>
      </c>
      <c r="K256" s="169"/>
      <c r="L256" s="170"/>
      <c r="M256" s="171" t="s">
        <v>1</v>
      </c>
      <c r="N256" s="172" t="s">
        <v>37</v>
      </c>
      <c r="O256" s="151">
        <v>0</v>
      </c>
      <c r="P256" s="151">
        <f>O256*H256</f>
        <v>0</v>
      </c>
      <c r="Q256" s="151">
        <v>0</v>
      </c>
      <c r="R256" s="151">
        <f>Q256*H256</f>
        <v>0</v>
      </c>
      <c r="S256" s="151">
        <v>0</v>
      </c>
      <c r="T256" s="152">
        <f>S256*H256</f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53" t="s">
        <v>257</v>
      </c>
      <c r="AT256" s="153" t="s">
        <v>154</v>
      </c>
      <c r="AU256" s="153" t="s">
        <v>124</v>
      </c>
      <c r="AY256" s="16" t="s">
        <v>116</v>
      </c>
      <c r="BE256" s="154">
        <f>IF(N256="základná",J256,0)</f>
        <v>0</v>
      </c>
      <c r="BF256" s="154">
        <f>IF(N256="znížená",J256,0)</f>
        <v>0</v>
      </c>
      <c r="BG256" s="154">
        <f>IF(N256="zákl. prenesená",J256,0)</f>
        <v>0</v>
      </c>
      <c r="BH256" s="154">
        <f>IF(N256="zníž. prenesená",J256,0)</f>
        <v>0</v>
      </c>
      <c r="BI256" s="154">
        <f>IF(N256="nulová",J256,0)</f>
        <v>0</v>
      </c>
      <c r="BJ256" s="16" t="s">
        <v>124</v>
      </c>
      <c r="BK256" s="155">
        <f>ROUND(I256*H256,3)</f>
        <v>0</v>
      </c>
      <c r="BL256" s="16" t="s">
        <v>188</v>
      </c>
      <c r="BM256" s="153" t="s">
        <v>451</v>
      </c>
    </row>
    <row r="257" spans="1:65" s="2" customFormat="1" ht="24.15" customHeight="1">
      <c r="A257" s="28"/>
      <c r="B257" s="142"/>
      <c r="C257" s="143" t="s">
        <v>452</v>
      </c>
      <c r="D257" s="143" t="s">
        <v>119</v>
      </c>
      <c r="E257" s="144" t="s">
        <v>453</v>
      </c>
      <c r="F257" s="145" t="s">
        <v>454</v>
      </c>
      <c r="G257" s="146" t="s">
        <v>345</v>
      </c>
      <c r="H257" s="147">
        <v>199.45599999999999</v>
      </c>
      <c r="I257" s="147"/>
      <c r="J257" s="147">
        <f>ROUND(I257*H257,3)</f>
        <v>0</v>
      </c>
      <c r="K257" s="148"/>
      <c r="L257" s="29"/>
      <c r="M257" s="149" t="s">
        <v>1</v>
      </c>
      <c r="N257" s="150" t="s">
        <v>37</v>
      </c>
      <c r="O257" s="151">
        <v>0</v>
      </c>
      <c r="P257" s="151">
        <f>O257*H257</f>
        <v>0</v>
      </c>
      <c r="Q257" s="151">
        <v>0</v>
      </c>
      <c r="R257" s="151">
        <f>Q257*H257</f>
        <v>0</v>
      </c>
      <c r="S257" s="151">
        <v>0</v>
      </c>
      <c r="T257" s="152">
        <f>S257*H257</f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53" t="s">
        <v>188</v>
      </c>
      <c r="AT257" s="153" t="s">
        <v>119</v>
      </c>
      <c r="AU257" s="153" t="s">
        <v>124</v>
      </c>
      <c r="AY257" s="16" t="s">
        <v>116</v>
      </c>
      <c r="BE257" s="154">
        <f>IF(N257="základná",J257,0)</f>
        <v>0</v>
      </c>
      <c r="BF257" s="154">
        <f>IF(N257="znížená",J257,0)</f>
        <v>0</v>
      </c>
      <c r="BG257" s="154">
        <f>IF(N257="zákl. prenesená",J257,0)</f>
        <v>0</v>
      </c>
      <c r="BH257" s="154">
        <f>IF(N257="zníž. prenesená",J257,0)</f>
        <v>0</v>
      </c>
      <c r="BI257" s="154">
        <f>IF(N257="nulová",J257,0)</f>
        <v>0</v>
      </c>
      <c r="BJ257" s="16" t="s">
        <v>124</v>
      </c>
      <c r="BK257" s="155">
        <f>ROUND(I257*H257,3)</f>
        <v>0</v>
      </c>
      <c r="BL257" s="16" t="s">
        <v>188</v>
      </c>
      <c r="BM257" s="153" t="s">
        <v>455</v>
      </c>
    </row>
    <row r="258" spans="1:65" s="12" customFormat="1" ht="22.8" customHeight="1">
      <c r="B258" s="130"/>
      <c r="D258" s="131" t="s">
        <v>70</v>
      </c>
      <c r="E258" s="140" t="s">
        <v>456</v>
      </c>
      <c r="F258" s="140" t="s">
        <v>457</v>
      </c>
      <c r="J258" s="141">
        <f>BK258</f>
        <v>0</v>
      </c>
      <c r="L258" s="130"/>
      <c r="M258" s="134"/>
      <c r="N258" s="135"/>
      <c r="O258" s="135"/>
      <c r="P258" s="136">
        <f>SUM(P259:P261)</f>
        <v>222.38384000000002</v>
      </c>
      <c r="Q258" s="135"/>
      <c r="R258" s="136">
        <f>SUM(R259:R261)</f>
        <v>2.4572800000000002E-2</v>
      </c>
      <c r="S258" s="135"/>
      <c r="T258" s="137">
        <f>SUM(T259:T261)</f>
        <v>0</v>
      </c>
      <c r="AR258" s="131" t="s">
        <v>124</v>
      </c>
      <c r="AT258" s="138" t="s">
        <v>70</v>
      </c>
      <c r="AU258" s="138" t="s">
        <v>79</v>
      </c>
      <c r="AY258" s="131" t="s">
        <v>116</v>
      </c>
      <c r="BK258" s="139">
        <f>SUM(BK259:BK261)</f>
        <v>0</v>
      </c>
    </row>
    <row r="259" spans="1:65" s="2" customFormat="1" ht="24.15" customHeight="1">
      <c r="A259" s="28"/>
      <c r="B259" s="142"/>
      <c r="C259" s="143" t="s">
        <v>458</v>
      </c>
      <c r="D259" s="143" t="s">
        <v>119</v>
      </c>
      <c r="E259" s="144" t="s">
        <v>459</v>
      </c>
      <c r="F259" s="145" t="s">
        <v>460</v>
      </c>
      <c r="G259" s="146" t="s">
        <v>165</v>
      </c>
      <c r="H259" s="147">
        <v>487.54700000000003</v>
      </c>
      <c r="I259" s="147"/>
      <c r="J259" s="147">
        <f>ROUND(I259*H259,3)</f>
        <v>0</v>
      </c>
      <c r="K259" s="148"/>
      <c r="L259" s="29"/>
      <c r="M259" s="149" t="s">
        <v>1</v>
      </c>
      <c r="N259" s="150" t="s">
        <v>37</v>
      </c>
      <c r="O259" s="151">
        <v>0</v>
      </c>
      <c r="P259" s="151">
        <f>O259*H259</f>
        <v>0</v>
      </c>
      <c r="Q259" s="151">
        <v>0</v>
      </c>
      <c r="R259" s="151">
        <f>Q259*H259</f>
        <v>0</v>
      </c>
      <c r="S259" s="151">
        <v>0</v>
      </c>
      <c r="T259" s="152">
        <f>S259*H259</f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53" t="s">
        <v>188</v>
      </c>
      <c r="AT259" s="153" t="s">
        <v>119</v>
      </c>
      <c r="AU259" s="153" t="s">
        <v>124</v>
      </c>
      <c r="AY259" s="16" t="s">
        <v>116</v>
      </c>
      <c r="BE259" s="154">
        <f>IF(N259="základná",J259,0)</f>
        <v>0</v>
      </c>
      <c r="BF259" s="154">
        <f>IF(N259="znížená",J259,0)</f>
        <v>0</v>
      </c>
      <c r="BG259" s="154">
        <f>IF(N259="zákl. prenesená",J259,0)</f>
        <v>0</v>
      </c>
      <c r="BH259" s="154">
        <f>IF(N259="zníž. prenesená",J259,0)</f>
        <v>0</v>
      </c>
      <c r="BI259" s="154">
        <f>IF(N259="nulová",J259,0)</f>
        <v>0</v>
      </c>
      <c r="BJ259" s="16" t="s">
        <v>124</v>
      </c>
      <c r="BK259" s="155">
        <f>ROUND(I259*H259,3)</f>
        <v>0</v>
      </c>
      <c r="BL259" s="16" t="s">
        <v>188</v>
      </c>
      <c r="BM259" s="153" t="s">
        <v>461</v>
      </c>
    </row>
    <row r="260" spans="1:65" s="2" customFormat="1" ht="37.799999999999997" customHeight="1">
      <c r="A260" s="28"/>
      <c r="B260" s="142"/>
      <c r="C260" s="143" t="s">
        <v>462</v>
      </c>
      <c r="D260" s="143" t="s">
        <v>119</v>
      </c>
      <c r="E260" s="144" t="s">
        <v>463</v>
      </c>
      <c r="F260" s="145" t="s">
        <v>464</v>
      </c>
      <c r="G260" s="146" t="s">
        <v>165</v>
      </c>
      <c r="H260" s="147">
        <v>1228.6400000000001</v>
      </c>
      <c r="I260" s="147"/>
      <c r="J260" s="147">
        <f>ROUND(I260*H260,3)</f>
        <v>0</v>
      </c>
      <c r="K260" s="148"/>
      <c r="L260" s="29"/>
      <c r="M260" s="149" t="s">
        <v>1</v>
      </c>
      <c r="N260" s="150" t="s">
        <v>37</v>
      </c>
      <c r="O260" s="151">
        <v>0.18099999999999999</v>
      </c>
      <c r="P260" s="151">
        <f>O260*H260</f>
        <v>222.38384000000002</v>
      </c>
      <c r="Q260" s="151">
        <v>2.0000000000000002E-5</v>
      </c>
      <c r="R260" s="151">
        <f>Q260*H260</f>
        <v>2.4572800000000002E-2</v>
      </c>
      <c r="S260" s="151">
        <v>0</v>
      </c>
      <c r="T260" s="152">
        <f>S260*H260</f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53" t="s">
        <v>188</v>
      </c>
      <c r="AT260" s="153" t="s">
        <v>119</v>
      </c>
      <c r="AU260" s="153" t="s">
        <v>124</v>
      </c>
      <c r="AY260" s="16" t="s">
        <v>116</v>
      </c>
      <c r="BE260" s="154">
        <f>IF(N260="základná",J260,0)</f>
        <v>0</v>
      </c>
      <c r="BF260" s="154">
        <f>IF(N260="znížená",J260,0)</f>
        <v>0</v>
      </c>
      <c r="BG260" s="154">
        <f>IF(N260="zákl. prenesená",J260,0)</f>
        <v>0</v>
      </c>
      <c r="BH260" s="154">
        <f>IF(N260="zníž. prenesená",J260,0)</f>
        <v>0</v>
      </c>
      <c r="BI260" s="154">
        <f>IF(N260="nulová",J260,0)</f>
        <v>0</v>
      </c>
      <c r="BJ260" s="16" t="s">
        <v>124</v>
      </c>
      <c r="BK260" s="155">
        <f>ROUND(I260*H260,3)</f>
        <v>0</v>
      </c>
      <c r="BL260" s="16" t="s">
        <v>188</v>
      </c>
      <c r="BM260" s="153" t="s">
        <v>465</v>
      </c>
    </row>
    <row r="261" spans="1:65" s="13" customFormat="1">
      <c r="B261" s="156"/>
      <c r="D261" s="157" t="s">
        <v>126</v>
      </c>
      <c r="E261" s="158" t="s">
        <v>1</v>
      </c>
      <c r="F261" s="159" t="s">
        <v>466</v>
      </c>
      <c r="H261" s="160">
        <v>1228.6400000000001</v>
      </c>
      <c r="L261" s="156"/>
      <c r="M261" s="180"/>
      <c r="N261" s="181"/>
      <c r="O261" s="181"/>
      <c r="P261" s="181"/>
      <c r="Q261" s="181"/>
      <c r="R261" s="181"/>
      <c r="S261" s="181"/>
      <c r="T261" s="182"/>
      <c r="AT261" s="158" t="s">
        <v>126</v>
      </c>
      <c r="AU261" s="158" t="s">
        <v>124</v>
      </c>
      <c r="AV261" s="13" t="s">
        <v>124</v>
      </c>
      <c r="AW261" s="13" t="s">
        <v>27</v>
      </c>
      <c r="AX261" s="13" t="s">
        <v>79</v>
      </c>
      <c r="AY261" s="158" t="s">
        <v>116</v>
      </c>
    </row>
    <row r="262" spans="1:65" s="2" customFormat="1" ht="6.9" customHeight="1">
      <c r="A262" s="28"/>
      <c r="B262" s="46"/>
      <c r="C262" s="47"/>
      <c r="D262" s="47"/>
      <c r="E262" s="47"/>
      <c r="F262" s="47"/>
      <c r="G262" s="47"/>
      <c r="H262" s="47"/>
      <c r="I262" s="47"/>
      <c r="J262" s="47"/>
      <c r="K262" s="47"/>
      <c r="L262" s="29"/>
      <c r="M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</sheetData>
  <autoFilter ref="C129:K261" xr:uid="{00000000-0009-0000-0000-000001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Stavebné úpravy skla...</vt:lpstr>
      <vt:lpstr>'01 - Stavebné úpravy skla...'!Názvy_tlače</vt:lpstr>
      <vt:lpstr>'Rekapitulácia stavby'!Názvy_tlače</vt:lpstr>
      <vt:lpstr>'01 - Stavebné úpravy skla...'!Oblasť_tlače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pocitac-PC\pocitac</dc:creator>
  <cp:lastModifiedBy>PC</cp:lastModifiedBy>
  <cp:lastPrinted>2022-06-19T13:36:17Z</cp:lastPrinted>
  <dcterms:created xsi:type="dcterms:W3CDTF">2022-06-16T21:22:56Z</dcterms:created>
  <dcterms:modified xsi:type="dcterms:W3CDTF">2022-06-22T04:23:36Z</dcterms:modified>
</cp:coreProperties>
</file>