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ma\Desktop\"/>
    </mc:Choice>
  </mc:AlternateContent>
  <xr:revisionPtr revIDLastSave="0" documentId="8_{9790A41C-BF5D-4190-8F1A-A662ED5588D5}" xr6:coauthVersionLast="47" xr6:coauthVersionMax="47" xr10:uidLastSave="{00000000-0000-0000-0000-000000000000}"/>
  <bookViews>
    <workbookView xWindow="-108" yWindow="-108" windowWidth="23256" windowHeight="12576" xr2:uid="{F73C058A-D18F-4A60-B32B-D0529548E3D4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H21" i="1"/>
  <c r="H20" i="1"/>
  <c r="J20" i="1" s="1"/>
  <c r="H19" i="1"/>
  <c r="J19" i="1" s="1"/>
  <c r="H18" i="1"/>
  <c r="J18" i="1" s="1"/>
  <c r="J17" i="1"/>
  <c r="H17" i="1"/>
  <c r="H16" i="1"/>
  <c r="J16" i="1" s="1"/>
  <c r="H15" i="1"/>
  <c r="J15" i="1" s="1"/>
  <c r="H14" i="1"/>
  <c r="J14" i="1" s="1"/>
  <c r="J13" i="1"/>
  <c r="H13" i="1"/>
  <c r="H12" i="1"/>
  <c r="J12" i="1" s="1"/>
  <c r="H11" i="1"/>
  <c r="J11" i="1" s="1"/>
  <c r="H10" i="1"/>
  <c r="J10" i="1" s="1"/>
  <c r="J9" i="1"/>
  <c r="H9" i="1"/>
  <c r="H8" i="1"/>
  <c r="J8" i="1" s="1"/>
  <c r="H7" i="1"/>
  <c r="J7" i="1" s="1"/>
  <c r="H6" i="1"/>
  <c r="J6" i="1" s="1"/>
  <c r="J5" i="1"/>
  <c r="H5" i="1"/>
  <c r="H4" i="1"/>
  <c r="J4" i="1" s="1"/>
  <c r="H3" i="1"/>
  <c r="J3" i="1" s="1"/>
</calcChain>
</file>

<file path=xl/sharedStrings.xml><?xml version="1.0" encoding="utf-8"?>
<sst xmlns="http://schemas.openxmlformats.org/spreadsheetml/2006/main" count="83" uniqueCount="29">
  <si>
    <t>miesto realizácie</t>
  </si>
  <si>
    <t>traktor</t>
  </si>
  <si>
    <t>Ekologické poľnohospodárstvo</t>
  </si>
  <si>
    <t>Zameranie projektu</t>
  </si>
  <si>
    <t>Jednotková cena</t>
  </si>
  <si>
    <t>Množstvo</t>
  </si>
  <si>
    <t>Celkom v EUR</t>
  </si>
  <si>
    <t xml:space="preserve">Mazanina z betónu prostého (m3) tr. C 12/15 hr.nad 50 do 80 mm   </t>
  </si>
  <si>
    <t>menej rozvinuté regióny</t>
  </si>
  <si>
    <t>áno</t>
  </si>
  <si>
    <t>h) rekonštrukciu nevyužívanej hospodárskej stavby  na budovu využívanú v ŽV alebo zbúranie takejto stavby a vybudovanie novej na jej mieste pre využitie v ŽV</t>
  </si>
  <si>
    <t xml:space="preserve">Výstuž mazanín z betónov (z kameniva) a z ľahkých betónov zo zváraných sietí z drôtov typu KARI   </t>
  </si>
  <si>
    <t xml:space="preserve">Presun hmôt pre budovy (801, 803, 812), zvislá konštr. z tehál, tvárnic, z kovu výšky do 6 m </t>
  </si>
  <si>
    <t xml:space="preserve">Demontáž krytiny asfaltovej vlnitej, do sutiny, sklon strechy do 45°, -0,012t   </t>
  </si>
  <si>
    <t xml:space="preserve">Montáž okna plastového na PUR penu   </t>
  </si>
  <si>
    <t xml:space="preserve">Plastové okno jednokrídlové OS, vxš 900x900 mm, izolačné dvojsklo, 6 komorový profil </t>
  </si>
  <si>
    <t xml:space="preserve">Plastové okno dvojkrídlové OS+O, vxš 1500x1200 mm, izolačné dvojsklo, 6 komorový profil  </t>
  </si>
  <si>
    <t xml:space="preserve">Presun hmot pre konštrukcie stolárske v objektoch výšky do 6 m </t>
  </si>
  <si>
    <t>Montáž opláštenia sendvičovými stenovými panelmi s viditeľným spojom na OK, hrúbky do 100 mm</t>
  </si>
  <si>
    <t xml:space="preserve">Panel sendvičový z tvrdej polyuretánovej peny PIR stenový štandardný oceľový plášť š. 1100 mm hr. jadra 100 mm   </t>
  </si>
  <si>
    <t xml:space="preserve">Montáž vrát garážových roletových a kazetových, zasúvateľných pod strop plochy nad 6 do 9 m2 </t>
  </si>
  <si>
    <t xml:space="preserve">Vráta garážové RES X vxš 2965x3000 mm vodorovne rebrované resp. kazetové </t>
  </si>
  <si>
    <t>Montáž a dodávka ostatných atypických kovových stavebných doplnkových konštrukcií nad 50 do 100 kg (ukotvenie panelov + otvárací mechanizmus)</t>
  </si>
  <si>
    <t>Presun hmôt pre kovové stavebné doplnkové konštrukcie v objektoch výšky do 6 m</t>
  </si>
  <si>
    <t xml:space="preserve">Vzduchotechnika - odvetranie maštale - montáž </t>
  </si>
  <si>
    <t xml:space="preserve">Vzduchotechnika - odvetranie maštale - dodávka </t>
  </si>
  <si>
    <t xml:space="preserve">Presun hmôt pre montáž vzduchotechnických zariadení v stavbe (objekte) výšky do 7 m </t>
  </si>
  <si>
    <t xml:space="preserve">Odstránenie starých náterov z oceľových konštrukcií ťažkých A oškrabaním  </t>
  </si>
  <si>
    <t>Nátery oceľ.konštr. syntetické na vzduchu schnúce ťažkých A dvojnásobné - 70µm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</si>
</sst>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5" fontId="4" fillId="0" borderId="10" xfId="0" applyNumberFormat="1" applyFont="1" applyBorder="1" applyAlignment="1" applyProtection="1">
      <alignment vertical="center" wrapText="1"/>
      <protection locked="0"/>
    </xf>
    <xf numFmtId="4" fontId="1" fillId="3" borderId="10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164" fontId="4" fillId="0" borderId="11" xfId="0" applyNumberFormat="1" applyFont="1" applyBorder="1" applyAlignment="1" applyProtection="1">
      <alignment vertical="center"/>
      <protection locked="0"/>
    </xf>
    <xf numFmtId="165" fontId="4" fillId="0" borderId="11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vertical="center"/>
      <protection locked="0"/>
    </xf>
  </cellXfs>
  <cellStyles count="1">
    <cellStyle name="Normálna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0AA91-234A-4BF9-972C-0029CCDD4BC9}">
  <dimension ref="A1:J21"/>
  <sheetViews>
    <sheetView tabSelected="1" topLeftCell="A22" workbookViewId="0">
      <selection activeCell="M7" sqref="M7"/>
    </sheetView>
  </sheetViews>
  <sheetFormatPr defaultRowHeight="15" x14ac:dyDescent="0.25"/>
  <cols>
    <col min="1" max="2" width="12.7109375" customWidth="1"/>
    <col min="3" max="3" width="22.42578125" customWidth="1"/>
    <col min="4" max="4" width="11" customWidth="1"/>
    <col min="5" max="5" width="6.5703125" bestFit="1" customWidth="1"/>
    <col min="6" max="6" width="11.140625" customWidth="1"/>
    <col min="7" max="7" width="37.85546875" customWidth="1"/>
    <col min="8" max="8" width="10.5703125" customWidth="1"/>
    <col min="9" max="9" width="8.85546875" customWidth="1"/>
    <col min="10" max="10" width="13.140625" customWidth="1"/>
  </cols>
  <sheetData>
    <row r="1" spans="1:10" ht="15.75" thickBot="1" x14ac:dyDescent="0.3">
      <c r="A1" s="1"/>
      <c r="B1" s="1"/>
      <c r="C1" s="2"/>
      <c r="D1" s="3" t="s">
        <v>0</v>
      </c>
      <c r="E1" s="3" t="s">
        <v>1</v>
      </c>
      <c r="F1" s="4" t="s">
        <v>2</v>
      </c>
      <c r="G1" s="3" t="s">
        <v>3</v>
      </c>
      <c r="H1" s="5"/>
      <c r="I1" s="5"/>
      <c r="J1" s="5"/>
    </row>
    <row r="2" spans="1:10" ht="26.25" thickBot="1" x14ac:dyDescent="0.3">
      <c r="A2" s="6"/>
      <c r="B2" s="6"/>
      <c r="C2" s="7"/>
      <c r="D2" s="8"/>
      <c r="E2" s="8"/>
      <c r="F2" s="9"/>
      <c r="G2" s="8"/>
      <c r="H2" s="10" t="s">
        <v>4</v>
      </c>
      <c r="I2" s="11" t="s">
        <v>5</v>
      </c>
      <c r="J2" s="12" t="s">
        <v>6</v>
      </c>
    </row>
    <row r="3" spans="1:10" ht="33.75" x14ac:dyDescent="0.25">
      <c r="A3" s="13" t="s">
        <v>7</v>
      </c>
      <c r="B3" s="13"/>
      <c r="C3" s="13"/>
      <c r="D3" s="14" t="s">
        <v>8</v>
      </c>
      <c r="E3" s="14"/>
      <c r="F3" s="14" t="s">
        <v>9</v>
      </c>
      <c r="G3" s="15" t="s">
        <v>10</v>
      </c>
      <c r="H3" s="16">
        <f>118.11*1.19</f>
        <v>140.55089999999998</v>
      </c>
      <c r="I3" s="17">
        <v>87.5</v>
      </c>
      <c r="J3" s="18">
        <f>ROUNDDOWN(H3*I3,2)</f>
        <v>12298.2</v>
      </c>
    </row>
    <row r="4" spans="1:10" ht="33.75" x14ac:dyDescent="0.25">
      <c r="A4" s="19" t="s">
        <v>11</v>
      </c>
      <c r="B4" s="19"/>
      <c r="C4" s="19"/>
      <c r="D4" s="14" t="s">
        <v>8</v>
      </c>
      <c r="E4" s="20"/>
      <c r="F4" s="14" t="s">
        <v>9</v>
      </c>
      <c r="G4" s="15" t="s">
        <v>10</v>
      </c>
      <c r="H4" s="21">
        <f>1.19*1378.5</f>
        <v>1640.415</v>
      </c>
      <c r="I4" s="22">
        <v>3.2</v>
      </c>
      <c r="J4" s="18">
        <f>ROUNDDOWN(H4*I4,2)</f>
        <v>5249.32</v>
      </c>
    </row>
    <row r="5" spans="1:10" ht="33.75" x14ac:dyDescent="0.25">
      <c r="A5" s="19" t="s">
        <v>12</v>
      </c>
      <c r="B5" s="19"/>
      <c r="C5" s="19"/>
      <c r="D5" s="14" t="s">
        <v>8</v>
      </c>
      <c r="E5" s="20"/>
      <c r="F5" s="14" t="s">
        <v>9</v>
      </c>
      <c r="G5" s="15" t="s">
        <v>10</v>
      </c>
      <c r="H5" s="21">
        <f>1.19*13.11</f>
        <v>15.600899999999999</v>
      </c>
      <c r="I5" s="22">
        <v>200.846</v>
      </c>
      <c r="J5" s="18">
        <f t="shared" ref="J5:J21" si="0">ROUNDDOWN(H5*I5,2)</f>
        <v>3133.37</v>
      </c>
    </row>
    <row r="6" spans="1:10" ht="33.75" x14ac:dyDescent="0.25">
      <c r="A6" s="19" t="s">
        <v>13</v>
      </c>
      <c r="B6" s="19"/>
      <c r="C6" s="19"/>
      <c r="D6" s="14" t="s">
        <v>8</v>
      </c>
      <c r="E6" s="20"/>
      <c r="F6" s="14" t="s">
        <v>9</v>
      </c>
      <c r="G6" s="15" t="s">
        <v>10</v>
      </c>
      <c r="H6" s="21">
        <f>1.19*1.51</f>
        <v>1.7968999999999999</v>
      </c>
      <c r="I6" s="22">
        <v>190.2</v>
      </c>
      <c r="J6" s="18">
        <f t="shared" si="0"/>
        <v>341.77</v>
      </c>
    </row>
    <row r="7" spans="1:10" ht="33.75" x14ac:dyDescent="0.25">
      <c r="A7" s="19" t="s">
        <v>14</v>
      </c>
      <c r="B7" s="19"/>
      <c r="C7" s="19"/>
      <c r="D7" s="14" t="s">
        <v>8</v>
      </c>
      <c r="E7" s="20"/>
      <c r="F7" s="14" t="s">
        <v>9</v>
      </c>
      <c r="G7" s="15" t="s">
        <v>10</v>
      </c>
      <c r="H7" s="21">
        <f>1.19* 16</f>
        <v>19.04</v>
      </c>
      <c r="I7" s="22">
        <v>111.6</v>
      </c>
      <c r="J7" s="18">
        <f t="shared" si="0"/>
        <v>2124.86</v>
      </c>
    </row>
    <row r="8" spans="1:10" ht="33.75" x14ac:dyDescent="0.25">
      <c r="A8" s="19" t="s">
        <v>15</v>
      </c>
      <c r="B8" s="19"/>
      <c r="C8" s="19"/>
      <c r="D8" s="14" t="s">
        <v>8</v>
      </c>
      <c r="E8" s="20"/>
      <c r="F8" s="14" t="s">
        <v>9</v>
      </c>
      <c r="G8" s="15" t="s">
        <v>10</v>
      </c>
      <c r="H8" s="21">
        <f>1.19*129.42</f>
        <v>154.00979999999998</v>
      </c>
      <c r="I8" s="22">
        <v>28</v>
      </c>
      <c r="J8" s="18">
        <f t="shared" si="0"/>
        <v>4312.2700000000004</v>
      </c>
    </row>
    <row r="9" spans="1:10" ht="33.75" x14ac:dyDescent="0.25">
      <c r="A9" s="23" t="s">
        <v>16</v>
      </c>
      <c r="B9" s="23"/>
      <c r="C9" s="23"/>
      <c r="D9" s="14" t="s">
        <v>8</v>
      </c>
      <c r="E9" s="20"/>
      <c r="F9" s="14" t="s">
        <v>9</v>
      </c>
      <c r="G9" s="15" t="s">
        <v>10</v>
      </c>
      <c r="H9" s="21">
        <f>1.19*246.97</f>
        <v>293.89429999999999</v>
      </c>
      <c r="I9" s="22">
        <v>2</v>
      </c>
      <c r="J9" s="18">
        <f t="shared" si="0"/>
        <v>587.78</v>
      </c>
    </row>
    <row r="10" spans="1:10" ht="33.75" x14ac:dyDescent="0.25">
      <c r="A10" s="23" t="s">
        <v>17</v>
      </c>
      <c r="B10" s="23"/>
      <c r="C10" s="23"/>
      <c r="D10" s="14" t="s">
        <v>8</v>
      </c>
      <c r="E10" s="20"/>
      <c r="F10" s="14" t="s">
        <v>9</v>
      </c>
      <c r="G10" s="15" t="s">
        <v>10</v>
      </c>
      <c r="H10" s="21">
        <f>1.19*28.45</f>
        <v>33.855499999999999</v>
      </c>
      <c r="I10" s="22">
        <v>1.3959999999999999</v>
      </c>
      <c r="J10" s="18">
        <f t="shared" si="0"/>
        <v>47.26</v>
      </c>
    </row>
    <row r="11" spans="1:10" ht="33.75" x14ac:dyDescent="0.25">
      <c r="A11" s="23" t="s">
        <v>18</v>
      </c>
      <c r="B11" s="23"/>
      <c r="C11" s="23"/>
      <c r="D11" s="14" t="s">
        <v>8</v>
      </c>
      <c r="E11" s="20"/>
      <c r="F11" s="14" t="s">
        <v>9</v>
      </c>
      <c r="G11" s="15" t="s">
        <v>10</v>
      </c>
      <c r="H11" s="21">
        <f>1.19*16.47</f>
        <v>19.599299999999999</v>
      </c>
      <c r="I11" s="24">
        <v>1500</v>
      </c>
      <c r="J11" s="18">
        <f t="shared" si="0"/>
        <v>29398.95</v>
      </c>
    </row>
    <row r="12" spans="1:10" ht="33.75" x14ac:dyDescent="0.25">
      <c r="A12" s="23" t="s">
        <v>19</v>
      </c>
      <c r="B12" s="23"/>
      <c r="C12" s="23"/>
      <c r="D12" s="14" t="s">
        <v>8</v>
      </c>
      <c r="E12" s="20"/>
      <c r="F12" s="14" t="s">
        <v>9</v>
      </c>
      <c r="G12" s="15" t="s">
        <v>10</v>
      </c>
      <c r="H12" s="21">
        <f>1.19*25.47</f>
        <v>30.309299999999997</v>
      </c>
      <c r="I12" s="24">
        <v>1500</v>
      </c>
      <c r="J12" s="18">
        <f t="shared" si="0"/>
        <v>45463.95</v>
      </c>
    </row>
    <row r="13" spans="1:10" ht="33.75" x14ac:dyDescent="0.25">
      <c r="A13" s="23" t="s">
        <v>20</v>
      </c>
      <c r="B13" s="23"/>
      <c r="C13" s="23"/>
      <c r="D13" s="14" t="s">
        <v>8</v>
      </c>
      <c r="E13" s="20"/>
      <c r="F13" s="14" t="s">
        <v>9</v>
      </c>
      <c r="G13" s="15" t="s">
        <v>10</v>
      </c>
      <c r="H13" s="21">
        <f>1.19*185.54</f>
        <v>220.79259999999999</v>
      </c>
      <c r="I13" s="22">
        <v>3</v>
      </c>
      <c r="J13" s="18">
        <f t="shared" si="0"/>
        <v>662.37</v>
      </c>
    </row>
    <row r="14" spans="1:10" ht="33.75" x14ac:dyDescent="0.25">
      <c r="A14" s="23" t="s">
        <v>21</v>
      </c>
      <c r="B14" s="23"/>
      <c r="C14" s="23"/>
      <c r="D14" s="14" t="s">
        <v>8</v>
      </c>
      <c r="E14" s="20"/>
      <c r="F14" s="14" t="s">
        <v>9</v>
      </c>
      <c r="G14" s="15" t="s">
        <v>10</v>
      </c>
      <c r="H14" s="21">
        <f>1.19*874.68</f>
        <v>1040.8691999999999</v>
      </c>
      <c r="I14" s="22">
        <v>3</v>
      </c>
      <c r="J14" s="18">
        <f t="shared" si="0"/>
        <v>3122.6</v>
      </c>
    </row>
    <row r="15" spans="1:10" ht="33.75" x14ac:dyDescent="0.25">
      <c r="A15" s="23" t="s">
        <v>22</v>
      </c>
      <c r="B15" s="23"/>
      <c r="C15" s="23"/>
      <c r="D15" s="14" t="s">
        <v>8</v>
      </c>
      <c r="E15" s="20"/>
      <c r="F15" s="14" t="s">
        <v>9</v>
      </c>
      <c r="G15" s="15" t="s">
        <v>10</v>
      </c>
      <c r="H15" s="21">
        <f>1.19*1580</f>
        <v>1880.1999999999998</v>
      </c>
      <c r="I15" s="22">
        <v>5</v>
      </c>
      <c r="J15" s="18">
        <f t="shared" si="0"/>
        <v>9401</v>
      </c>
    </row>
    <row r="16" spans="1:10" ht="33.75" x14ac:dyDescent="0.25">
      <c r="A16" s="23" t="s">
        <v>23</v>
      </c>
      <c r="B16" s="23"/>
      <c r="C16" s="23"/>
      <c r="D16" s="14" t="s">
        <v>8</v>
      </c>
      <c r="E16" s="20"/>
      <c r="F16" s="14" t="s">
        <v>9</v>
      </c>
      <c r="G16" s="15" t="s">
        <v>10</v>
      </c>
      <c r="H16" s="21">
        <f>1.19*42.14</f>
        <v>50.146599999999999</v>
      </c>
      <c r="I16" s="22">
        <v>24.725000000000001</v>
      </c>
      <c r="J16" s="18">
        <f t="shared" si="0"/>
        <v>1239.8699999999999</v>
      </c>
    </row>
    <row r="17" spans="1:10" ht="33.75" x14ac:dyDescent="0.25">
      <c r="A17" s="23" t="s">
        <v>24</v>
      </c>
      <c r="B17" s="23"/>
      <c r="C17" s="23"/>
      <c r="D17" s="14" t="s">
        <v>8</v>
      </c>
      <c r="E17" s="20"/>
      <c r="F17" s="14" t="s">
        <v>9</v>
      </c>
      <c r="G17" s="15" t="s">
        <v>10</v>
      </c>
      <c r="H17" s="21">
        <f>1.19*2690</f>
        <v>3201.1</v>
      </c>
      <c r="I17" s="22">
        <v>1</v>
      </c>
      <c r="J17" s="18">
        <f t="shared" si="0"/>
        <v>3201.1</v>
      </c>
    </row>
    <row r="18" spans="1:10" ht="33.75" x14ac:dyDescent="0.25">
      <c r="A18" s="23" t="s">
        <v>25</v>
      </c>
      <c r="B18" s="23"/>
      <c r="C18" s="23"/>
      <c r="D18" s="14" t="s">
        <v>8</v>
      </c>
      <c r="E18" s="20"/>
      <c r="F18" s="14" t="s">
        <v>9</v>
      </c>
      <c r="G18" s="15" t="s">
        <v>10</v>
      </c>
      <c r="H18" s="21">
        <f>1.19*5380</f>
        <v>6402.2</v>
      </c>
      <c r="I18" s="22">
        <v>1</v>
      </c>
      <c r="J18" s="18">
        <f t="shared" si="0"/>
        <v>6402.2</v>
      </c>
    </row>
    <row r="19" spans="1:10" ht="33.75" x14ac:dyDescent="0.25">
      <c r="A19" s="23" t="s">
        <v>26</v>
      </c>
      <c r="B19" s="23"/>
      <c r="C19" s="23"/>
      <c r="D19" s="14" t="s">
        <v>8</v>
      </c>
      <c r="E19" s="20"/>
      <c r="F19" s="14" t="s">
        <v>9</v>
      </c>
      <c r="G19" s="15" t="s">
        <v>10</v>
      </c>
      <c r="H19" s="21">
        <f>1.19*1.7</f>
        <v>2.0229999999999997</v>
      </c>
      <c r="I19" s="22">
        <v>80.7</v>
      </c>
      <c r="J19" s="18">
        <f t="shared" si="0"/>
        <v>163.25</v>
      </c>
    </row>
    <row r="20" spans="1:10" ht="33.75" x14ac:dyDescent="0.25">
      <c r="A20" s="23" t="s">
        <v>27</v>
      </c>
      <c r="B20" s="23"/>
      <c r="C20" s="23"/>
      <c r="D20" s="14" t="s">
        <v>8</v>
      </c>
      <c r="E20" s="20"/>
      <c r="F20" s="14" t="s">
        <v>9</v>
      </c>
      <c r="G20" s="15" t="s">
        <v>10</v>
      </c>
      <c r="H20" s="21">
        <f>1.19*0.65</f>
        <v>0.77349999999999997</v>
      </c>
      <c r="I20" s="22">
        <v>219.6</v>
      </c>
      <c r="J20" s="18">
        <f t="shared" si="0"/>
        <v>169.86</v>
      </c>
    </row>
    <row r="21" spans="1:10" ht="33.75" x14ac:dyDescent="0.25">
      <c r="A21" s="23" t="s">
        <v>28</v>
      </c>
      <c r="B21" s="23"/>
      <c r="C21" s="23"/>
      <c r="D21" s="14" t="s">
        <v>8</v>
      </c>
      <c r="E21" s="20"/>
      <c r="F21" s="14" t="s">
        <v>9</v>
      </c>
      <c r="G21" s="15" t="s">
        <v>10</v>
      </c>
      <c r="H21" s="21">
        <f>1.19*2.52</f>
        <v>2.9987999999999997</v>
      </c>
      <c r="I21" s="22">
        <v>219.6</v>
      </c>
      <c r="J21" s="18">
        <f t="shared" si="0"/>
        <v>658.53</v>
      </c>
    </row>
  </sheetData>
  <mergeCells count="23">
    <mergeCell ref="A17:C17"/>
    <mergeCell ref="A18:C18"/>
    <mergeCell ref="A19:C19"/>
    <mergeCell ref="A20:C20"/>
    <mergeCell ref="A21:C21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D1:D2"/>
    <mergeCell ref="E1:E2"/>
    <mergeCell ref="F1:F2"/>
    <mergeCell ref="G1:G2"/>
    <mergeCell ref="A3:C3"/>
    <mergeCell ref="A4:C4"/>
  </mergeCells>
  <conditionalFormatting sqref="G3:G21">
    <cfRule type="expression" dxfId="5" priority="6">
      <formula>AC3=1</formula>
    </cfRule>
  </conditionalFormatting>
  <conditionalFormatting sqref="F3:F21">
    <cfRule type="expression" dxfId="4" priority="4">
      <formula>AO3=1</formula>
    </cfRule>
    <cfRule type="expression" dxfId="3" priority="5">
      <formula>AI3=1</formula>
    </cfRule>
  </conditionalFormatting>
  <conditionalFormatting sqref="A3:C3">
    <cfRule type="expression" dxfId="2" priority="3">
      <formula>T3=1</formula>
    </cfRule>
  </conditionalFormatting>
  <conditionalFormatting sqref="A4:C14">
    <cfRule type="expression" dxfId="1" priority="2">
      <formula>T4=1</formula>
    </cfRule>
  </conditionalFormatting>
  <conditionalFormatting sqref="A15:C21">
    <cfRule type="expression" dxfId="0" priority="1">
      <formula>T15=1</formula>
    </cfRule>
  </conditionalFormatting>
  <dataValidations count="4">
    <dataValidation type="list" allowBlank="1" showInputMessage="1" showErrorMessage="1" sqref="G3:G21" xr:uid="{ABCCAF59-9177-44E4-9E4F-BE199749674B}">
      <formula1>INDIRECT(W3)</formula1>
    </dataValidation>
    <dataValidation type="list" allowBlank="1" showInputMessage="1" showErrorMessage="1" sqref="E3:E21" xr:uid="{94240C4C-BE08-4F56-8C9D-EDB9AB34C718}">
      <formula1>$Z$2:$Z$4</formula1>
    </dataValidation>
    <dataValidation type="list" allowBlank="1" showInputMessage="1" showErrorMessage="1" sqref="D3:D21" xr:uid="{78D64D5F-1DAD-4EF8-9CAD-ED59061952DD}">
      <formula1>$AB$10:$AB$12</formula1>
    </dataValidation>
    <dataValidation type="list" allowBlank="1" showInputMessage="1" showErrorMessage="1" sqref="F3:F21" xr:uid="{85791AEC-6805-4F1A-9F0D-313409B0B549}">
      <formula1>INDIRECT($AK$24)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Farma</dc:creator>
  <cp:lastModifiedBy>Farma</cp:lastModifiedBy>
  <dcterms:created xsi:type="dcterms:W3CDTF">2022-06-29T20:55:12Z</dcterms:created>
  <dcterms:modified xsi:type="dcterms:W3CDTF">2022-06-29T20:56:27Z</dcterms:modified>
</cp:coreProperties>
</file>