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Výběrová řízení\Výběrová řízení 2022\VŘ II\4 Oprava učebny výtvarné výchovy\"/>
    </mc:Choice>
  </mc:AlternateContent>
  <xr:revisionPtr revIDLastSave="0" documentId="13_ncr:1_{E13BF09E-98A0-40A7-9888-092EA26D9B9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Pol'!$A$1:$U$101</definedName>
    <definedName name="_xlnm.Print_Area" localSheetId="1">Stavba!$A$1:$J$65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1" i="12" l="1"/>
  <c r="F39" i="1" s="1"/>
  <c r="F9" i="12"/>
  <c r="G9" i="12"/>
  <c r="I9" i="12"/>
  <c r="K9" i="12"/>
  <c r="O9" i="12"/>
  <c r="O8" i="12" s="1"/>
  <c r="Q9" i="12"/>
  <c r="U9" i="12"/>
  <c r="U8" i="12" s="1"/>
  <c r="F10" i="12"/>
  <c r="G10" i="12" s="1"/>
  <c r="I10" i="12"/>
  <c r="K10" i="12"/>
  <c r="O10" i="12"/>
  <c r="Q10" i="12"/>
  <c r="U10" i="12"/>
  <c r="F12" i="12"/>
  <c r="G12" i="12" s="1"/>
  <c r="I12" i="12"/>
  <c r="I11" i="12" s="1"/>
  <c r="K12" i="12"/>
  <c r="O12" i="12"/>
  <c r="O11" i="12" s="1"/>
  <c r="Q12" i="12"/>
  <c r="U12" i="12"/>
  <c r="F13" i="12"/>
  <c r="G13" i="12" s="1"/>
  <c r="M13" i="12" s="1"/>
  <c r="I13" i="12"/>
  <c r="K13" i="12"/>
  <c r="O13" i="12"/>
  <c r="Q13" i="12"/>
  <c r="U13" i="12"/>
  <c r="F14" i="12"/>
  <c r="G14" i="12" s="1"/>
  <c r="M14" i="12" s="1"/>
  <c r="I14" i="12"/>
  <c r="K14" i="12"/>
  <c r="O14" i="12"/>
  <c r="Q14" i="12"/>
  <c r="U14" i="12"/>
  <c r="F16" i="12"/>
  <c r="G16" i="12"/>
  <c r="M16" i="12" s="1"/>
  <c r="I16" i="12"/>
  <c r="K16" i="12"/>
  <c r="O16" i="12"/>
  <c r="Q16" i="12"/>
  <c r="U16" i="12"/>
  <c r="F17" i="12"/>
  <c r="G17" i="12" s="1"/>
  <c r="M17" i="12" s="1"/>
  <c r="I17" i="12"/>
  <c r="K17" i="12"/>
  <c r="O17" i="12"/>
  <c r="Q17" i="12"/>
  <c r="U17" i="12"/>
  <c r="F18" i="12"/>
  <c r="G18" i="12"/>
  <c r="M18" i="12" s="1"/>
  <c r="I18" i="12"/>
  <c r="K18" i="12"/>
  <c r="O18" i="12"/>
  <c r="Q18" i="12"/>
  <c r="U18" i="12"/>
  <c r="F19" i="12"/>
  <c r="G19" i="12"/>
  <c r="M19" i="12" s="1"/>
  <c r="I19" i="12"/>
  <c r="K19" i="12"/>
  <c r="O19" i="12"/>
  <c r="Q19" i="12"/>
  <c r="U19" i="12"/>
  <c r="F20" i="12"/>
  <c r="G20" i="12" s="1"/>
  <c r="M20" i="12" s="1"/>
  <c r="I20" i="12"/>
  <c r="K20" i="12"/>
  <c r="O20" i="12"/>
  <c r="Q20" i="12"/>
  <c r="U20" i="12"/>
  <c r="F21" i="12"/>
  <c r="G21" i="12"/>
  <c r="M21" i="12" s="1"/>
  <c r="I21" i="12"/>
  <c r="K21" i="12"/>
  <c r="O21" i="12"/>
  <c r="Q21" i="12"/>
  <c r="U21" i="12"/>
  <c r="F22" i="12"/>
  <c r="G22" i="12" s="1"/>
  <c r="M22" i="12" s="1"/>
  <c r="I22" i="12"/>
  <c r="K22" i="12"/>
  <c r="O22" i="12"/>
  <c r="Q22" i="12"/>
  <c r="U22" i="12"/>
  <c r="F24" i="12"/>
  <c r="G24" i="12" s="1"/>
  <c r="I24" i="12"/>
  <c r="I23" i="12" s="1"/>
  <c r="K24" i="12"/>
  <c r="K23" i="12" s="1"/>
  <c r="O24" i="12"/>
  <c r="O23" i="12" s="1"/>
  <c r="Q24" i="12"/>
  <c r="Q23" i="12" s="1"/>
  <c r="U24" i="12"/>
  <c r="U23" i="12" s="1"/>
  <c r="F26" i="12"/>
  <c r="G26" i="12" s="1"/>
  <c r="G25" i="12" s="1"/>
  <c r="I51" i="1" s="1"/>
  <c r="I26" i="12"/>
  <c r="I25" i="12" s="1"/>
  <c r="K26" i="12"/>
  <c r="O26" i="12"/>
  <c r="Q26" i="12"/>
  <c r="Q25" i="12" s="1"/>
  <c r="U26" i="12"/>
  <c r="F27" i="12"/>
  <c r="G27" i="12"/>
  <c r="M27" i="12" s="1"/>
  <c r="I27" i="12"/>
  <c r="K27" i="12"/>
  <c r="O27" i="12"/>
  <c r="Q27" i="12"/>
  <c r="U27" i="12"/>
  <c r="F29" i="12"/>
  <c r="G29" i="12" s="1"/>
  <c r="I29" i="12"/>
  <c r="I28" i="12" s="1"/>
  <c r="K29" i="12"/>
  <c r="K28" i="12" s="1"/>
  <c r="O29" i="12"/>
  <c r="Q29" i="12"/>
  <c r="Q28" i="12" s="1"/>
  <c r="U29" i="12"/>
  <c r="F30" i="12"/>
  <c r="G30" i="12" s="1"/>
  <c r="M30" i="12" s="1"/>
  <c r="I30" i="12"/>
  <c r="K30" i="12"/>
  <c r="O30" i="12"/>
  <c r="Q30" i="12"/>
  <c r="U30" i="12"/>
  <c r="F32" i="12"/>
  <c r="G32" i="12" s="1"/>
  <c r="M32" i="12" s="1"/>
  <c r="I32" i="12"/>
  <c r="K32" i="12"/>
  <c r="O32" i="12"/>
  <c r="Q32" i="12"/>
  <c r="U32" i="12"/>
  <c r="F33" i="12"/>
  <c r="G33" i="12"/>
  <c r="M33" i="12" s="1"/>
  <c r="I33" i="12"/>
  <c r="K33" i="12"/>
  <c r="O33" i="12"/>
  <c r="Q33" i="12"/>
  <c r="U33" i="12"/>
  <c r="F34" i="12"/>
  <c r="G34" i="12" s="1"/>
  <c r="M34" i="12" s="1"/>
  <c r="I34" i="12"/>
  <c r="K34" i="12"/>
  <c r="O34" i="12"/>
  <c r="Q34" i="12"/>
  <c r="U34" i="12"/>
  <c r="F35" i="12"/>
  <c r="G35" i="12"/>
  <c r="M35" i="12" s="1"/>
  <c r="I35" i="12"/>
  <c r="K35" i="12"/>
  <c r="O35" i="12"/>
  <c r="Q35" i="12"/>
  <c r="U35" i="12"/>
  <c r="F36" i="12"/>
  <c r="G36" i="12"/>
  <c r="M36" i="12" s="1"/>
  <c r="I36" i="12"/>
  <c r="K36" i="12"/>
  <c r="O36" i="12"/>
  <c r="Q36" i="12"/>
  <c r="U36" i="12"/>
  <c r="F37" i="12"/>
  <c r="G37" i="12" s="1"/>
  <c r="M37" i="12" s="1"/>
  <c r="I37" i="12"/>
  <c r="K37" i="12"/>
  <c r="O37" i="12"/>
  <c r="Q37" i="12"/>
  <c r="U37" i="12"/>
  <c r="F38" i="12"/>
  <c r="G38" i="12"/>
  <c r="M38" i="12" s="1"/>
  <c r="I38" i="12"/>
  <c r="K38" i="12"/>
  <c r="O38" i="12"/>
  <c r="Q38" i="12"/>
  <c r="U38" i="12"/>
  <c r="F39" i="12"/>
  <c r="G39" i="12" s="1"/>
  <c r="M39" i="12" s="1"/>
  <c r="I39" i="12"/>
  <c r="K39" i="12"/>
  <c r="O39" i="12"/>
  <c r="Q39" i="12"/>
  <c r="U39" i="12"/>
  <c r="F40" i="12"/>
  <c r="G40" i="12" s="1"/>
  <c r="M40" i="12" s="1"/>
  <c r="I40" i="12"/>
  <c r="K40" i="12"/>
  <c r="O40" i="12"/>
  <c r="Q40" i="12"/>
  <c r="U40" i="12"/>
  <c r="F42" i="12"/>
  <c r="G42" i="12" s="1"/>
  <c r="I42" i="12"/>
  <c r="I41" i="12" s="1"/>
  <c r="K42" i="12"/>
  <c r="K41" i="12" s="1"/>
  <c r="O42" i="12"/>
  <c r="O41" i="12" s="1"/>
  <c r="Q42" i="12"/>
  <c r="Q41" i="12" s="1"/>
  <c r="U42" i="12"/>
  <c r="U41" i="12" s="1"/>
  <c r="F44" i="12"/>
  <c r="G44" i="12" s="1"/>
  <c r="I44" i="12"/>
  <c r="I43" i="12" s="1"/>
  <c r="K44" i="12"/>
  <c r="O44" i="12"/>
  <c r="Q44" i="12"/>
  <c r="U44" i="12"/>
  <c r="F45" i="12"/>
  <c r="G45" i="12" s="1"/>
  <c r="M45" i="12" s="1"/>
  <c r="I45" i="12"/>
  <c r="K45" i="12"/>
  <c r="O45" i="12"/>
  <c r="Q45" i="12"/>
  <c r="U45" i="12"/>
  <c r="F46" i="12"/>
  <c r="G46" i="12"/>
  <c r="M46" i="12" s="1"/>
  <c r="I46" i="12"/>
  <c r="K46" i="12"/>
  <c r="O46" i="12"/>
  <c r="Q46" i="12"/>
  <c r="U46" i="12"/>
  <c r="F47" i="12"/>
  <c r="G47" i="12" s="1"/>
  <c r="M47" i="12" s="1"/>
  <c r="I47" i="12"/>
  <c r="K47" i="12"/>
  <c r="O47" i="12"/>
  <c r="Q47" i="12"/>
  <c r="U47" i="12"/>
  <c r="F49" i="12"/>
  <c r="G49" i="12" s="1"/>
  <c r="I49" i="12"/>
  <c r="K49" i="12"/>
  <c r="O49" i="12"/>
  <c r="Q49" i="12"/>
  <c r="U49" i="12"/>
  <c r="F50" i="12"/>
  <c r="G50" i="12" s="1"/>
  <c r="M50" i="12" s="1"/>
  <c r="I50" i="12"/>
  <c r="K50" i="12"/>
  <c r="O50" i="12"/>
  <c r="Q50" i="12"/>
  <c r="U50" i="12"/>
  <c r="F51" i="12"/>
  <c r="G51" i="12" s="1"/>
  <c r="M51" i="12" s="1"/>
  <c r="I51" i="12"/>
  <c r="K51" i="12"/>
  <c r="O51" i="12"/>
  <c r="Q51" i="12"/>
  <c r="U51" i="12"/>
  <c r="F52" i="12"/>
  <c r="G52" i="12" s="1"/>
  <c r="M52" i="12" s="1"/>
  <c r="I52" i="12"/>
  <c r="K52" i="12"/>
  <c r="O52" i="12"/>
  <c r="Q52" i="12"/>
  <c r="U52" i="12"/>
  <c r="F53" i="12"/>
  <c r="G53" i="12" s="1"/>
  <c r="M53" i="12" s="1"/>
  <c r="I53" i="12"/>
  <c r="K53" i="12"/>
  <c r="O53" i="12"/>
  <c r="Q53" i="12"/>
  <c r="U53" i="12"/>
  <c r="F55" i="12"/>
  <c r="G55" i="12" s="1"/>
  <c r="I55" i="12"/>
  <c r="K55" i="12"/>
  <c r="O55" i="12"/>
  <c r="Q55" i="12"/>
  <c r="U55" i="12"/>
  <c r="F56" i="12"/>
  <c r="G56" i="12" s="1"/>
  <c r="M56" i="12" s="1"/>
  <c r="I56" i="12"/>
  <c r="K56" i="12"/>
  <c r="O56" i="12"/>
  <c r="Q56" i="12"/>
  <c r="U56" i="12"/>
  <c r="F57" i="12"/>
  <c r="G57" i="12" s="1"/>
  <c r="M57" i="12" s="1"/>
  <c r="I57" i="12"/>
  <c r="K57" i="12"/>
  <c r="O57" i="12"/>
  <c r="Q57" i="12"/>
  <c r="U57" i="12"/>
  <c r="F58" i="12"/>
  <c r="G58" i="12" s="1"/>
  <c r="M58" i="12" s="1"/>
  <c r="I58" i="12"/>
  <c r="K58" i="12"/>
  <c r="O58" i="12"/>
  <c r="Q58" i="12"/>
  <c r="U58" i="12"/>
  <c r="F59" i="12"/>
  <c r="G59" i="12" s="1"/>
  <c r="M59" i="12" s="1"/>
  <c r="I59" i="12"/>
  <c r="K59" i="12"/>
  <c r="O59" i="12"/>
  <c r="Q59" i="12"/>
  <c r="U59" i="12"/>
  <c r="F60" i="12"/>
  <c r="G60" i="12" s="1"/>
  <c r="M60" i="12" s="1"/>
  <c r="I60" i="12"/>
  <c r="K60" i="12"/>
  <c r="O60" i="12"/>
  <c r="Q60" i="12"/>
  <c r="U60" i="12"/>
  <c r="F61" i="12"/>
  <c r="G61" i="12" s="1"/>
  <c r="M61" i="12" s="1"/>
  <c r="I61" i="12"/>
  <c r="K61" i="12"/>
  <c r="O61" i="12"/>
  <c r="Q61" i="12"/>
  <c r="U61" i="12"/>
  <c r="F62" i="12"/>
  <c r="G62" i="12" s="1"/>
  <c r="M62" i="12" s="1"/>
  <c r="I62" i="12"/>
  <c r="K62" i="12"/>
  <c r="O62" i="12"/>
  <c r="Q62" i="12"/>
  <c r="U62" i="12"/>
  <c r="F63" i="12"/>
  <c r="G63" i="12" s="1"/>
  <c r="M63" i="12" s="1"/>
  <c r="I63" i="12"/>
  <c r="K63" i="12"/>
  <c r="O63" i="12"/>
  <c r="Q63" i="12"/>
  <c r="U63" i="12"/>
  <c r="F64" i="12"/>
  <c r="G64" i="12" s="1"/>
  <c r="M64" i="12" s="1"/>
  <c r="I64" i="12"/>
  <c r="K64" i="12"/>
  <c r="O64" i="12"/>
  <c r="Q64" i="12"/>
  <c r="U64" i="12"/>
  <c r="F66" i="12"/>
  <c r="G66" i="12" s="1"/>
  <c r="I66" i="12"/>
  <c r="I65" i="12" s="1"/>
  <c r="K66" i="12"/>
  <c r="K65" i="12" s="1"/>
  <c r="O66" i="12"/>
  <c r="O65" i="12" s="1"/>
  <c r="Q66" i="12"/>
  <c r="Q65" i="12" s="1"/>
  <c r="U66" i="12"/>
  <c r="U65" i="12" s="1"/>
  <c r="F68" i="12"/>
  <c r="G68" i="12"/>
  <c r="M68" i="12" s="1"/>
  <c r="I68" i="12"/>
  <c r="K68" i="12"/>
  <c r="K67" i="12" s="1"/>
  <c r="O68" i="12"/>
  <c r="Q68" i="12"/>
  <c r="U68" i="12"/>
  <c r="F69" i="12"/>
  <c r="G69" i="12"/>
  <c r="M69" i="12" s="1"/>
  <c r="I69" i="12"/>
  <c r="I67" i="12" s="1"/>
  <c r="K69" i="12"/>
  <c r="O69" i="12"/>
  <c r="Q69" i="12"/>
  <c r="U69" i="12"/>
  <c r="F70" i="12"/>
  <c r="G70" i="12"/>
  <c r="M70" i="12" s="1"/>
  <c r="I70" i="12"/>
  <c r="K70" i="12"/>
  <c r="O70" i="12"/>
  <c r="Q70" i="12"/>
  <c r="U70" i="12"/>
  <c r="F71" i="12"/>
  <c r="G71" i="12"/>
  <c r="M71" i="12" s="1"/>
  <c r="I71" i="12"/>
  <c r="K71" i="12"/>
  <c r="O71" i="12"/>
  <c r="Q71" i="12"/>
  <c r="U71" i="12"/>
  <c r="F73" i="12"/>
  <c r="G73" i="12" s="1"/>
  <c r="I73" i="12"/>
  <c r="K73" i="12"/>
  <c r="O73" i="12"/>
  <c r="Q73" i="12"/>
  <c r="Q72" i="12" s="1"/>
  <c r="U73" i="12"/>
  <c r="F74" i="12"/>
  <c r="G74" i="12" s="1"/>
  <c r="M74" i="12" s="1"/>
  <c r="I74" i="12"/>
  <c r="K74" i="12"/>
  <c r="O74" i="12"/>
  <c r="Q74" i="12"/>
  <c r="U74" i="12"/>
  <c r="F75" i="12"/>
  <c r="G75" i="12" s="1"/>
  <c r="M75" i="12" s="1"/>
  <c r="I75" i="12"/>
  <c r="K75" i="12"/>
  <c r="O75" i="12"/>
  <c r="Q75" i="12"/>
  <c r="U75" i="12"/>
  <c r="F76" i="12"/>
  <c r="G76" i="12" s="1"/>
  <c r="M76" i="12" s="1"/>
  <c r="I76" i="12"/>
  <c r="K76" i="12"/>
  <c r="O76" i="12"/>
  <c r="Q76" i="12"/>
  <c r="U76" i="12"/>
  <c r="F78" i="12"/>
  <c r="G78" i="12" s="1"/>
  <c r="I78" i="12"/>
  <c r="I77" i="12" s="1"/>
  <c r="K78" i="12"/>
  <c r="K77" i="12" s="1"/>
  <c r="O78" i="12"/>
  <c r="O77" i="12" s="1"/>
  <c r="Q78" i="12"/>
  <c r="Q77" i="12" s="1"/>
  <c r="U78" i="12"/>
  <c r="U77" i="12" s="1"/>
  <c r="F80" i="12"/>
  <c r="G80" i="12" s="1"/>
  <c r="I80" i="12"/>
  <c r="K80" i="12"/>
  <c r="K79" i="12" s="1"/>
  <c r="O80" i="12"/>
  <c r="O79" i="12" s="1"/>
  <c r="Q80" i="12"/>
  <c r="Q79" i="12" s="1"/>
  <c r="U80" i="12"/>
  <c r="U79" i="12" s="1"/>
  <c r="F81" i="12"/>
  <c r="G81" i="12"/>
  <c r="M81" i="12" s="1"/>
  <c r="I81" i="12"/>
  <c r="K81" i="12"/>
  <c r="O81" i="12"/>
  <c r="Q81" i="12"/>
  <c r="U81" i="12"/>
  <c r="F82" i="12"/>
  <c r="G82" i="12" s="1"/>
  <c r="M82" i="12" s="1"/>
  <c r="I82" i="12"/>
  <c r="K82" i="12"/>
  <c r="O82" i="12"/>
  <c r="Q82" i="12"/>
  <c r="U82" i="12"/>
  <c r="F84" i="12"/>
  <c r="G84" i="12"/>
  <c r="M84" i="12" s="1"/>
  <c r="I84" i="12"/>
  <c r="K84" i="12"/>
  <c r="K83" i="12" s="1"/>
  <c r="O84" i="12"/>
  <c r="Q84" i="12"/>
  <c r="U84" i="12"/>
  <c r="U83" i="12" s="1"/>
  <c r="F85" i="12"/>
  <c r="G85" i="12"/>
  <c r="M85" i="12" s="1"/>
  <c r="I85" i="12"/>
  <c r="K85" i="12"/>
  <c r="O85" i="12"/>
  <c r="Q85" i="12"/>
  <c r="U85" i="12"/>
  <c r="F86" i="12"/>
  <c r="G86" i="12"/>
  <c r="M86" i="12" s="1"/>
  <c r="I86" i="12"/>
  <c r="K86" i="12"/>
  <c r="O86" i="12"/>
  <c r="Q86" i="12"/>
  <c r="U86" i="12"/>
  <c r="F88" i="12"/>
  <c r="G88" i="12" s="1"/>
  <c r="I88" i="12"/>
  <c r="I87" i="12" s="1"/>
  <c r="K88" i="12"/>
  <c r="K87" i="12" s="1"/>
  <c r="O88" i="12"/>
  <c r="O87" i="12" s="1"/>
  <c r="Q88" i="12"/>
  <c r="U88" i="12"/>
  <c r="U87" i="12" s="1"/>
  <c r="F89" i="12"/>
  <c r="G89" i="12" s="1"/>
  <c r="M89" i="12" s="1"/>
  <c r="I89" i="12"/>
  <c r="K89" i="12"/>
  <c r="O89" i="12"/>
  <c r="Q89" i="12"/>
  <c r="U89" i="12"/>
  <c r="I20" i="1"/>
  <c r="I19" i="1"/>
  <c r="G27" i="1"/>
  <c r="J28" i="1"/>
  <c r="J26" i="1"/>
  <c r="G38" i="1"/>
  <c r="F38" i="1"/>
  <c r="J23" i="1"/>
  <c r="J24" i="1"/>
  <c r="J25" i="1"/>
  <c r="J27" i="1"/>
  <c r="E24" i="1"/>
  <c r="E26" i="1"/>
  <c r="F40" i="1" l="1"/>
  <c r="G28" i="1" s="1"/>
  <c r="M80" i="12"/>
  <c r="G79" i="12"/>
  <c r="I62" i="1" s="1"/>
  <c r="M44" i="12"/>
  <c r="G43" i="12"/>
  <c r="I55" i="1" s="1"/>
  <c r="M66" i="12"/>
  <c r="M65" i="12" s="1"/>
  <c r="G65" i="12"/>
  <c r="I58" i="1" s="1"/>
  <c r="M10" i="12"/>
  <c r="AD91" i="12"/>
  <c r="G39" i="1" s="1"/>
  <c r="G40" i="1" s="1"/>
  <c r="G25" i="1" s="1"/>
  <c r="G26" i="1" s="1"/>
  <c r="Q87" i="12"/>
  <c r="I83" i="12"/>
  <c r="U48" i="12"/>
  <c r="O28" i="12"/>
  <c r="K11" i="12"/>
  <c r="U72" i="12"/>
  <c r="Q48" i="12"/>
  <c r="U31" i="12"/>
  <c r="U54" i="12"/>
  <c r="O48" i="12"/>
  <c r="Q54" i="12"/>
  <c r="K48" i="12"/>
  <c r="U43" i="12"/>
  <c r="O31" i="12"/>
  <c r="U25" i="12"/>
  <c r="Q15" i="12"/>
  <c r="Q8" i="12"/>
  <c r="G67" i="12"/>
  <c r="I59" i="1" s="1"/>
  <c r="K72" i="12"/>
  <c r="U67" i="12"/>
  <c r="O54" i="12"/>
  <c r="I48" i="12"/>
  <c r="Q43" i="12"/>
  <c r="K31" i="12"/>
  <c r="O15" i="12"/>
  <c r="Q31" i="12"/>
  <c r="U15" i="12"/>
  <c r="O72" i="12"/>
  <c r="Q83" i="12"/>
  <c r="I79" i="12"/>
  <c r="I72" i="12"/>
  <c r="Q67" i="12"/>
  <c r="K54" i="12"/>
  <c r="O43" i="12"/>
  <c r="I31" i="12"/>
  <c r="O25" i="12"/>
  <c r="K15" i="12"/>
  <c r="U11" i="12"/>
  <c r="K8" i="12"/>
  <c r="O83" i="12"/>
  <c r="O67" i="12"/>
  <c r="I54" i="12"/>
  <c r="K43" i="12"/>
  <c r="U28" i="12"/>
  <c r="K25" i="12"/>
  <c r="I15" i="12"/>
  <c r="Q11" i="12"/>
  <c r="I8" i="12"/>
  <c r="G8" i="12"/>
  <c r="G54" i="12"/>
  <c r="I57" i="1" s="1"/>
  <c r="I17" i="1" s="1"/>
  <c r="M55" i="12"/>
  <c r="M54" i="12" s="1"/>
  <c r="M67" i="12"/>
  <c r="M49" i="12"/>
  <c r="M48" i="12" s="1"/>
  <c r="G48" i="12"/>
  <c r="I56" i="1" s="1"/>
  <c r="M29" i="12"/>
  <c r="M28" i="12" s="1"/>
  <c r="G28" i="12"/>
  <c r="I52" i="1" s="1"/>
  <c r="M15" i="12"/>
  <c r="M88" i="12"/>
  <c r="M87" i="12" s="1"/>
  <c r="G87" i="12"/>
  <c r="I64" i="1" s="1"/>
  <c r="I18" i="1" s="1"/>
  <c r="M43" i="12"/>
  <c r="G41" i="12"/>
  <c r="I54" i="1" s="1"/>
  <c r="M42" i="12"/>
  <c r="M41" i="12" s="1"/>
  <c r="M83" i="12"/>
  <c r="M79" i="12"/>
  <c r="M78" i="12"/>
  <c r="M77" i="12" s="1"/>
  <c r="G77" i="12"/>
  <c r="I61" i="1" s="1"/>
  <c r="M73" i="12"/>
  <c r="M72" i="12" s="1"/>
  <c r="G72" i="12"/>
  <c r="I60" i="1" s="1"/>
  <c r="M31" i="12"/>
  <c r="M12" i="12"/>
  <c r="M11" i="12" s="1"/>
  <c r="G11" i="12"/>
  <c r="I48" i="1" s="1"/>
  <c r="G23" i="12"/>
  <c r="I50" i="1" s="1"/>
  <c r="M24" i="12"/>
  <c r="M23" i="12" s="1"/>
  <c r="G83" i="12"/>
  <c r="I63" i="1" s="1"/>
  <c r="M26" i="12"/>
  <c r="M25" i="12" s="1"/>
  <c r="M9" i="12"/>
  <c r="M8" i="12" s="1"/>
  <c r="G31" i="12"/>
  <c r="I53" i="1" s="1"/>
  <c r="G15" i="12"/>
  <c r="I49" i="1" s="1"/>
  <c r="G23" i="1" l="1"/>
  <c r="G24" i="1" s="1"/>
  <c r="G29" i="1" s="1"/>
  <c r="I47" i="1"/>
  <c r="G91" i="12"/>
  <c r="H39" i="1"/>
  <c r="I65" i="1" l="1"/>
  <c r="I16" i="1"/>
  <c r="I21" i="1" s="1"/>
  <c r="H40" i="1"/>
  <c r="I39" i="1"/>
  <c r="I40" i="1" s="1"/>
  <c r="J39" i="1" s="1"/>
  <c r="J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<sst xmlns="http://schemas.openxmlformats.org/spreadsheetml/2006/main" count="501" uniqueCount="264">
  <si>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</si>
  <si>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</si>
  <si>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</si>
  <si>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</si>
  <si>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</si>
  <si>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</si>
  <si>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</si>
  <si>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</si>
  <si>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</si>
  <si>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</si>
  <si>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</si>
  <si>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</si>
  <si>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</si>
  <si>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</si>
  <si>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</si>
  <si>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</si>
  <si>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</si>
  <si>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</si>
  <si>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</si>
  <si>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</si>
  <si>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</si>
  <si>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</si>
  <si>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</si>
  <si>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</si>
  <si>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</si>
  <si>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</si>
  <si>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</si>
  <si>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</si>
  <si>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</si>
  <si>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</si>
  <si>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</si>
  <si>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</si>
  <si>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</si>
  <si>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</si>
  <si>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</si>
  <si>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</si>
  <si>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</si>
  <si>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</si>
  <si>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</si>
  <si>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</si>
  <si>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</si>
  <si>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</si>
  <si>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</si>
  <si>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</si>
  <si>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</si>
  <si>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Lubomír Valda</t>
  </si>
  <si>
    <t xml:space="preserve">Znojmo ZŠ a MŠ Pražská 98 - Oprava učebny výtvarné výchovy </t>
  </si>
  <si>
    <t>ZŠ a MŠ Pražská 98 Znojmo</t>
  </si>
  <si>
    <t>Pražská 98</t>
  </si>
  <si>
    <t>Znojmo</t>
  </si>
  <si>
    <t>669 02</t>
  </si>
  <si>
    <t>Rozpočet</t>
  </si>
  <si>
    <t>Celkem za stavbu</t>
  </si>
  <si>
    <t>CZK</t>
  </si>
  <si>
    <t>Rekapitulace dílů</t>
  </si>
  <si>
    <t>Typ dílu</t>
  </si>
  <si>
    <t>3</t>
  </si>
  <si>
    <t>Svislé a kompletní konstrukce</t>
  </si>
  <si>
    <t>60</t>
  </si>
  <si>
    <t>Úpravy povrchů, omítky</t>
  </si>
  <si>
    <t>61</t>
  </si>
  <si>
    <t>Upravy povrchů vnitřní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</si>
  <si>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</si>
  <si>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</si>
  <si>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</si>
  <si>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</si>
  <si>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</si>
  <si>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</si>
  <si>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</si>
  <si>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</si>
  <si>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</si>
  <si>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</si>
  <si>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</si>
  <si>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</si>
  <si>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</si>
  <si>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</si>
  <si>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</si>
  <si>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</si>
  <si>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764</t>
  </si>
  <si>
    <t>Konstrukce klempířské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</si>
  <si>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</si>
  <si>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</si>
  <si>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</si>
  <si>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</si>
  <si>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</si>
  <si>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</si>
  <si>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</si>
  <si>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</si>
  <si>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</si>
  <si>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</si>
  <si>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</si>
  <si>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</si>
  <si>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</si>
  <si>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</si>
  <si>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</si>
  <si>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</si>
  <si>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</si>
  <si>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</si>
  <si>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</si>
  <si>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</si>
  <si>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</si>
  <si>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</si>
  <si>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</si>
  <si>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</si>
  <si>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</si>
  <si>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</si>
  <si>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</si>
  <si>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</si>
  <si>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</si>
  <si>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</si>
  <si>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</si>
  <si>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</si>
  <si>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</si>
  <si>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</si>
  <si>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</si>
  <si>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</si>
  <si>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</si>
  <si>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</si>
  <si>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</si>
  <si>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</si>
  <si>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</si>
  <si>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342255028RT1</t>
  </si>
  <si>
    <t>Příčky z desek Ytong tl. 15 cm, desky Klasik, 599 x 249 x 150 mm</t>
  </si>
  <si>
    <t>m2</t>
  </si>
  <si>
    <t>POL1_0</t>
  </si>
  <si>
    <t>342948111R00</t>
  </si>
  <si>
    <t>Ukotvení příček k cihel.konstr. kotvami na hmožd.</t>
  </si>
  <si>
    <t>m</t>
  </si>
  <si>
    <t>602016191R00</t>
  </si>
  <si>
    <t>Penetrační nátěr stěn PROFI UNI Putzgrund</t>
  </si>
  <si>
    <t>602016105R00</t>
  </si>
  <si>
    <t>Vrstva štuková PROFI Haftmörtel ručně 3 mm</t>
  </si>
  <si>
    <t>602016113RT3</t>
  </si>
  <si>
    <t>Omítka stěn jádrová PROFI Putz, ručně, tloušťka vrstvy 15 mm</t>
  </si>
  <si>
    <t>Zapravení děr po hmoždinkách ve stěnách</t>
  </si>
  <si>
    <t>hod</t>
  </si>
  <si>
    <t>612409991RT2</t>
  </si>
  <si>
    <t>Začištění omítek kolem oken,dveří apod., s použitím suché maltové směsi</t>
  </si>
  <si>
    <t>612403385R00</t>
  </si>
  <si>
    <t>Hrubá výplň rýh ve stěnách do 10x5 cm maltou z SMS</t>
  </si>
  <si>
    <t>612403382R00</t>
  </si>
  <si>
    <t>Hrubá výplň rýh ve stěnách do 5x5 cm maltou ze SMS</t>
  </si>
  <si>
    <t>612481211RT6</t>
  </si>
  <si>
    <t>Montáž výztužné sítě(perlinky)do stěrky-vnit.stěny, včetně výztužné sítě a stěrkového tmelu Profi</t>
  </si>
  <si>
    <t>614471715R00</t>
  </si>
  <si>
    <t>Vyspravení beton. konstrukcí - adhézní můstek</t>
  </si>
  <si>
    <t>622412515RT2</t>
  </si>
  <si>
    <t>Nátěr stěn,slož.1-2,KEIM,vápenný,oprav.omít., barva skupina II</t>
  </si>
  <si>
    <t>941955001R00</t>
  </si>
  <si>
    <t>Lešení lehké pomocné, výška podlahy do 1,2 m</t>
  </si>
  <si>
    <t>953942121R00</t>
  </si>
  <si>
    <t>Osazení ochranných úhelníků vč dodávky , rohové platové lišty</t>
  </si>
  <si>
    <t>kus</t>
  </si>
  <si>
    <t>952901111R00</t>
  </si>
  <si>
    <t>Vyčištění budov o výšce podlaží do 4 m</t>
  </si>
  <si>
    <t>968061112R00</t>
  </si>
  <si>
    <t>Vyvěšení dřevěných okenních křídel pl. do 1,5 m2</t>
  </si>
  <si>
    <t>968062245R00</t>
  </si>
  <si>
    <t>Vybourání dřevěných rámů oken jednoduch. pl. 2 m2</t>
  </si>
  <si>
    <t>978059531R00</t>
  </si>
  <si>
    <t>Odsekání vnitřních obkladů stěn nad 2 m2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</si>
  <si>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</si>
  <si>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</si>
  <si>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</si>
  <si>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</si>
  <si>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</si>
  <si>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979011211R00</t>
  </si>
  <si>
    <t>Svislá doprava suti a vybour. hmot za 2.NP nošením</t>
  </si>
  <si>
    <t>979011219R00</t>
  </si>
  <si>
    <t>Přípl.k svislé dopr.suti za každé další NP nošením</t>
  </si>
  <si>
    <t>979081111R00</t>
  </si>
  <si>
    <t>Odvoz suti a vybour. hmot na skládku do 1 km</t>
  </si>
  <si>
    <t>979081121R00</t>
  </si>
  <si>
    <t>Příplatek k odvozu za každý další 1 km</t>
  </si>
  <si>
    <t>979990181R00</t>
  </si>
  <si>
    <t>Poplatek za uložení suti - PVC podlahová krytina, skupina odpadu 200307</t>
  </si>
  <si>
    <t>979990107R00</t>
  </si>
  <si>
    <t>Poplatek za uložení suti - směs betonu, cihel, dřeva, skupina odpadu 170904</t>
  </si>
  <si>
    <t>999281108R00</t>
  </si>
  <si>
    <t>Přesun hmot pro opravy a údržbu do výšky 12 m</t>
  </si>
  <si>
    <t>721171803R00</t>
  </si>
  <si>
    <t>Demontáž potrubí z PVC do D 75 mm</t>
  </si>
  <si>
    <t>721176103R00</t>
  </si>
  <si>
    <t>Potrubí HT připojovací D 50 x 1,8 mm</t>
  </si>
  <si>
    <t>721194105R00</t>
  </si>
  <si>
    <t>Vyvedení odpadních výpustek D 50 x 1,8</t>
  </si>
  <si>
    <t>998721202R00</t>
  </si>
  <si>
    <t>Přesun hmot pro vnitřní kanalizaci, výšky do 12 m</t>
  </si>
  <si>
    <t>722130801R00</t>
  </si>
  <si>
    <t>Demontáž potrubí ocelových závitových DN 25</t>
  </si>
  <si>
    <t>722172311R00</t>
  </si>
  <si>
    <t>Potrubí z PPR, D 20x2,8 mm, PN 16, vč.zed.výpom.</t>
  </si>
  <si>
    <t>722181211RT7</t>
  </si>
  <si>
    <t>Izolace návleková MIRELON PRO tl. stěny 6 mm, vnitřní průměr 22 mm</t>
  </si>
  <si>
    <t>722202213R00</t>
  </si>
  <si>
    <t>Nástěnka MZD PP-R INSTAPLAST D 20xR1/2</t>
  </si>
  <si>
    <t>998722202R00</t>
  </si>
  <si>
    <t>Přesun hmot pro vnitřní vodovod, výšky do 12 m</t>
  </si>
  <si>
    <t>725210821R00</t>
  </si>
  <si>
    <t>Demontáž umyvadel bez výtokových armatur</t>
  </si>
  <si>
    <t>soubor</t>
  </si>
  <si>
    <t>725820801R00</t>
  </si>
  <si>
    <t>Demontáž baterie nástěnné do G 3/4</t>
  </si>
  <si>
    <t>725017130R00</t>
  </si>
  <si>
    <t>Umyvadlo na šrouby OLYMP Deep 50 x 41 cm, bílé</t>
  </si>
  <si>
    <t>725329101R00</t>
  </si>
  <si>
    <t>Montáž dřezů dvojitých vč.dodávky nerezového , dvojdřezu</t>
  </si>
  <si>
    <t>725823111RT0</t>
  </si>
  <si>
    <t>Baterie umyvadlová stoján. ruční, bez otvír.odpadu, základní</t>
  </si>
  <si>
    <t>725860213R00</t>
  </si>
  <si>
    <t>Sifon umyvadlový HL132, D 32, 40 mm</t>
  </si>
  <si>
    <t>725860202R00</t>
  </si>
  <si>
    <t>Sifon dřezový HL100G, D 40, 50 mm, 6/4"</t>
  </si>
  <si>
    <t>725-01</t>
  </si>
  <si>
    <t>Dodávka a montáž zásobníku na mýdlo</t>
  </si>
  <si>
    <t>ks</t>
  </si>
  <si>
    <t>725-02</t>
  </si>
  <si>
    <t>Zrcadlo oválné Nova servis dodávka a montáž</t>
  </si>
  <si>
    <t>998725202R00</t>
  </si>
  <si>
    <t>Přesun hmot pro zařizovací předměty, výšky do 12 m</t>
  </si>
  <si>
    <t>764331831R00</t>
  </si>
  <si>
    <t>Demontáž ochranných rohů AL d.1,8m</t>
  </si>
  <si>
    <t>771570014RA0</t>
  </si>
  <si>
    <t>Dlažba z dlaždic keramických 30 x 30 cm</t>
  </si>
  <si>
    <t>POL2_0</t>
  </si>
  <si>
    <t>771475014R00</t>
  </si>
  <si>
    <t>Obklad soklíků keram.rovných, tmel,výška 10 cm, vč. dodání dlažby na sokl</t>
  </si>
  <si>
    <t>771479001R00</t>
  </si>
  <si>
    <t>Řezání dlaždic keramických pro soklíky</t>
  </si>
  <si>
    <t>998771202R00</t>
  </si>
  <si>
    <t>Přesun hmot pro podlahy z dlaždic, výšky do 12 m</t>
  </si>
  <si>
    <t>775411820R00</t>
  </si>
  <si>
    <t>Demontáž lišt dřevěných, šroubovaných</t>
  </si>
  <si>
    <t>775511800R00</t>
  </si>
  <si>
    <t>Demontáž podlah vlysových lepených včetně lišt</t>
  </si>
  <si>
    <t>775-01</t>
  </si>
  <si>
    <t xml:space="preserve">Renovace  podlahy – parkety  vč.olištování </t>
  </si>
  <si>
    <t>998775203R00</t>
  </si>
  <si>
    <t>Přesun hmot pro podlahy vlysové, výšky do 24 m</t>
  </si>
  <si>
    <t>776511810R00</t>
  </si>
  <si>
    <t>Odstranění PVC a koberců lepených bez podložky</t>
  </si>
  <si>
    <t>781475114RA0</t>
  </si>
  <si>
    <t>Obklad vnitřní keram., tmel Mapei, do 30 x 30 cm</t>
  </si>
  <si>
    <t>781491001R00</t>
  </si>
  <si>
    <t>Montáž lišt k obkladům vč. doddávky PVC lišty</t>
  </si>
  <si>
    <t>998781202R00</t>
  </si>
  <si>
    <t>Přesun hmot pro obklady keramické, výšky do 12 m</t>
  </si>
  <si>
    <t>784402801R00</t>
  </si>
  <si>
    <t>Odstranění malby oškrábáním v místnosti H do 3,8 m</t>
  </si>
  <si>
    <t>784161401R00</t>
  </si>
  <si>
    <t>Penetrace podkladu nátěrem HET, Klasik, 1 x</t>
  </si>
  <si>
    <t>784165512R00</t>
  </si>
  <si>
    <t>Malba HET Klasik, bílá, bez penetrace, 2 x</t>
  </si>
  <si>
    <t>1</t>
  </si>
  <si>
    <t xml:space="preserve">Výměna zářivek za nové  </t>
  </si>
  <si>
    <t>2</t>
  </si>
  <si>
    <t>Výměna zasuvek a vypínačů</t>
  </si>
  <si>
    <t/>
  </si>
  <si>
    <t>SUM</t>
  </si>
  <si>
    <t>Poznámky uchazeče k zadání</t>
  </si>
  <si>
    <t>POPUZIV</t>
  </si>
  <si>
    <t>END</t>
  </si>
  <si>
    <t>Základní škola a Mateřská škola, Znojmo, Pražská 98
Oprava učebny výtvarné výchovy
II / 4 / 2022</t>
  </si>
  <si>
    <t xml:space="preserve"> ZŠ a MŠ, Znojmo, Pražská 98 - Oprava učebny výtvarné výchovy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</si>
</sst>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9" fontId="0" fillId="0" borderId="40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5" t="s">
        <v>38</v>
      </c>
    </row>
    <row r="2" spans="1:7" ht="57.75" customHeight="1" x14ac:dyDescent="0.25">
      <c r="A2" s="197" t="s">
        <v>39</v>
      </c>
      <c r="B2" s="197"/>
      <c r="C2" s="197"/>
      <c r="D2" s="197"/>
      <c r="E2" s="197"/>
      <c r="F2" s="197"/>
      <c r="G2" s="197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8"/>
  <sheetViews>
    <sheetView showGridLines="0" tabSelected="1" topLeftCell="B1" zoomScaleNormal="100" zoomScaleSheetLayoutView="75" workbookViewId="0">
      <selection activeCell="D2" sqref="D2:J2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1" t="s">
        <v>36</v>
      </c>
      <c r="B1" s="225" t="s">
        <v>42</v>
      </c>
      <c r="C1" s="226"/>
      <c r="D1" s="226"/>
      <c r="E1" s="226"/>
      <c r="F1" s="226"/>
      <c r="G1" s="226"/>
      <c r="H1" s="226"/>
      <c r="I1" s="226"/>
      <c r="J1" s="227"/>
    </row>
    <row r="2" spans="1:15" ht="23.25" customHeight="1" x14ac:dyDescent="0.25">
      <c r="A2" s="4"/>
      <c r="B2" s="79" t="s">
        <v>40</v>
      </c>
      <c r="C2" s="80"/>
      <c r="D2" s="242" t="s">
        <v>263</v>
      </c>
      <c r="E2" s="243"/>
      <c r="F2" s="243"/>
      <c r="G2" s="243"/>
      <c r="H2" s="243"/>
      <c r="I2" s="243"/>
      <c r="J2" s="244"/>
      <c r="O2" s="2"/>
    </row>
    <row r="3" spans="1:15" ht="23.25" hidden="1" customHeight="1" x14ac:dyDescent="0.25">
      <c r="A3" s="4"/>
      <c r="B3" s="81" t="s">
        <v>43</v>
      </c>
      <c r="C3" s="82"/>
      <c r="D3" s="205"/>
      <c r="E3" s="206"/>
      <c r="F3" s="206"/>
      <c r="G3" s="206"/>
      <c r="H3" s="206"/>
      <c r="I3" s="206"/>
      <c r="J3" s="207"/>
    </row>
    <row r="4" spans="1:15" ht="23.25" hidden="1" customHeight="1" x14ac:dyDescent="0.25">
      <c r="A4" s="4"/>
      <c r="B4" s="83" t="s">
        <v>44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5">
      <c r="A5" s="4"/>
      <c r="B5" s="45" t="s">
        <v>21</v>
      </c>
      <c r="C5" s="5"/>
      <c r="D5" s="89" t="s">
        <v>47</v>
      </c>
      <c r="E5" s="25"/>
      <c r="F5" s="25"/>
      <c r="G5" s="25"/>
      <c r="H5" s="27" t="s">
        <v>33</v>
      </c>
      <c r="I5" s="89"/>
      <c r="J5" s="11"/>
    </row>
    <row r="6" spans="1:15" ht="15.75" customHeight="1" x14ac:dyDescent="0.25">
      <c r="A6" s="4"/>
      <c r="B6" s="39"/>
      <c r="C6" s="25"/>
      <c r="D6" s="89" t="s">
        <v>48</v>
      </c>
      <c r="E6" s="25"/>
      <c r="F6" s="25"/>
      <c r="G6" s="25"/>
      <c r="H6" s="27" t="s">
        <v>34</v>
      </c>
      <c r="I6" s="89"/>
      <c r="J6" s="11"/>
    </row>
    <row r="7" spans="1:15" ht="15.75" customHeight="1" x14ac:dyDescent="0.25">
      <c r="A7" s="4"/>
      <c r="B7" s="40"/>
      <c r="C7" s="90" t="s">
        <v>50</v>
      </c>
      <c r="D7" s="78" t="s">
        <v>49</v>
      </c>
      <c r="E7" s="32"/>
      <c r="F7" s="32"/>
      <c r="G7" s="32"/>
      <c r="H7" s="34"/>
      <c r="I7" s="32"/>
      <c r="J7" s="49"/>
    </row>
    <row r="8" spans="1:15" ht="24" hidden="1" customHeight="1" x14ac:dyDescent="0.25">
      <c r="A8" s="4"/>
      <c r="B8" s="45" t="s">
        <v>19</v>
      </c>
      <c r="C8" s="5"/>
      <c r="D8" s="33"/>
      <c r="E8" s="5"/>
      <c r="F8" s="5"/>
      <c r="G8" s="43"/>
      <c r="H8" s="27" t="s">
        <v>33</v>
      </c>
      <c r="I8" s="31"/>
      <c r="J8" s="11"/>
    </row>
    <row r="9" spans="1:15" ht="15.75" hidden="1" customHeight="1" x14ac:dyDescent="0.25">
      <c r="A9" s="4"/>
      <c r="B9" s="4"/>
      <c r="C9" s="5"/>
      <c r="D9" s="33"/>
      <c r="E9" s="5"/>
      <c r="F9" s="5"/>
      <c r="G9" s="43"/>
      <c r="H9" s="27" t="s">
        <v>34</v>
      </c>
      <c r="I9" s="31"/>
      <c r="J9" s="11"/>
    </row>
    <row r="10" spans="1:15" ht="15.75" hidden="1" customHeight="1" x14ac:dyDescent="0.25">
      <c r="A10" s="4"/>
      <c r="B10" s="50"/>
      <c r="C10" s="26"/>
      <c r="D10" s="44"/>
      <c r="E10" s="53"/>
      <c r="F10" s="53"/>
      <c r="G10" s="51"/>
      <c r="H10" s="51"/>
      <c r="I10" s="52"/>
      <c r="J10" s="49"/>
    </row>
    <row r="11" spans="1:15" ht="24" customHeight="1" x14ac:dyDescent="0.25">
      <c r="A11" s="4"/>
      <c r="B11" s="45" t="s">
        <v>18</v>
      </c>
      <c r="C11" s="5"/>
      <c r="D11" s="237"/>
      <c r="E11" s="237"/>
      <c r="F11" s="237"/>
      <c r="G11" s="237"/>
      <c r="H11" s="27" t="s">
        <v>33</v>
      </c>
      <c r="I11" s="92"/>
      <c r="J11" s="11"/>
    </row>
    <row r="12" spans="1:15" ht="15.75" customHeight="1" x14ac:dyDescent="0.25">
      <c r="A12" s="4"/>
      <c r="B12" s="39"/>
      <c r="C12" s="25"/>
      <c r="D12" s="222"/>
      <c r="E12" s="222"/>
      <c r="F12" s="222"/>
      <c r="G12" s="222"/>
      <c r="H12" s="27" t="s">
        <v>34</v>
      </c>
      <c r="I12" s="92"/>
      <c r="J12" s="11"/>
    </row>
    <row r="13" spans="1:15" ht="15.75" customHeight="1" x14ac:dyDescent="0.25">
      <c r="A13" s="4"/>
      <c r="B13" s="40"/>
      <c r="C13" s="91"/>
      <c r="D13" s="223"/>
      <c r="E13" s="223"/>
      <c r="F13" s="223"/>
      <c r="G13" s="223"/>
      <c r="H13" s="28"/>
      <c r="I13" s="32"/>
      <c r="J13" s="49"/>
    </row>
    <row r="14" spans="1:15" ht="24" hidden="1" customHeight="1" x14ac:dyDescent="0.25">
      <c r="A14" s="4"/>
      <c r="B14" s="64" t="s">
        <v>20</v>
      </c>
      <c r="C14" s="65"/>
      <c r="D14" s="66" t="s">
        <v>45</v>
      </c>
      <c r="E14" s="67"/>
      <c r="F14" s="67"/>
      <c r="G14" s="67"/>
      <c r="H14" s="68"/>
      <c r="I14" s="67"/>
      <c r="J14" s="69"/>
    </row>
    <row r="15" spans="1:15" ht="32.25" customHeight="1" x14ac:dyDescent="0.25">
      <c r="A15" s="4"/>
      <c r="B15" s="50" t="s">
        <v>31</v>
      </c>
      <c r="C15" s="70"/>
      <c r="D15" s="51"/>
      <c r="E15" s="245"/>
      <c r="F15" s="245"/>
      <c r="G15" s="218"/>
      <c r="H15" s="218"/>
      <c r="I15" s="218" t="s">
        <v>28</v>
      </c>
      <c r="J15" s="219"/>
    </row>
    <row r="16" spans="1:15" ht="23.25" customHeight="1" x14ac:dyDescent="0.25">
      <c r="A16" s="139" t="s">
        <v>23</v>
      </c>
      <c r="B16" s="140" t="s">
        <v>23</v>
      </c>
      <c r="C16" s="56"/>
      <c r="D16" s="57"/>
      <c r="E16" s="220"/>
      <c r="F16" s="221"/>
      <c r="G16" s="220"/>
      <c r="H16" s="221"/>
      <c r="I16" s="220">
        <f>SUMIF(F47:F64,A16,I47:I64)+SUMIF(F47:F64,"PSU",I47:I64)</f>
        <v>0</v>
      </c>
      <c r="J16" s="234"/>
    </row>
    <row r="17" spans="1:10" ht="23.25" customHeight="1" x14ac:dyDescent="0.25">
      <c r="A17" s="139" t="s">
        <v>24</v>
      </c>
      <c r="B17" s="140" t="s">
        <v>24</v>
      </c>
      <c r="C17" s="56"/>
      <c r="D17" s="57"/>
      <c r="E17" s="220"/>
      <c r="F17" s="221"/>
      <c r="G17" s="220"/>
      <c r="H17" s="221"/>
      <c r="I17" s="220">
        <f>SUMIF(F47:F64,A17,I47:I64)</f>
        <v>0</v>
      </c>
      <c r="J17" s="234"/>
    </row>
    <row r="18" spans="1:10" ht="23.25" customHeight="1" x14ac:dyDescent="0.25">
      <c r="A18" s="139" t="s">
        <v>25</v>
      </c>
      <c r="B18" s="140" t="s">
        <v>25</v>
      </c>
      <c r="C18" s="56"/>
      <c r="D18" s="57"/>
      <c r="E18" s="220"/>
      <c r="F18" s="221"/>
      <c r="G18" s="220"/>
      <c r="H18" s="221"/>
      <c r="I18" s="220">
        <f>SUMIF(F47:F64,A18,I47:I64)</f>
        <v>0</v>
      </c>
      <c r="J18" s="234"/>
    </row>
    <row r="19" spans="1:10" ht="23.25" customHeight="1" x14ac:dyDescent="0.25">
      <c r="A19" s="139" t="s">
        <v>92</v>
      </c>
      <c r="B19" s="140" t="s">
        <v>26</v>
      </c>
      <c r="C19" s="56"/>
      <c r="D19" s="57"/>
      <c r="E19" s="220"/>
      <c r="F19" s="221"/>
      <c r="G19" s="220"/>
      <c r="H19" s="221"/>
      <c r="I19" s="220">
        <f>SUMIF(F47:F64,A19,I47:I64)</f>
        <v>0</v>
      </c>
      <c r="J19" s="234"/>
    </row>
    <row r="20" spans="1:10" ht="23.25" customHeight="1" x14ac:dyDescent="0.25">
      <c r="A20" s="139" t="s">
        <v>93</v>
      </c>
      <c r="B20" s="140" t="s">
        <v>27</v>
      </c>
      <c r="C20" s="56"/>
      <c r="D20" s="57"/>
      <c r="E20" s="220"/>
      <c r="F20" s="221"/>
      <c r="G20" s="220"/>
      <c r="H20" s="221"/>
      <c r="I20" s="220">
        <f>SUMIF(F47:F64,A20,I47:I64)</f>
        <v>0</v>
      </c>
      <c r="J20" s="234"/>
    </row>
    <row r="21" spans="1:10" ht="23.25" customHeight="1" x14ac:dyDescent="0.25">
      <c r="A21" s="4"/>
      <c r="B21" s="72" t="s">
        <v>28</v>
      </c>
      <c r="C21" s="73"/>
      <c r="D21" s="74"/>
      <c r="E21" s="235"/>
      <c r="F21" s="236"/>
      <c r="G21" s="235"/>
      <c r="H21" s="236"/>
      <c r="I21" s="235">
        <f>SUM(I16:J20)</f>
        <v>0</v>
      </c>
      <c r="J21" s="241"/>
    </row>
    <row r="22" spans="1:10" ht="33" customHeight="1" x14ac:dyDescent="0.25">
      <c r="A22" s="4"/>
      <c r="B22" s="63" t="s">
        <v>32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5">
      <c r="A23" s="4"/>
      <c r="B23" s="55" t="s">
        <v>11</v>
      </c>
      <c r="C23" s="56"/>
      <c r="D23" s="57"/>
      <c r="E23" s="58">
        <v>15</v>
      </c>
      <c r="F23" s="59" t="s">
        <v>0</v>
      </c>
      <c r="G23" s="232">
        <f>ZakladDPHSniVypocet</f>
        <v>0</v>
      </c>
      <c r="H23" s="233"/>
      <c r="I23" s="233"/>
      <c r="J23" s="60" t="str">
        <f t="shared" ref="J23:J28" si="0">Mena</f>
        <v>CZK</v>
      </c>
    </row>
    <row r="24" spans="1:10" ht="23.25" customHeight="1" x14ac:dyDescent="0.25">
      <c r="A24" s="4"/>
      <c r="B24" s="55" t="s">
        <v>12</v>
      </c>
      <c r="C24" s="56"/>
      <c r="D24" s="57"/>
      <c r="E24" s="58">
        <f>SazbaDPH1</f>
        <v>15</v>
      </c>
      <c r="F24" s="59" t="s">
        <v>0</v>
      </c>
      <c r="G24" s="239">
        <f>ZakladDPHSni*SazbaDPH1/100</f>
        <v>0</v>
      </c>
      <c r="H24" s="240"/>
      <c r="I24" s="240"/>
      <c r="J24" s="60" t="str">
        <f t="shared" si="0"/>
        <v>CZK</v>
      </c>
    </row>
    <row r="25" spans="1:10" ht="23.25" customHeight="1" x14ac:dyDescent="0.25">
      <c r="A25" s="4"/>
      <c r="B25" s="55" t="s">
        <v>13</v>
      </c>
      <c r="C25" s="56"/>
      <c r="D25" s="57"/>
      <c r="E25" s="58">
        <v>21</v>
      </c>
      <c r="F25" s="59" t="s">
        <v>0</v>
      </c>
      <c r="G25" s="232">
        <f>ZakladDPHZaklVypocet</f>
        <v>0</v>
      </c>
      <c r="H25" s="233"/>
      <c r="I25" s="233"/>
      <c r="J25" s="60" t="str">
        <f t="shared" si="0"/>
        <v>CZK</v>
      </c>
    </row>
    <row r="26" spans="1:10" ht="23.25" customHeight="1" x14ac:dyDescent="0.25">
      <c r="A26" s="4"/>
      <c r="B26" s="47" t="s">
        <v>14</v>
      </c>
      <c r="C26" s="22"/>
      <c r="D26" s="18"/>
      <c r="E26" s="41">
        <f>SazbaDPH2</f>
        <v>21</v>
      </c>
      <c r="F26" s="42" t="s">
        <v>0</v>
      </c>
      <c r="G26" s="228">
        <f>ZakladDPHZakl*SazbaDPH2/100</f>
        <v>0</v>
      </c>
      <c r="H26" s="229"/>
      <c r="I26" s="229"/>
      <c r="J26" s="54" t="str">
        <f t="shared" si="0"/>
        <v>CZK</v>
      </c>
    </row>
    <row r="27" spans="1:10" ht="23.25" customHeight="1" thickBot="1" x14ac:dyDescent="0.3">
      <c r="A27" s="4"/>
      <c r="B27" s="46" t="s">
        <v>4</v>
      </c>
      <c r="C27" s="20"/>
      <c r="D27" s="23"/>
      <c r="E27" s="20"/>
      <c r="F27" s="21"/>
      <c r="G27" s="230">
        <f>0</f>
        <v>0</v>
      </c>
      <c r="H27" s="230"/>
      <c r="I27" s="230"/>
      <c r="J27" s="61" t="str">
        <f t="shared" si="0"/>
        <v>CZK</v>
      </c>
    </row>
    <row r="28" spans="1:10" ht="27.75" hidden="1" customHeight="1" thickBot="1" x14ac:dyDescent="0.3">
      <c r="A28" s="4"/>
      <c r="B28" s="111" t="s">
        <v>22</v>
      </c>
      <c r="C28" s="112"/>
      <c r="D28" s="112"/>
      <c r="E28" s="113"/>
      <c r="F28" s="114"/>
      <c r="G28" s="217">
        <f>ZakladDPHSniVypocet+ZakladDPHZaklVypocet</f>
        <v>0</v>
      </c>
      <c r="H28" s="217"/>
      <c r="I28" s="217"/>
      <c r="J28" s="115" t="str">
        <f t="shared" si="0"/>
        <v>CZK</v>
      </c>
    </row>
    <row r="29" spans="1:10" ht="27.75" customHeight="1" thickBot="1" x14ac:dyDescent="0.3">
      <c r="A29" s="4"/>
      <c r="B29" s="111" t="s">
        <v>35</v>
      </c>
      <c r="C29" s="116"/>
      <c r="D29" s="116"/>
      <c r="E29" s="116"/>
      <c r="F29" s="116"/>
      <c r="G29" s="231">
        <f>ZakladDPHSni+DPHSni+ZakladDPHZakl+DPHZakl+Zaokrouhleni</f>
        <v>0</v>
      </c>
      <c r="H29" s="231"/>
      <c r="I29" s="231"/>
      <c r="J29" s="117" t="s">
        <v>53</v>
      </c>
    </row>
    <row r="30" spans="1:10" ht="12.75" customHeight="1" x14ac:dyDescent="0.25">
      <c r="A30" s="4"/>
      <c r="B30" s="4"/>
      <c r="C30" s="5"/>
      <c r="D30" s="5"/>
      <c r="E30" s="5"/>
      <c r="F30" s="5"/>
      <c r="G30" s="43"/>
      <c r="H30" s="5"/>
      <c r="I30" s="43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3"/>
      <c r="H31" s="5"/>
      <c r="I31" s="43"/>
      <c r="J31" s="12"/>
    </row>
    <row r="32" spans="1:10" ht="18.75" customHeight="1" x14ac:dyDescent="0.25">
      <c r="A32" s="4"/>
      <c r="B32" s="24"/>
      <c r="C32" s="19" t="s">
        <v>10</v>
      </c>
      <c r="D32" s="37"/>
      <c r="E32" s="37"/>
      <c r="F32" s="19" t="s">
        <v>9</v>
      </c>
      <c r="G32" s="37"/>
      <c r="H32" s="38"/>
      <c r="I32" s="37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3"/>
      <c r="H33" s="5"/>
      <c r="I33" s="43"/>
      <c r="J33" s="12"/>
    </row>
    <row r="34" spans="1:10" s="35" customFormat="1" ht="18.75" customHeight="1" x14ac:dyDescent="0.25">
      <c r="A34" s="29"/>
      <c r="B34" s="29"/>
      <c r="C34" s="30"/>
      <c r="D34" s="224"/>
      <c r="E34" s="224"/>
      <c r="F34" s="30"/>
      <c r="G34" s="224"/>
      <c r="H34" s="224"/>
      <c r="I34" s="224"/>
      <c r="J34" s="36"/>
    </row>
    <row r="35" spans="1:10" ht="12.75" customHeight="1" x14ac:dyDescent="0.25">
      <c r="A35" s="4"/>
      <c r="B35" s="4"/>
      <c r="C35" s="5"/>
      <c r="D35" s="238" t="s">
        <v>2</v>
      </c>
      <c r="E35" s="238"/>
      <c r="F35" s="5"/>
      <c r="G35" s="43"/>
      <c r="H35" s="13" t="s">
        <v>3</v>
      </c>
      <c r="I35" s="43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5" t="s">
        <v>15</v>
      </c>
      <c r="C37" s="3"/>
      <c r="D37" s="3"/>
      <c r="E37" s="3"/>
      <c r="F37" s="103"/>
      <c r="G37" s="103"/>
      <c r="H37" s="103"/>
      <c r="I37" s="103"/>
      <c r="J37" s="3"/>
    </row>
    <row r="38" spans="1:10" ht="25.5" hidden="1" customHeight="1" x14ac:dyDescent="0.25">
      <c r="A38" s="95" t="s">
        <v>37</v>
      </c>
      <c r="B38" s="97" t="s">
        <v>16</v>
      </c>
      <c r="C38" s="98" t="s">
        <v>5</v>
      </c>
      <c r="D38" s="99"/>
      <c r="E38" s="99"/>
      <c r="F38" s="104" t="str">
        <f>B23</f>
        <v>Základ pro sníženou DPH</v>
      </c>
      <c r="G38" s="104" t="str">
        <f>B25</f>
        <v>Základ pro základní DPH</v>
      </c>
      <c r="H38" s="105" t="s">
        <v>17</v>
      </c>
      <c r="I38" s="105" t="s">
        <v>1</v>
      </c>
      <c r="J38" s="100" t="s">
        <v>0</v>
      </c>
    </row>
    <row r="39" spans="1:10" ht="25.5" hidden="1" customHeight="1" x14ac:dyDescent="0.25">
      <c r="A39" s="95">
        <v>1</v>
      </c>
      <c r="B39" s="101" t="s">
        <v>51</v>
      </c>
      <c r="C39" s="208" t="s">
        <v>46</v>
      </c>
      <c r="D39" s="209"/>
      <c r="E39" s="209"/>
      <c r="F39" s="106">
        <f>'Rozpočet Pol'!AC91</f>
        <v>0</v>
      </c>
      <c r="G39" s="107">
        <f>'Rozpočet Pol'!AD91</f>
        <v>0</v>
      </c>
      <c r="H39" s="108">
        <f>(F39*SazbaDPH1/100)+(G39*SazbaDPH2/100)</f>
        <v>0</v>
      </c>
      <c r="I39" s="108">
        <f>F39+G39+H39</f>
        <v>0</v>
      </c>
      <c r="J39" s="102" t="str">
        <f>IF(CenaCelkemVypocet=0,"",I39/CenaCelkemVypocet*100)</f>
        <v/>
      </c>
    </row>
    <row r="40" spans="1:10" ht="25.5" hidden="1" customHeight="1" x14ac:dyDescent="0.25">
      <c r="A40" s="95"/>
      <c r="B40" s="210" t="s">
        <v>52</v>
      </c>
      <c r="C40" s="211"/>
      <c r="D40" s="211"/>
      <c r="E40" s="212"/>
      <c r="F40" s="109">
        <f>SUMIF(A39:A39,"=1",F39:F39)</f>
        <v>0</v>
      </c>
      <c r="G40" s="110">
        <f>SUMIF(A39:A39,"=1",G39:G39)</f>
        <v>0</v>
      </c>
      <c r="H40" s="110">
        <f>SUMIF(A39:A39,"=1",H39:H39)</f>
        <v>0</v>
      </c>
      <c r="I40" s="110">
        <f>SUMIF(A39:A39,"=1",I39:I39)</f>
        <v>0</v>
      </c>
      <c r="J40" s="96">
        <f>SUMIF(A39:A39,"=1",J39:J39)</f>
        <v>0</v>
      </c>
    </row>
    <row r="44" spans="1:10" ht="15.6" x14ac:dyDescent="0.3">
      <c r="B44" s="118" t="s">
        <v>54</v>
      </c>
    </row>
    <row r="46" spans="1:10" ht="25.5" customHeight="1" x14ac:dyDescent="0.25">
      <c r="A46" s="119"/>
      <c r="B46" s="123" t="s">
        <v>16</v>
      </c>
      <c r="C46" s="123" t="s">
        <v>5</v>
      </c>
      <c r="D46" s="124"/>
      <c r="E46" s="124"/>
      <c r="F46" s="127" t="s">
        <v>55</v>
      </c>
      <c r="G46" s="127"/>
      <c r="H46" s="127"/>
      <c r="I46" s="213" t="s">
        <v>28</v>
      </c>
      <c r="J46" s="213"/>
    </row>
    <row r="47" spans="1:10" ht="25.5" customHeight="1" x14ac:dyDescent="0.25">
      <c r="A47" s="120"/>
      <c r="B47" s="128" t="s">
        <v>56</v>
      </c>
      <c r="C47" s="215" t="s">
        <v>57</v>
      </c>
      <c r="D47" s="216"/>
      <c r="E47" s="216"/>
      <c r="F47" s="130" t="s">
        <v>23</v>
      </c>
      <c r="G47" s="131"/>
      <c r="H47" s="131"/>
      <c r="I47" s="214">
        <f>'Rozpočet Pol'!G8</f>
        <v>0</v>
      </c>
      <c r="J47" s="214"/>
    </row>
    <row r="48" spans="1:10" ht="25.5" customHeight="1" x14ac:dyDescent="0.25">
      <c r="A48" s="120"/>
      <c r="B48" s="122" t="s">
        <v>58</v>
      </c>
      <c r="C48" s="199" t="s">
        <v>59</v>
      </c>
      <c r="D48" s="200"/>
      <c r="E48" s="200"/>
      <c r="F48" s="132" t="s">
        <v>23</v>
      </c>
      <c r="G48" s="133"/>
      <c r="H48" s="133"/>
      <c r="I48" s="198">
        <f>'Rozpočet Pol'!G11</f>
        <v>0</v>
      </c>
      <c r="J48" s="198"/>
    </row>
    <row r="49" spans="1:10" ht="25.5" customHeight="1" x14ac:dyDescent="0.25">
      <c r="A49" s="120"/>
      <c r="B49" s="122" t="s">
        <v>60</v>
      </c>
      <c r="C49" s="199" t="s">
        <v>61</v>
      </c>
      <c r="D49" s="200"/>
      <c r="E49" s="200"/>
      <c r="F49" s="132" t="s">
        <v>23</v>
      </c>
      <c r="G49" s="133"/>
      <c r="H49" s="133"/>
      <c r="I49" s="198">
        <f>'Rozpočet Pol'!G15</f>
        <v>0</v>
      </c>
      <c r="J49" s="198"/>
    </row>
    <row r="50" spans="1:10" ht="25.5" customHeight="1" x14ac:dyDescent="0.25">
      <c r="A50" s="120"/>
      <c r="B50" s="122" t="s">
        <v>62</v>
      </c>
      <c r="C50" s="199" t="s">
        <v>63</v>
      </c>
      <c r="D50" s="200"/>
      <c r="E50" s="200"/>
      <c r="F50" s="132" t="s">
        <v>23</v>
      </c>
      <c r="G50" s="133"/>
      <c r="H50" s="133"/>
      <c r="I50" s="198">
        <f>'Rozpočet Pol'!G23</f>
        <v>0</v>
      </c>
      <c r="J50" s="198"/>
    </row>
    <row r="51" spans="1:10" ht="25.5" customHeight="1" x14ac:dyDescent="0.25">
      <c r="A51" s="120"/>
      <c r="B51" s="122" t="s">
        <v>64</v>
      </c>
      <c r="C51" s="199" t="s">
        <v>65</v>
      </c>
      <c r="D51" s="200"/>
      <c r="E51" s="200"/>
      <c r="F51" s="132" t="s">
        <v>23</v>
      </c>
      <c r="G51" s="133"/>
      <c r="H51" s="133"/>
      <c r="I51" s="198">
        <f>'Rozpočet Pol'!G25</f>
        <v>0</v>
      </c>
      <c r="J51" s="198"/>
    </row>
    <row r="52" spans="1:10" ht="25.5" customHeight="1" x14ac:dyDescent="0.25">
      <c r="A52" s="120"/>
      <c r="B52" s="122" t="s">
        <v>66</v>
      </c>
      <c r="C52" s="199" t="s">
        <v>67</v>
      </c>
      <c r="D52" s="200"/>
      <c r="E52" s="200"/>
      <c r="F52" s="132" t="s">
        <v>23</v>
      </c>
      <c r="G52" s="133"/>
      <c r="H52" s="133"/>
      <c r="I52" s="198">
        <f>'Rozpočet Pol'!G28</f>
        <v>0</v>
      </c>
      <c r="J52" s="198"/>
    </row>
    <row r="53" spans="1:10" ht="25.5" customHeight="1" x14ac:dyDescent="0.25">
      <c r="A53" s="120"/>
      <c r="B53" s="122" t="s">
        <v>68</v>
      </c>
      <c r="C53" s="199" t="s">
        <v>69</v>
      </c>
      <c r="D53" s="200"/>
      <c r="E53" s="200"/>
      <c r="F53" s="132" t="s">
        <v>23</v>
      </c>
      <c r="G53" s="133"/>
      <c r="H53" s="133"/>
      <c r="I53" s="198">
        <f>'Rozpočet Pol'!G31</f>
        <v>0</v>
      </c>
      <c r="J53" s="198"/>
    </row>
    <row r="54" spans="1:10" ht="25.5" customHeight="1" x14ac:dyDescent="0.25">
      <c r="A54" s="120"/>
      <c r="B54" s="122" t="s">
        <v>70</v>
      </c>
      <c r="C54" s="199" t="s">
        <v>71</v>
      </c>
      <c r="D54" s="200"/>
      <c r="E54" s="200"/>
      <c r="F54" s="132" t="s">
        <v>23</v>
      </c>
      <c r="G54" s="133"/>
      <c r="H54" s="133"/>
      <c r="I54" s="198">
        <f>'Rozpočet Pol'!G41</f>
        <v>0</v>
      </c>
      <c r="J54" s="198"/>
    </row>
    <row r="55" spans="1:10" ht="25.5" customHeight="1" x14ac:dyDescent="0.25">
      <c r="A55" s="120"/>
      <c r="B55" s="122" t="s">
        <v>72</v>
      </c>
      <c r="C55" s="199" t="s">
        <v>73</v>
      </c>
      <c r="D55" s="200"/>
      <c r="E55" s="200"/>
      <c r="F55" s="132" t="s">
        <v>24</v>
      </c>
      <c r="G55" s="133"/>
      <c r="H55" s="133"/>
      <c r="I55" s="198">
        <f>'Rozpočet Pol'!G43</f>
        <v>0</v>
      </c>
      <c r="J55" s="198"/>
    </row>
    <row r="56" spans="1:10" ht="25.5" customHeight="1" x14ac:dyDescent="0.25">
      <c r="A56" s="120"/>
      <c r="B56" s="122" t="s">
        <v>74</v>
      </c>
      <c r="C56" s="199" t="s">
        <v>75</v>
      </c>
      <c r="D56" s="200"/>
      <c r="E56" s="200"/>
      <c r="F56" s="132" t="s">
        <v>24</v>
      </c>
      <c r="G56" s="133"/>
      <c r="H56" s="133"/>
      <c r="I56" s="198">
        <f>'Rozpočet Pol'!G48</f>
        <v>0</v>
      </c>
      <c r="J56" s="198"/>
    </row>
    <row r="57" spans="1:10" ht="25.5" customHeight="1" x14ac:dyDescent="0.25">
      <c r="A57" s="120"/>
      <c r="B57" s="122" t="s">
        <v>76</v>
      </c>
      <c r="C57" s="199" t="s">
        <v>77</v>
      </c>
      <c r="D57" s="200"/>
      <c r="E57" s="200"/>
      <c r="F57" s="132" t="s">
        <v>24</v>
      </c>
      <c r="G57" s="133"/>
      <c r="H57" s="133"/>
      <c r="I57" s="198">
        <f>'Rozpočet Pol'!G54</f>
        <v>0</v>
      </c>
      <c r="J57" s="198"/>
    </row>
    <row r="58" spans="1:10" ht="25.5" customHeight="1" x14ac:dyDescent="0.25">
      <c r="A58" s="120"/>
      <c r="B58" s="122" t="s">
        <v>78</v>
      </c>
      <c r="C58" s="199" t="s">
        <v>79</v>
      </c>
      <c r="D58" s="200"/>
      <c r="E58" s="200"/>
      <c r="F58" s="132" t="s">
        <v>24</v>
      </c>
      <c r="G58" s="133"/>
      <c r="H58" s="133"/>
      <c r="I58" s="198">
        <f>'Rozpočet Pol'!G65</f>
        <v>0</v>
      </c>
      <c r="J58" s="198"/>
    </row>
    <row r="59" spans="1:10" ht="25.5" customHeight="1" x14ac:dyDescent="0.25">
      <c r="A59" s="120"/>
      <c r="B59" s="122" t="s">
        <v>80</v>
      </c>
      <c r="C59" s="199" t="s">
        <v>81</v>
      </c>
      <c r="D59" s="200"/>
      <c r="E59" s="200"/>
      <c r="F59" s="132" t="s">
        <v>24</v>
      </c>
      <c r="G59" s="133"/>
      <c r="H59" s="133"/>
      <c r="I59" s="198">
        <f>'Rozpočet Pol'!G67</f>
        <v>0</v>
      </c>
      <c r="J59" s="198"/>
    </row>
    <row r="60" spans="1:10" ht="25.5" customHeight="1" x14ac:dyDescent="0.25">
      <c r="A60" s="120"/>
      <c r="B60" s="122" t="s">
        <v>82</v>
      </c>
      <c r="C60" s="199" t="s">
        <v>83</v>
      </c>
      <c r="D60" s="200"/>
      <c r="E60" s="200"/>
      <c r="F60" s="132" t="s">
        <v>24</v>
      </c>
      <c r="G60" s="133"/>
      <c r="H60" s="133"/>
      <c r="I60" s="198">
        <f>'Rozpočet Pol'!G72</f>
        <v>0</v>
      </c>
      <c r="J60" s="198"/>
    </row>
    <row r="61" spans="1:10" ht="25.5" customHeight="1" x14ac:dyDescent="0.25">
      <c r="A61" s="120"/>
      <c r="B61" s="122" t="s">
        <v>84</v>
      </c>
      <c r="C61" s="199" t="s">
        <v>85</v>
      </c>
      <c r="D61" s="200"/>
      <c r="E61" s="200"/>
      <c r="F61" s="132" t="s">
        <v>24</v>
      </c>
      <c r="G61" s="133"/>
      <c r="H61" s="133"/>
      <c r="I61" s="198">
        <f>'Rozpočet Pol'!G77</f>
        <v>0</v>
      </c>
      <c r="J61" s="198"/>
    </row>
    <row r="62" spans="1:10" ht="25.5" customHeight="1" x14ac:dyDescent="0.25">
      <c r="A62" s="120"/>
      <c r="B62" s="122" t="s">
        <v>86</v>
      </c>
      <c r="C62" s="199" t="s">
        <v>87</v>
      </c>
      <c r="D62" s="200"/>
      <c r="E62" s="200"/>
      <c r="F62" s="132" t="s">
        <v>24</v>
      </c>
      <c r="G62" s="133"/>
      <c r="H62" s="133"/>
      <c r="I62" s="198">
        <f>'Rozpočet Pol'!G79</f>
        <v>0</v>
      </c>
      <c r="J62" s="198"/>
    </row>
    <row r="63" spans="1:10" ht="25.5" customHeight="1" x14ac:dyDescent="0.25">
      <c r="A63" s="120"/>
      <c r="B63" s="122" t="s">
        <v>88</v>
      </c>
      <c r="C63" s="199" t="s">
        <v>89</v>
      </c>
      <c r="D63" s="200"/>
      <c r="E63" s="200"/>
      <c r="F63" s="132" t="s">
        <v>24</v>
      </c>
      <c r="G63" s="133"/>
      <c r="H63" s="133"/>
      <c r="I63" s="198">
        <f>'Rozpočet Pol'!G83</f>
        <v>0</v>
      </c>
      <c r="J63" s="198"/>
    </row>
    <row r="64" spans="1:10" ht="25.5" customHeight="1" x14ac:dyDescent="0.25">
      <c r="A64" s="120"/>
      <c r="B64" s="129" t="s">
        <v>90</v>
      </c>
      <c r="C64" s="202" t="s">
        <v>91</v>
      </c>
      <c r="D64" s="203"/>
      <c r="E64" s="203"/>
      <c r="F64" s="134" t="s">
        <v>25</v>
      </c>
      <c r="G64" s="135"/>
      <c r="H64" s="135"/>
      <c r="I64" s="201">
        <f>'Rozpočet Pol'!G87</f>
        <v>0</v>
      </c>
      <c r="J64" s="201"/>
    </row>
    <row r="65" spans="1:10" ht="25.5" customHeight="1" x14ac:dyDescent="0.25">
      <c r="A65" s="121"/>
      <c r="B65" s="125" t="s">
        <v>1</v>
      </c>
      <c r="C65" s="125"/>
      <c r="D65" s="126"/>
      <c r="E65" s="126"/>
      <c r="F65" s="136"/>
      <c r="G65" s="137"/>
      <c r="H65" s="137"/>
      <c r="I65" s="204">
        <f>SUM(I47:I64)</f>
        <v>0</v>
      </c>
      <c r="J65" s="204"/>
    </row>
    <row r="66" spans="1:10" x14ac:dyDescent="0.25">
      <c r="F66" s="138"/>
      <c r="G66" s="94"/>
      <c r="H66" s="138"/>
      <c r="I66" s="94"/>
      <c r="J66" s="94"/>
    </row>
    <row r="67" spans="1:10" x14ac:dyDescent="0.25">
      <c r="F67" s="138"/>
      <c r="G67" s="94"/>
      <c r="H67" s="138"/>
      <c r="I67" s="94"/>
      <c r="J67" s="94"/>
    </row>
    <row r="68" spans="1:10" x14ac:dyDescent="0.25">
      <c r="F68" s="138"/>
      <c r="G68" s="94"/>
      <c r="H68" s="138"/>
      <c r="I68" s="94"/>
      <c r="J68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7">
    <mergeCell ref="G34:I34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D11:G11"/>
    <mergeCell ref="G24:I24"/>
    <mergeCell ref="G23:I23"/>
    <mergeCell ref="E19:F19"/>
    <mergeCell ref="E20:F20"/>
    <mergeCell ref="I20:J20"/>
    <mergeCell ref="I21:J21"/>
    <mergeCell ref="D3:J3"/>
    <mergeCell ref="C39:E39"/>
    <mergeCell ref="B40:E40"/>
    <mergeCell ref="I46:J46"/>
    <mergeCell ref="I47:J47"/>
    <mergeCell ref="C47:E47"/>
    <mergeCell ref="G28:I28"/>
    <mergeCell ref="G15:H15"/>
    <mergeCell ref="I15:J15"/>
    <mergeCell ref="E16:F16"/>
    <mergeCell ref="D12:G12"/>
    <mergeCell ref="D13:G13"/>
    <mergeCell ref="D34:E34"/>
    <mergeCell ref="D35:E35"/>
    <mergeCell ref="G19:H19"/>
    <mergeCell ref="G20:H20"/>
    <mergeCell ref="I48:J48"/>
    <mergeCell ref="C48:E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46" t="s">
        <v>6</v>
      </c>
      <c r="B1" s="246"/>
      <c r="C1" s="247"/>
      <c r="D1" s="246"/>
      <c r="E1" s="246"/>
      <c r="F1" s="246"/>
      <c r="G1" s="246"/>
    </row>
    <row r="2" spans="1:7" ht="24.9" customHeight="1" x14ac:dyDescent="0.25">
      <c r="A2" s="77" t="s">
        <v>41</v>
      </c>
      <c r="B2" s="76"/>
      <c r="C2" s="248"/>
      <c r="D2" s="248"/>
      <c r="E2" s="248"/>
      <c r="F2" s="248"/>
      <c r="G2" s="249"/>
    </row>
    <row r="3" spans="1:7" ht="24.9" hidden="1" customHeight="1" x14ac:dyDescent="0.25">
      <c r="A3" s="77" t="s">
        <v>7</v>
      </c>
      <c r="B3" s="76"/>
      <c r="C3" s="248"/>
      <c r="D3" s="248"/>
      <c r="E3" s="248"/>
      <c r="F3" s="248"/>
      <c r="G3" s="249"/>
    </row>
    <row r="4" spans="1:7" ht="24.9" hidden="1" customHeight="1" x14ac:dyDescent="0.25">
      <c r="A4" s="77" t="s">
        <v>8</v>
      </c>
      <c r="B4" s="76"/>
      <c r="C4" s="248"/>
      <c r="D4" s="248"/>
      <c r="E4" s="248"/>
      <c r="F4" s="248"/>
      <c r="G4" s="249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101"/>
  <sheetViews>
    <sheetView topLeftCell="A71" workbookViewId="0">
      <selection activeCell="C2" sqref="C2:G2"/>
    </sheetView>
  </sheetViews>
  <sheetFormatPr defaultRowHeight="13.2" outlineLevelRow="1" x14ac:dyDescent="0.25"/>
  <cols>
    <col min="1" max="1" width="4.33203125" customWidth="1"/>
    <col min="2" max="2" width="14.44140625" style="93" customWidth="1"/>
    <col min="3" max="3" width="38.33203125" style="93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8" max="21" width="0" hidden="1" customWidth="1"/>
    <col min="29" max="39" width="0" hidden="1" customWidth="1"/>
  </cols>
  <sheetData>
    <row r="1" spans="1:60" ht="15.75" customHeight="1" x14ac:dyDescent="0.3">
      <c r="A1" s="250" t="s">
        <v>6</v>
      </c>
      <c r="B1" s="250"/>
      <c r="C1" s="250"/>
      <c r="D1" s="250"/>
      <c r="E1" s="250"/>
      <c r="F1" s="250"/>
      <c r="G1" s="250"/>
      <c r="AE1" t="s">
        <v>95</v>
      </c>
    </row>
    <row r="2" spans="1:60" ht="43.2" customHeight="1" x14ac:dyDescent="0.25">
      <c r="A2" s="143" t="s">
        <v>94</v>
      </c>
      <c r="B2" s="141"/>
      <c r="C2" s="268" t="s">
        <v>262</v>
      </c>
      <c r="D2" s="269"/>
      <c r="E2" s="269"/>
      <c r="F2" s="269"/>
      <c r="G2" s="270"/>
      <c r="AE2" t="s">
        <v>96</v>
      </c>
    </row>
    <row r="3" spans="1:60" ht="24.9" hidden="1" customHeight="1" x14ac:dyDescent="0.25">
      <c r="A3" s="144" t="s">
        <v>7</v>
      </c>
      <c r="B3" s="142"/>
      <c r="C3" s="251"/>
      <c r="D3" s="252"/>
      <c r="E3" s="252"/>
      <c r="F3" s="252"/>
      <c r="G3" s="253"/>
      <c r="AE3" t="s">
        <v>97</v>
      </c>
    </row>
    <row r="4" spans="1:60" ht="24.9" hidden="1" customHeight="1" x14ac:dyDescent="0.25">
      <c r="A4" s="144" t="s">
        <v>8</v>
      </c>
      <c r="B4" s="142"/>
      <c r="C4" s="251"/>
      <c r="D4" s="252"/>
      <c r="E4" s="252"/>
      <c r="F4" s="252"/>
      <c r="G4" s="253"/>
      <c r="AE4" t="s">
        <v>98</v>
      </c>
    </row>
    <row r="5" spans="1:60" ht="3" customHeight="1" x14ac:dyDescent="0.25">
      <c r="A5" s="145" t="s">
        <v>99</v>
      </c>
      <c r="B5" s="146"/>
      <c r="C5" s="147"/>
      <c r="D5" s="148"/>
      <c r="E5" s="148"/>
      <c r="F5" s="148"/>
      <c r="G5" s="149"/>
      <c r="AE5" t="s">
        <v>100</v>
      </c>
    </row>
    <row r="7" spans="1:60" ht="39.6" x14ac:dyDescent="0.25">
      <c r="A7" s="154" t="s">
        <v>101</v>
      </c>
      <c r="B7" s="155" t="s">
        <v>102</v>
      </c>
      <c r="C7" s="155" t="s">
        <v>103</v>
      </c>
      <c r="D7" s="154" t="s">
        <v>104</v>
      </c>
      <c r="E7" s="154" t="s">
        <v>105</v>
      </c>
      <c r="F7" s="150" t="s">
        <v>106</v>
      </c>
      <c r="G7" s="171" t="s">
        <v>28</v>
      </c>
      <c r="H7" s="172" t="s">
        <v>29</v>
      </c>
      <c r="I7" s="172" t="s">
        <v>107</v>
      </c>
      <c r="J7" s="172" t="s">
        <v>30</v>
      </c>
      <c r="K7" s="172" t="s">
        <v>108</v>
      </c>
      <c r="L7" s="172" t="s">
        <v>109</v>
      </c>
      <c r="M7" s="172" t="s">
        <v>110</v>
      </c>
      <c r="N7" s="172" t="s">
        <v>111</v>
      </c>
      <c r="O7" s="172" t="s">
        <v>112</v>
      </c>
      <c r="P7" s="172" t="s">
        <v>113</v>
      </c>
      <c r="Q7" s="172" t="s">
        <v>114</v>
      </c>
      <c r="R7" s="172" t="s">
        <v>115</v>
      </c>
      <c r="S7" s="172" t="s">
        <v>116</v>
      </c>
      <c r="T7" s="172" t="s">
        <v>117</v>
      </c>
      <c r="U7" s="157" t="s">
        <v>118</v>
      </c>
    </row>
    <row r="8" spans="1:60" x14ac:dyDescent="0.25">
      <c r="A8" s="173" t="s">
        <v>119</v>
      </c>
      <c r="B8" s="174" t="s">
        <v>56</v>
      </c>
      <c r="C8" s="175" t="s">
        <v>57</v>
      </c>
      <c r="D8" s="176"/>
      <c r="E8" s="177"/>
      <c r="F8" s="178"/>
      <c r="G8" s="178">
        <f>SUMIF(AE9:AE10,"&lt;&gt;NOR",G9:G10)</f>
        <v>0</v>
      </c>
      <c r="H8" s="178"/>
      <c r="I8" s="178">
        <f>SUM(I9:I10)</f>
        <v>0</v>
      </c>
      <c r="J8" s="178"/>
      <c r="K8" s="178">
        <f>SUM(K9:K10)</f>
        <v>0</v>
      </c>
      <c r="L8" s="178"/>
      <c r="M8" s="178">
        <f>SUM(M9:M10)</f>
        <v>0</v>
      </c>
      <c r="N8" s="156"/>
      <c r="O8" s="156">
        <f>SUM(O9:O10)</f>
        <v>0.47616999999999998</v>
      </c>
      <c r="P8" s="156"/>
      <c r="Q8" s="156">
        <f>SUM(Q9:Q10)</f>
        <v>0</v>
      </c>
      <c r="R8" s="156"/>
      <c r="S8" s="156"/>
      <c r="T8" s="173"/>
      <c r="U8" s="156">
        <f>SUM(U9:U10)</f>
        <v>3.9</v>
      </c>
      <c r="AE8" t="s">
        <v>120</v>
      </c>
    </row>
    <row r="9" spans="1:60" ht="20.399999999999999" outlineLevel="1" x14ac:dyDescent="0.25">
      <c r="A9" s="152">
        <v>1</v>
      </c>
      <c r="B9" s="158" t="s">
        <v>121</v>
      </c>
      <c r="C9" s="191" t="s">
        <v>122</v>
      </c>
      <c r="D9" s="160" t="s">
        <v>123</v>
      </c>
      <c r="E9" s="166">
        <v>4.18</v>
      </c>
      <c r="F9" s="168">
        <f>H9+J9</f>
        <v>0</v>
      </c>
      <c r="G9" s="169">
        <f>ROUND(E9*F9,2)</f>
        <v>0</v>
      </c>
      <c r="H9" s="169"/>
      <c r="I9" s="169">
        <f>ROUND(E9*H9,2)</f>
        <v>0</v>
      </c>
      <c r="J9" s="169"/>
      <c r="K9" s="169">
        <f>ROUND(E9*J9,2)</f>
        <v>0</v>
      </c>
      <c r="L9" s="169">
        <v>21</v>
      </c>
      <c r="M9" s="169">
        <f>G9*(1+L9/100)</f>
        <v>0</v>
      </c>
      <c r="N9" s="161">
        <v>0.11219</v>
      </c>
      <c r="O9" s="161">
        <f>ROUND(E9*N9,5)</f>
        <v>0.46894999999999998</v>
      </c>
      <c r="P9" s="161">
        <v>0</v>
      </c>
      <c r="Q9" s="161">
        <f>ROUND(E9*P9,5)</f>
        <v>0</v>
      </c>
      <c r="R9" s="161"/>
      <c r="S9" s="161"/>
      <c r="T9" s="162">
        <v>0.55488999999999999</v>
      </c>
      <c r="U9" s="161">
        <f>ROUND(E9*T9,2)</f>
        <v>2.3199999999999998</v>
      </c>
      <c r="V9" s="151"/>
      <c r="W9" s="151"/>
      <c r="X9" s="151"/>
      <c r="Y9" s="151"/>
      <c r="Z9" s="151"/>
      <c r="AA9" s="151"/>
      <c r="AB9" s="151"/>
      <c r="AC9" s="151"/>
      <c r="AD9" s="151"/>
      <c r="AE9" s="151" t="s">
        <v>124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outlineLevel="1" x14ac:dyDescent="0.25">
      <c r="A10" s="152">
        <v>2</v>
      </c>
      <c r="B10" s="158" t="s">
        <v>125</v>
      </c>
      <c r="C10" s="191" t="s">
        <v>126</v>
      </c>
      <c r="D10" s="160" t="s">
        <v>127</v>
      </c>
      <c r="E10" s="166">
        <v>7.08</v>
      </c>
      <c r="F10" s="168">
        <f>H10+J10</f>
        <v>0</v>
      </c>
      <c r="G10" s="169">
        <f>ROUND(E10*F10,2)</f>
        <v>0</v>
      </c>
      <c r="H10" s="169"/>
      <c r="I10" s="169">
        <f>ROUND(E10*H10,2)</f>
        <v>0</v>
      </c>
      <c r="J10" s="169"/>
      <c r="K10" s="169">
        <f>ROUND(E10*J10,2)</f>
        <v>0</v>
      </c>
      <c r="L10" s="169">
        <v>21</v>
      </c>
      <c r="M10" s="169">
        <f>G10*(1+L10/100)</f>
        <v>0</v>
      </c>
      <c r="N10" s="161">
        <v>1.0200000000000001E-3</v>
      </c>
      <c r="O10" s="161">
        <f>ROUND(E10*N10,5)</f>
        <v>7.2199999999999999E-3</v>
      </c>
      <c r="P10" s="161">
        <v>0</v>
      </c>
      <c r="Q10" s="161">
        <f>ROUND(E10*P10,5)</f>
        <v>0</v>
      </c>
      <c r="R10" s="161"/>
      <c r="S10" s="161"/>
      <c r="T10" s="162">
        <v>0.223</v>
      </c>
      <c r="U10" s="161">
        <f>ROUND(E10*T10,2)</f>
        <v>1.58</v>
      </c>
      <c r="V10" s="151"/>
      <c r="W10" s="151"/>
      <c r="X10" s="151"/>
      <c r="Y10" s="151"/>
      <c r="Z10" s="151"/>
      <c r="AA10" s="151"/>
      <c r="AB10" s="151"/>
      <c r="AC10" s="151"/>
      <c r="AD10" s="151"/>
      <c r="AE10" s="151" t="s">
        <v>124</v>
      </c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x14ac:dyDescent="0.25">
      <c r="A11" s="153" t="s">
        <v>119</v>
      </c>
      <c r="B11" s="159" t="s">
        <v>58</v>
      </c>
      <c r="C11" s="192" t="s">
        <v>59</v>
      </c>
      <c r="D11" s="163"/>
      <c r="E11" s="167"/>
      <c r="F11" s="170"/>
      <c r="G11" s="170">
        <f>SUMIF(AE12:AE14,"&lt;&gt;NOR",G12:G14)</f>
        <v>0</v>
      </c>
      <c r="H11" s="170"/>
      <c r="I11" s="170">
        <f>SUM(I12:I14)</f>
        <v>0</v>
      </c>
      <c r="J11" s="170"/>
      <c r="K11" s="170">
        <f>SUM(K12:K14)</f>
        <v>0</v>
      </c>
      <c r="L11" s="170"/>
      <c r="M11" s="170">
        <f>SUM(M12:M14)</f>
        <v>0</v>
      </c>
      <c r="N11" s="164"/>
      <c r="O11" s="164">
        <f>SUM(O12:O14)</f>
        <v>0.13397000000000001</v>
      </c>
      <c r="P11" s="164"/>
      <c r="Q11" s="164">
        <f>SUM(Q12:Q14)</f>
        <v>0</v>
      </c>
      <c r="R11" s="164"/>
      <c r="S11" s="164"/>
      <c r="T11" s="165"/>
      <c r="U11" s="164">
        <f>SUM(U12:U14)</f>
        <v>6.35</v>
      </c>
      <c r="AE11" t="s">
        <v>120</v>
      </c>
    </row>
    <row r="12" spans="1:60" outlineLevel="1" x14ac:dyDescent="0.25">
      <c r="A12" s="152">
        <v>3</v>
      </c>
      <c r="B12" s="158" t="s">
        <v>128</v>
      </c>
      <c r="C12" s="191" t="s">
        <v>129</v>
      </c>
      <c r="D12" s="160" t="s">
        <v>123</v>
      </c>
      <c r="E12" s="166">
        <v>16.45</v>
      </c>
      <c r="F12" s="168">
        <f>H12+J12</f>
        <v>0</v>
      </c>
      <c r="G12" s="169">
        <f>ROUND(E12*F12,2)</f>
        <v>0</v>
      </c>
      <c r="H12" s="169"/>
      <c r="I12" s="169">
        <f>ROUND(E12*H12,2)</f>
        <v>0</v>
      </c>
      <c r="J12" s="169"/>
      <c r="K12" s="169">
        <f>ROUND(E12*J12,2)</f>
        <v>0</v>
      </c>
      <c r="L12" s="169">
        <v>21</v>
      </c>
      <c r="M12" s="169">
        <f>G12*(1+L12/100)</f>
        <v>0</v>
      </c>
      <c r="N12" s="161">
        <v>2.9999999999999997E-4</v>
      </c>
      <c r="O12" s="161">
        <f>ROUND(E12*N12,5)</f>
        <v>4.9399999999999999E-3</v>
      </c>
      <c r="P12" s="161">
        <v>0</v>
      </c>
      <c r="Q12" s="161">
        <f>ROUND(E12*P12,5)</f>
        <v>0</v>
      </c>
      <c r="R12" s="161"/>
      <c r="S12" s="161"/>
      <c r="T12" s="162">
        <v>7.0000000000000007E-2</v>
      </c>
      <c r="U12" s="161">
        <f>ROUND(E12*T12,2)</f>
        <v>1.1499999999999999</v>
      </c>
      <c r="V12" s="151"/>
      <c r="W12" s="151"/>
      <c r="X12" s="151"/>
      <c r="Y12" s="151"/>
      <c r="Z12" s="151"/>
      <c r="AA12" s="151"/>
      <c r="AB12" s="151"/>
      <c r="AC12" s="151"/>
      <c r="AD12" s="151"/>
      <c r="AE12" s="151" t="s">
        <v>124</v>
      </c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 x14ac:dyDescent="0.25">
      <c r="A13" s="152">
        <v>4</v>
      </c>
      <c r="B13" s="158" t="s">
        <v>130</v>
      </c>
      <c r="C13" s="191" t="s">
        <v>131</v>
      </c>
      <c r="D13" s="160" t="s">
        <v>123</v>
      </c>
      <c r="E13" s="166">
        <v>13.97</v>
      </c>
      <c r="F13" s="168">
        <f>H13+J13</f>
        <v>0</v>
      </c>
      <c r="G13" s="169">
        <f>ROUND(E13*F13,2)</f>
        <v>0</v>
      </c>
      <c r="H13" s="169"/>
      <c r="I13" s="169">
        <f>ROUND(E13*H13,2)</f>
        <v>0</v>
      </c>
      <c r="J13" s="169"/>
      <c r="K13" s="169">
        <f>ROUND(E13*J13,2)</f>
        <v>0</v>
      </c>
      <c r="L13" s="169">
        <v>21</v>
      </c>
      <c r="M13" s="169">
        <f>G13*(1+L13/100)</f>
        <v>0</v>
      </c>
      <c r="N13" s="161">
        <v>5.2500000000000003E-3</v>
      </c>
      <c r="O13" s="161">
        <f>ROUND(E13*N13,5)</f>
        <v>7.3340000000000002E-2</v>
      </c>
      <c r="P13" s="161">
        <v>0</v>
      </c>
      <c r="Q13" s="161">
        <f>ROUND(E13*P13,5)</f>
        <v>0</v>
      </c>
      <c r="R13" s="161"/>
      <c r="S13" s="161"/>
      <c r="T13" s="162">
        <v>0.28999999999999998</v>
      </c>
      <c r="U13" s="161">
        <f>ROUND(E13*T13,2)</f>
        <v>4.05</v>
      </c>
      <c r="V13" s="151"/>
      <c r="W13" s="151"/>
      <c r="X13" s="151"/>
      <c r="Y13" s="151"/>
      <c r="Z13" s="151"/>
      <c r="AA13" s="151"/>
      <c r="AB13" s="151"/>
      <c r="AC13" s="151"/>
      <c r="AD13" s="151"/>
      <c r="AE13" s="151" t="s">
        <v>124</v>
      </c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 ht="20.399999999999999" outlineLevel="1" x14ac:dyDescent="0.25">
      <c r="A14" s="152">
        <v>5</v>
      </c>
      <c r="B14" s="158" t="s">
        <v>132</v>
      </c>
      <c r="C14" s="191" t="s">
        <v>133</v>
      </c>
      <c r="D14" s="160" t="s">
        <v>123</v>
      </c>
      <c r="E14" s="166">
        <v>2.73</v>
      </c>
      <c r="F14" s="168">
        <f>H14+J14</f>
        <v>0</v>
      </c>
      <c r="G14" s="169">
        <f>ROUND(E14*F14,2)</f>
        <v>0</v>
      </c>
      <c r="H14" s="169"/>
      <c r="I14" s="169">
        <f>ROUND(E14*H14,2)</f>
        <v>0</v>
      </c>
      <c r="J14" s="169"/>
      <c r="K14" s="169">
        <f>ROUND(E14*J14,2)</f>
        <v>0</v>
      </c>
      <c r="L14" s="169">
        <v>21</v>
      </c>
      <c r="M14" s="169">
        <f>G14*(1+L14/100)</f>
        <v>0</v>
      </c>
      <c r="N14" s="161">
        <v>2.0400000000000001E-2</v>
      </c>
      <c r="O14" s="161">
        <f>ROUND(E14*N14,5)</f>
        <v>5.5690000000000003E-2</v>
      </c>
      <c r="P14" s="161">
        <v>0</v>
      </c>
      <c r="Q14" s="161">
        <f>ROUND(E14*P14,5)</f>
        <v>0</v>
      </c>
      <c r="R14" s="161"/>
      <c r="S14" s="161"/>
      <c r="T14" s="162">
        <v>0.42</v>
      </c>
      <c r="U14" s="161">
        <f>ROUND(E14*T14,2)</f>
        <v>1.1499999999999999</v>
      </c>
      <c r="V14" s="151"/>
      <c r="W14" s="151"/>
      <c r="X14" s="151"/>
      <c r="Y14" s="151"/>
      <c r="Z14" s="151"/>
      <c r="AA14" s="151"/>
      <c r="AB14" s="151"/>
      <c r="AC14" s="151"/>
      <c r="AD14" s="151"/>
      <c r="AE14" s="151" t="s">
        <v>124</v>
      </c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</row>
    <row r="15" spans="1:60" x14ac:dyDescent="0.25">
      <c r="A15" s="153" t="s">
        <v>119</v>
      </c>
      <c r="B15" s="159" t="s">
        <v>60</v>
      </c>
      <c r="C15" s="192" t="s">
        <v>61</v>
      </c>
      <c r="D15" s="163"/>
      <c r="E15" s="167"/>
      <c r="F15" s="170"/>
      <c r="G15" s="170">
        <f>SUMIF(AE16:AE22,"&lt;&gt;NOR",G16:G22)</f>
        <v>0</v>
      </c>
      <c r="H15" s="170"/>
      <c r="I15" s="170">
        <f>SUM(I16:I22)</f>
        <v>0</v>
      </c>
      <c r="J15" s="170"/>
      <c r="K15" s="170">
        <f>SUM(K16:K22)</f>
        <v>0</v>
      </c>
      <c r="L15" s="170"/>
      <c r="M15" s="170">
        <f>SUM(M16:M22)</f>
        <v>0</v>
      </c>
      <c r="N15" s="164"/>
      <c r="O15" s="164">
        <f>SUM(O16:O22)</f>
        <v>0.12247</v>
      </c>
      <c r="P15" s="164"/>
      <c r="Q15" s="164">
        <f>SUM(Q16:Q22)</f>
        <v>0</v>
      </c>
      <c r="R15" s="164"/>
      <c r="S15" s="164"/>
      <c r="T15" s="165"/>
      <c r="U15" s="164">
        <f>SUM(U16:U22)</f>
        <v>10.93</v>
      </c>
      <c r="AE15" t="s">
        <v>120</v>
      </c>
    </row>
    <row r="16" spans="1:60" outlineLevel="1" x14ac:dyDescent="0.25">
      <c r="A16" s="152">
        <v>6</v>
      </c>
      <c r="B16" s="158" t="s">
        <v>60</v>
      </c>
      <c r="C16" s="191" t="s">
        <v>134</v>
      </c>
      <c r="D16" s="160" t="s">
        <v>135</v>
      </c>
      <c r="E16" s="166">
        <v>8</v>
      </c>
      <c r="F16" s="168">
        <f t="shared" ref="F16:F22" si="0">H16+J16</f>
        <v>0</v>
      </c>
      <c r="G16" s="169">
        <f t="shared" ref="G16:G22" si="1">ROUND(E16*F16,2)</f>
        <v>0</v>
      </c>
      <c r="H16" s="169"/>
      <c r="I16" s="169">
        <f t="shared" ref="I16:I22" si="2">ROUND(E16*H16,2)</f>
        <v>0</v>
      </c>
      <c r="J16" s="169"/>
      <c r="K16" s="169">
        <f t="shared" ref="K16:K22" si="3">ROUND(E16*J16,2)</f>
        <v>0</v>
      </c>
      <c r="L16" s="169">
        <v>21</v>
      </c>
      <c r="M16" s="169">
        <f t="shared" ref="M16:M22" si="4">G16*(1+L16/100)</f>
        <v>0</v>
      </c>
      <c r="N16" s="161">
        <v>0</v>
      </c>
      <c r="O16" s="161">
        <f t="shared" ref="O16:O22" si="5">ROUND(E16*N16,5)</f>
        <v>0</v>
      </c>
      <c r="P16" s="161">
        <v>0</v>
      </c>
      <c r="Q16" s="161">
        <f t="shared" ref="Q16:Q22" si="6">ROUND(E16*P16,5)</f>
        <v>0</v>
      </c>
      <c r="R16" s="161"/>
      <c r="S16" s="161"/>
      <c r="T16" s="162">
        <v>0</v>
      </c>
      <c r="U16" s="161">
        <f t="shared" ref="U16:U22" si="7">ROUND(E16*T16,2)</f>
        <v>0</v>
      </c>
      <c r="V16" s="151"/>
      <c r="W16" s="151"/>
      <c r="X16" s="151"/>
      <c r="Y16" s="151"/>
      <c r="Z16" s="151"/>
      <c r="AA16" s="151"/>
      <c r="AB16" s="151"/>
      <c r="AC16" s="151"/>
      <c r="AD16" s="151"/>
      <c r="AE16" s="151" t="s">
        <v>124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ht="20.399999999999999" outlineLevel="1" x14ac:dyDescent="0.25">
      <c r="A17" s="152">
        <v>7</v>
      </c>
      <c r="B17" s="158" t="s">
        <v>136</v>
      </c>
      <c r="C17" s="191" t="s">
        <v>137</v>
      </c>
      <c r="D17" s="160" t="s">
        <v>127</v>
      </c>
      <c r="E17" s="166">
        <v>4.8499999999999996</v>
      </c>
      <c r="F17" s="168">
        <f t="shared" si="0"/>
        <v>0</v>
      </c>
      <c r="G17" s="169">
        <f t="shared" si="1"/>
        <v>0</v>
      </c>
      <c r="H17" s="169"/>
      <c r="I17" s="169">
        <f t="shared" si="2"/>
        <v>0</v>
      </c>
      <c r="J17" s="169"/>
      <c r="K17" s="169">
        <f t="shared" si="3"/>
        <v>0</v>
      </c>
      <c r="L17" s="169">
        <v>21</v>
      </c>
      <c r="M17" s="169">
        <f t="shared" si="4"/>
        <v>0</v>
      </c>
      <c r="N17" s="161">
        <v>2.3800000000000002E-3</v>
      </c>
      <c r="O17" s="161">
        <f t="shared" si="5"/>
        <v>1.154E-2</v>
      </c>
      <c r="P17" s="161">
        <v>0</v>
      </c>
      <c r="Q17" s="161">
        <f t="shared" si="6"/>
        <v>0</v>
      </c>
      <c r="R17" s="161"/>
      <c r="S17" s="161"/>
      <c r="T17" s="162">
        <v>0.18232999999999999</v>
      </c>
      <c r="U17" s="161">
        <f t="shared" si="7"/>
        <v>0.88</v>
      </c>
      <c r="V17" s="151"/>
      <c r="W17" s="151"/>
      <c r="X17" s="151"/>
      <c r="Y17" s="151"/>
      <c r="Z17" s="151"/>
      <c r="AA17" s="151"/>
      <c r="AB17" s="151"/>
      <c r="AC17" s="151"/>
      <c r="AD17" s="151"/>
      <c r="AE17" s="151" t="s">
        <v>124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 x14ac:dyDescent="0.25">
      <c r="A18" s="152">
        <v>8</v>
      </c>
      <c r="B18" s="158" t="s">
        <v>138</v>
      </c>
      <c r="C18" s="191" t="s">
        <v>139</v>
      </c>
      <c r="D18" s="160" t="s">
        <v>127</v>
      </c>
      <c r="E18" s="166">
        <v>1.9</v>
      </c>
      <c r="F18" s="168">
        <f t="shared" si="0"/>
        <v>0</v>
      </c>
      <c r="G18" s="169">
        <f t="shared" si="1"/>
        <v>0</v>
      </c>
      <c r="H18" s="169"/>
      <c r="I18" s="169">
        <f t="shared" si="2"/>
        <v>0</v>
      </c>
      <c r="J18" s="169"/>
      <c r="K18" s="169">
        <f t="shared" si="3"/>
        <v>0</v>
      </c>
      <c r="L18" s="169">
        <v>21</v>
      </c>
      <c r="M18" s="169">
        <f t="shared" si="4"/>
        <v>0</v>
      </c>
      <c r="N18" s="161">
        <v>8.6599999999999993E-3</v>
      </c>
      <c r="O18" s="161">
        <f t="shared" si="5"/>
        <v>1.6449999999999999E-2</v>
      </c>
      <c r="P18" s="161">
        <v>0</v>
      </c>
      <c r="Q18" s="161">
        <f t="shared" si="6"/>
        <v>0</v>
      </c>
      <c r="R18" s="161"/>
      <c r="S18" s="161"/>
      <c r="T18" s="162">
        <v>0.186</v>
      </c>
      <c r="U18" s="161">
        <f t="shared" si="7"/>
        <v>0.35</v>
      </c>
      <c r="V18" s="151"/>
      <c r="W18" s="151"/>
      <c r="X18" s="151"/>
      <c r="Y18" s="151"/>
      <c r="Z18" s="151"/>
      <c r="AA18" s="151"/>
      <c r="AB18" s="151"/>
      <c r="AC18" s="151"/>
      <c r="AD18" s="151"/>
      <c r="AE18" s="151" t="s">
        <v>124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 x14ac:dyDescent="0.25">
      <c r="A19" s="152">
        <v>9</v>
      </c>
      <c r="B19" s="158" t="s">
        <v>140</v>
      </c>
      <c r="C19" s="191" t="s">
        <v>141</v>
      </c>
      <c r="D19" s="160" t="s">
        <v>127</v>
      </c>
      <c r="E19" s="166">
        <v>2.75</v>
      </c>
      <c r="F19" s="168">
        <f t="shared" si="0"/>
        <v>0</v>
      </c>
      <c r="G19" s="169">
        <f t="shared" si="1"/>
        <v>0</v>
      </c>
      <c r="H19" s="169"/>
      <c r="I19" s="169">
        <f t="shared" si="2"/>
        <v>0</v>
      </c>
      <c r="J19" s="169"/>
      <c r="K19" s="169">
        <f t="shared" si="3"/>
        <v>0</v>
      </c>
      <c r="L19" s="169">
        <v>21</v>
      </c>
      <c r="M19" s="169">
        <f t="shared" si="4"/>
        <v>0</v>
      </c>
      <c r="N19" s="161">
        <v>4.3299999999999996E-3</v>
      </c>
      <c r="O19" s="161">
        <f t="shared" si="5"/>
        <v>1.191E-2</v>
      </c>
      <c r="P19" s="161">
        <v>0</v>
      </c>
      <c r="Q19" s="161">
        <f t="shared" si="6"/>
        <v>0</v>
      </c>
      <c r="R19" s="161"/>
      <c r="S19" s="161"/>
      <c r="T19" s="162">
        <v>0.152</v>
      </c>
      <c r="U19" s="161">
        <f t="shared" si="7"/>
        <v>0.42</v>
      </c>
      <c r="V19" s="151"/>
      <c r="W19" s="151"/>
      <c r="X19" s="151"/>
      <c r="Y19" s="151"/>
      <c r="Z19" s="151"/>
      <c r="AA19" s="151"/>
      <c r="AB19" s="151"/>
      <c r="AC19" s="151"/>
      <c r="AD19" s="151"/>
      <c r="AE19" s="151" t="s">
        <v>124</v>
      </c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ht="20.399999999999999" outlineLevel="1" x14ac:dyDescent="0.25">
      <c r="A20" s="152">
        <v>10</v>
      </c>
      <c r="B20" s="158" t="s">
        <v>142</v>
      </c>
      <c r="C20" s="191" t="s">
        <v>143</v>
      </c>
      <c r="D20" s="160" t="s">
        <v>123</v>
      </c>
      <c r="E20" s="166">
        <v>10.88</v>
      </c>
      <c r="F20" s="168">
        <f t="shared" si="0"/>
        <v>0</v>
      </c>
      <c r="G20" s="169">
        <f t="shared" si="1"/>
        <v>0</v>
      </c>
      <c r="H20" s="169"/>
      <c r="I20" s="169">
        <f t="shared" si="2"/>
        <v>0</v>
      </c>
      <c r="J20" s="169"/>
      <c r="K20" s="169">
        <f t="shared" si="3"/>
        <v>0</v>
      </c>
      <c r="L20" s="169">
        <v>21</v>
      </c>
      <c r="M20" s="169">
        <f t="shared" si="4"/>
        <v>0</v>
      </c>
      <c r="N20" s="161">
        <v>4.3800000000000002E-3</v>
      </c>
      <c r="O20" s="161">
        <f t="shared" si="5"/>
        <v>4.7649999999999998E-2</v>
      </c>
      <c r="P20" s="161">
        <v>0</v>
      </c>
      <c r="Q20" s="161">
        <f t="shared" si="6"/>
        <v>0</v>
      </c>
      <c r="R20" s="161"/>
      <c r="S20" s="161"/>
      <c r="T20" s="162">
        <v>0.36199999999999999</v>
      </c>
      <c r="U20" s="161">
        <f t="shared" si="7"/>
        <v>3.94</v>
      </c>
      <c r="V20" s="151"/>
      <c r="W20" s="151"/>
      <c r="X20" s="151"/>
      <c r="Y20" s="151"/>
      <c r="Z20" s="151"/>
      <c r="AA20" s="151"/>
      <c r="AB20" s="151"/>
      <c r="AC20" s="151"/>
      <c r="AD20" s="151"/>
      <c r="AE20" s="151" t="s">
        <v>124</v>
      </c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outlineLevel="1" x14ac:dyDescent="0.25">
      <c r="A21" s="152">
        <v>11</v>
      </c>
      <c r="B21" s="158" t="s">
        <v>144</v>
      </c>
      <c r="C21" s="191" t="s">
        <v>145</v>
      </c>
      <c r="D21" s="160" t="s">
        <v>123</v>
      </c>
      <c r="E21" s="166">
        <v>12.26</v>
      </c>
      <c r="F21" s="168">
        <f t="shared" si="0"/>
        <v>0</v>
      </c>
      <c r="G21" s="169">
        <f t="shared" si="1"/>
        <v>0</v>
      </c>
      <c r="H21" s="169"/>
      <c r="I21" s="169">
        <f t="shared" si="2"/>
        <v>0</v>
      </c>
      <c r="J21" s="169"/>
      <c r="K21" s="169">
        <f t="shared" si="3"/>
        <v>0</v>
      </c>
      <c r="L21" s="169">
        <v>21</v>
      </c>
      <c r="M21" s="169">
        <f t="shared" si="4"/>
        <v>0</v>
      </c>
      <c r="N21" s="161">
        <v>1.6000000000000001E-3</v>
      </c>
      <c r="O21" s="161">
        <f t="shared" si="5"/>
        <v>1.9619999999999999E-2</v>
      </c>
      <c r="P21" s="161">
        <v>0</v>
      </c>
      <c r="Q21" s="161">
        <f t="shared" si="6"/>
        <v>0</v>
      </c>
      <c r="R21" s="161"/>
      <c r="S21" s="161"/>
      <c r="T21" s="162">
        <v>0.05</v>
      </c>
      <c r="U21" s="161">
        <f t="shared" si="7"/>
        <v>0.61</v>
      </c>
      <c r="V21" s="151"/>
      <c r="W21" s="151"/>
      <c r="X21" s="151"/>
      <c r="Y21" s="151"/>
      <c r="Z21" s="151"/>
      <c r="AA21" s="151"/>
      <c r="AB21" s="151"/>
      <c r="AC21" s="151"/>
      <c r="AD21" s="151"/>
      <c r="AE21" s="151" t="s">
        <v>124</v>
      </c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0.399999999999999" outlineLevel="1" x14ac:dyDescent="0.25">
      <c r="A22" s="152">
        <v>12</v>
      </c>
      <c r="B22" s="158" t="s">
        <v>146</v>
      </c>
      <c r="C22" s="191" t="s">
        <v>147</v>
      </c>
      <c r="D22" s="160" t="s">
        <v>123</v>
      </c>
      <c r="E22" s="166">
        <v>22.5</v>
      </c>
      <c r="F22" s="168">
        <f t="shared" si="0"/>
        <v>0</v>
      </c>
      <c r="G22" s="169">
        <f t="shared" si="1"/>
        <v>0</v>
      </c>
      <c r="H22" s="169"/>
      <c r="I22" s="169">
        <f t="shared" si="2"/>
        <v>0</v>
      </c>
      <c r="J22" s="169"/>
      <c r="K22" s="169">
        <f t="shared" si="3"/>
        <v>0</v>
      </c>
      <c r="L22" s="169">
        <v>21</v>
      </c>
      <c r="M22" s="169">
        <f t="shared" si="4"/>
        <v>0</v>
      </c>
      <c r="N22" s="161">
        <v>6.8000000000000005E-4</v>
      </c>
      <c r="O22" s="161">
        <f t="shared" si="5"/>
        <v>1.5299999999999999E-2</v>
      </c>
      <c r="P22" s="161">
        <v>0</v>
      </c>
      <c r="Q22" s="161">
        <f t="shared" si="6"/>
        <v>0</v>
      </c>
      <c r="R22" s="161"/>
      <c r="S22" s="161"/>
      <c r="T22" s="162">
        <v>0.21</v>
      </c>
      <c r="U22" s="161">
        <f t="shared" si="7"/>
        <v>4.7300000000000004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1" t="s">
        <v>124</v>
      </c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x14ac:dyDescent="0.25">
      <c r="A23" s="153" t="s">
        <v>119</v>
      </c>
      <c r="B23" s="159" t="s">
        <v>62</v>
      </c>
      <c r="C23" s="192" t="s">
        <v>63</v>
      </c>
      <c r="D23" s="163"/>
      <c r="E23" s="167"/>
      <c r="F23" s="170"/>
      <c r="G23" s="170">
        <f>SUMIF(AE24:AE24,"&lt;&gt;NOR",G24:G24)</f>
        <v>0</v>
      </c>
      <c r="H23" s="170"/>
      <c r="I23" s="170">
        <f>SUM(I24:I24)</f>
        <v>0</v>
      </c>
      <c r="J23" s="170"/>
      <c r="K23" s="170">
        <f>SUM(K24:K24)</f>
        <v>0</v>
      </c>
      <c r="L23" s="170"/>
      <c r="M23" s="170">
        <f>SUM(M24:M24)</f>
        <v>0</v>
      </c>
      <c r="N23" s="164"/>
      <c r="O23" s="164">
        <f>SUM(O24:O24)</f>
        <v>4.2349999999999999E-2</v>
      </c>
      <c r="P23" s="164"/>
      <c r="Q23" s="164">
        <f>SUM(Q24:Q24)</f>
        <v>0</v>
      </c>
      <c r="R23" s="164"/>
      <c r="S23" s="164"/>
      <c r="T23" s="165"/>
      <c r="U23" s="164">
        <f>SUM(U24:U24)</f>
        <v>6.2</v>
      </c>
      <c r="AE23" t="s">
        <v>120</v>
      </c>
    </row>
    <row r="24" spans="1:60" outlineLevel="1" x14ac:dyDescent="0.25">
      <c r="A24" s="152">
        <v>13</v>
      </c>
      <c r="B24" s="158" t="s">
        <v>148</v>
      </c>
      <c r="C24" s="191" t="s">
        <v>149</v>
      </c>
      <c r="D24" s="160" t="s">
        <v>123</v>
      </c>
      <c r="E24" s="166">
        <v>35</v>
      </c>
      <c r="F24" s="168">
        <f>H24+J24</f>
        <v>0</v>
      </c>
      <c r="G24" s="169">
        <f>ROUND(E24*F24,2)</f>
        <v>0</v>
      </c>
      <c r="H24" s="169"/>
      <c r="I24" s="169">
        <f>ROUND(E24*H24,2)</f>
        <v>0</v>
      </c>
      <c r="J24" s="169"/>
      <c r="K24" s="169">
        <f>ROUND(E24*J24,2)</f>
        <v>0</v>
      </c>
      <c r="L24" s="169">
        <v>21</v>
      </c>
      <c r="M24" s="169">
        <f>G24*(1+L24/100)</f>
        <v>0</v>
      </c>
      <c r="N24" s="161">
        <v>1.2099999999999999E-3</v>
      </c>
      <c r="O24" s="161">
        <f>ROUND(E24*N24,5)</f>
        <v>4.2349999999999999E-2</v>
      </c>
      <c r="P24" s="161">
        <v>0</v>
      </c>
      <c r="Q24" s="161">
        <f>ROUND(E24*P24,5)</f>
        <v>0</v>
      </c>
      <c r="R24" s="161"/>
      <c r="S24" s="161"/>
      <c r="T24" s="162">
        <v>0.17699999999999999</v>
      </c>
      <c r="U24" s="161">
        <f>ROUND(E24*T24,2)</f>
        <v>6.2</v>
      </c>
      <c r="V24" s="151"/>
      <c r="W24" s="151"/>
      <c r="X24" s="151"/>
      <c r="Y24" s="151"/>
      <c r="Z24" s="151"/>
      <c r="AA24" s="151"/>
      <c r="AB24" s="151"/>
      <c r="AC24" s="151"/>
      <c r="AD24" s="151"/>
      <c r="AE24" s="151" t="s">
        <v>124</v>
      </c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</row>
    <row r="25" spans="1:60" x14ac:dyDescent="0.25">
      <c r="A25" s="153" t="s">
        <v>119</v>
      </c>
      <c r="B25" s="159" t="s">
        <v>64</v>
      </c>
      <c r="C25" s="192" t="s">
        <v>65</v>
      </c>
      <c r="D25" s="163"/>
      <c r="E25" s="167"/>
      <c r="F25" s="170"/>
      <c r="G25" s="170">
        <f>SUMIF(AE26:AE27,"&lt;&gt;NOR",G26:G27)</f>
        <v>0</v>
      </c>
      <c r="H25" s="170"/>
      <c r="I25" s="170">
        <f>SUM(I26:I27)</f>
        <v>0</v>
      </c>
      <c r="J25" s="170"/>
      <c r="K25" s="170">
        <f>SUM(K26:K27)</f>
        <v>0</v>
      </c>
      <c r="L25" s="170"/>
      <c r="M25" s="170">
        <f>SUM(M26:M27)</f>
        <v>0</v>
      </c>
      <c r="N25" s="164"/>
      <c r="O25" s="164">
        <f>SUM(O26:O27)</f>
        <v>2.2929999999999999E-2</v>
      </c>
      <c r="P25" s="164"/>
      <c r="Q25" s="164">
        <f>SUM(Q26:Q27)</f>
        <v>0</v>
      </c>
      <c r="R25" s="164"/>
      <c r="S25" s="164"/>
      <c r="T25" s="165"/>
      <c r="U25" s="164">
        <f>SUM(U26:U27)</f>
        <v>33.4</v>
      </c>
      <c r="AE25" t="s">
        <v>120</v>
      </c>
    </row>
    <row r="26" spans="1:60" ht="20.399999999999999" outlineLevel="1" x14ac:dyDescent="0.25">
      <c r="A26" s="152">
        <v>14</v>
      </c>
      <c r="B26" s="158" t="s">
        <v>150</v>
      </c>
      <c r="C26" s="191" t="s">
        <v>151</v>
      </c>
      <c r="D26" s="160" t="s">
        <v>152</v>
      </c>
      <c r="E26" s="166">
        <v>4</v>
      </c>
      <c r="F26" s="168">
        <f>H26+J26</f>
        <v>0</v>
      </c>
      <c r="G26" s="169">
        <f>ROUND(E26*F26,2)</f>
        <v>0</v>
      </c>
      <c r="H26" s="169"/>
      <c r="I26" s="169">
        <f>ROUND(E26*H26,2)</f>
        <v>0</v>
      </c>
      <c r="J26" s="169"/>
      <c r="K26" s="169">
        <f>ROUND(E26*J26,2)</f>
        <v>0</v>
      </c>
      <c r="L26" s="169">
        <v>21</v>
      </c>
      <c r="M26" s="169">
        <f>G26*(1+L26/100)</f>
        <v>0</v>
      </c>
      <c r="N26" s="161">
        <v>4.6800000000000001E-3</v>
      </c>
      <c r="O26" s="161">
        <f>ROUND(E26*N26,5)</f>
        <v>1.8720000000000001E-2</v>
      </c>
      <c r="P26" s="161">
        <v>0</v>
      </c>
      <c r="Q26" s="161">
        <f>ROUND(E26*P26,5)</f>
        <v>0</v>
      </c>
      <c r="R26" s="161"/>
      <c r="S26" s="161"/>
      <c r="T26" s="162">
        <v>0.25</v>
      </c>
      <c r="U26" s="161">
        <f>ROUND(E26*T26,2)</f>
        <v>1</v>
      </c>
      <c r="V26" s="151"/>
      <c r="W26" s="151"/>
      <c r="X26" s="151"/>
      <c r="Y26" s="151"/>
      <c r="Z26" s="151"/>
      <c r="AA26" s="151"/>
      <c r="AB26" s="151"/>
      <c r="AC26" s="151"/>
      <c r="AD26" s="151"/>
      <c r="AE26" s="151" t="s">
        <v>124</v>
      </c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outlineLevel="1" x14ac:dyDescent="0.25">
      <c r="A27" s="152">
        <v>15</v>
      </c>
      <c r="B27" s="158" t="s">
        <v>153</v>
      </c>
      <c r="C27" s="191" t="s">
        <v>154</v>
      </c>
      <c r="D27" s="160" t="s">
        <v>123</v>
      </c>
      <c r="E27" s="166">
        <v>105.2</v>
      </c>
      <c r="F27" s="168">
        <f>H27+J27</f>
        <v>0</v>
      </c>
      <c r="G27" s="169">
        <f>ROUND(E27*F27,2)</f>
        <v>0</v>
      </c>
      <c r="H27" s="169"/>
      <c r="I27" s="169">
        <f>ROUND(E27*H27,2)</f>
        <v>0</v>
      </c>
      <c r="J27" s="169"/>
      <c r="K27" s="169">
        <f>ROUND(E27*J27,2)</f>
        <v>0</v>
      </c>
      <c r="L27" s="169">
        <v>21</v>
      </c>
      <c r="M27" s="169">
        <f>G27*(1+L27/100)</f>
        <v>0</v>
      </c>
      <c r="N27" s="161">
        <v>4.0000000000000003E-5</v>
      </c>
      <c r="O27" s="161">
        <f>ROUND(E27*N27,5)</f>
        <v>4.2100000000000002E-3</v>
      </c>
      <c r="P27" s="161">
        <v>0</v>
      </c>
      <c r="Q27" s="161">
        <f>ROUND(E27*P27,5)</f>
        <v>0</v>
      </c>
      <c r="R27" s="161"/>
      <c r="S27" s="161"/>
      <c r="T27" s="162">
        <v>0.308</v>
      </c>
      <c r="U27" s="161">
        <f>ROUND(E27*T27,2)</f>
        <v>32.4</v>
      </c>
      <c r="V27" s="151"/>
      <c r="W27" s="151"/>
      <c r="X27" s="151"/>
      <c r="Y27" s="151"/>
      <c r="Z27" s="151"/>
      <c r="AA27" s="151"/>
      <c r="AB27" s="151"/>
      <c r="AC27" s="151"/>
      <c r="AD27" s="151"/>
      <c r="AE27" s="151" t="s">
        <v>124</v>
      </c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x14ac:dyDescent="0.25">
      <c r="A28" s="153" t="s">
        <v>119</v>
      </c>
      <c r="B28" s="159" t="s">
        <v>66</v>
      </c>
      <c r="C28" s="192" t="s">
        <v>67</v>
      </c>
      <c r="D28" s="163"/>
      <c r="E28" s="167"/>
      <c r="F28" s="170"/>
      <c r="G28" s="170">
        <f>SUMIF(AE29:AE30,"&lt;&gt;NOR",G29:G30)</f>
        <v>0</v>
      </c>
      <c r="H28" s="170"/>
      <c r="I28" s="170">
        <f>SUM(I29:I30)</f>
        <v>0</v>
      </c>
      <c r="J28" s="170"/>
      <c r="K28" s="170">
        <f>SUM(K29:K30)</f>
        <v>0</v>
      </c>
      <c r="L28" s="170"/>
      <c r="M28" s="170">
        <f>SUM(M29:M30)</f>
        <v>0</v>
      </c>
      <c r="N28" s="164"/>
      <c r="O28" s="164">
        <f>SUM(O29:O30)</f>
        <v>4.1799999999999997E-3</v>
      </c>
      <c r="P28" s="164"/>
      <c r="Q28" s="164">
        <f>SUM(Q29:Q30)</f>
        <v>0.12958</v>
      </c>
      <c r="R28" s="164"/>
      <c r="S28" s="164"/>
      <c r="T28" s="165"/>
      <c r="U28" s="164">
        <f>SUM(U29:U30)</f>
        <v>1.5</v>
      </c>
      <c r="AE28" t="s">
        <v>120</v>
      </c>
    </row>
    <row r="29" spans="1:60" outlineLevel="1" x14ac:dyDescent="0.25">
      <c r="A29" s="152">
        <v>16</v>
      </c>
      <c r="B29" s="158" t="s">
        <v>155</v>
      </c>
      <c r="C29" s="191" t="s">
        <v>156</v>
      </c>
      <c r="D29" s="160" t="s">
        <v>152</v>
      </c>
      <c r="E29" s="166">
        <v>4</v>
      </c>
      <c r="F29" s="168">
        <f>H29+J29</f>
        <v>0</v>
      </c>
      <c r="G29" s="169">
        <f>ROUND(E29*F29,2)</f>
        <v>0</v>
      </c>
      <c r="H29" s="169"/>
      <c r="I29" s="169">
        <f>ROUND(E29*H29,2)</f>
        <v>0</v>
      </c>
      <c r="J29" s="169"/>
      <c r="K29" s="169">
        <f>ROUND(E29*J29,2)</f>
        <v>0</v>
      </c>
      <c r="L29" s="169">
        <v>21</v>
      </c>
      <c r="M29" s="169">
        <f>G29*(1+L29/100)</f>
        <v>0</v>
      </c>
      <c r="N29" s="161">
        <v>0</v>
      </c>
      <c r="O29" s="161">
        <f>ROUND(E29*N29,5)</f>
        <v>0</v>
      </c>
      <c r="P29" s="161">
        <v>0</v>
      </c>
      <c r="Q29" s="161">
        <f>ROUND(E29*P29,5)</f>
        <v>0</v>
      </c>
      <c r="R29" s="161"/>
      <c r="S29" s="161"/>
      <c r="T29" s="162">
        <v>0.03</v>
      </c>
      <c r="U29" s="161">
        <f>ROUND(E29*T29,2)</f>
        <v>0.12</v>
      </c>
      <c r="V29" s="151"/>
      <c r="W29" s="151"/>
      <c r="X29" s="151"/>
      <c r="Y29" s="151"/>
      <c r="Z29" s="151"/>
      <c r="AA29" s="151"/>
      <c r="AB29" s="151"/>
      <c r="AC29" s="151"/>
      <c r="AD29" s="151"/>
      <c r="AE29" s="151" t="s">
        <v>124</v>
      </c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outlineLevel="1" x14ac:dyDescent="0.25">
      <c r="A30" s="152">
        <v>17</v>
      </c>
      <c r="B30" s="158" t="s">
        <v>157</v>
      </c>
      <c r="C30" s="191" t="s">
        <v>158</v>
      </c>
      <c r="D30" s="160" t="s">
        <v>123</v>
      </c>
      <c r="E30" s="166">
        <v>4.18</v>
      </c>
      <c r="F30" s="168">
        <f>H30+J30</f>
        <v>0</v>
      </c>
      <c r="G30" s="169">
        <f>ROUND(E30*F30,2)</f>
        <v>0</v>
      </c>
      <c r="H30" s="169"/>
      <c r="I30" s="169">
        <f>ROUND(E30*H30,2)</f>
        <v>0</v>
      </c>
      <c r="J30" s="169"/>
      <c r="K30" s="169">
        <f>ROUND(E30*J30,2)</f>
        <v>0</v>
      </c>
      <c r="L30" s="169">
        <v>21</v>
      </c>
      <c r="M30" s="169">
        <f>G30*(1+L30/100)</f>
        <v>0</v>
      </c>
      <c r="N30" s="161">
        <v>1E-3</v>
      </c>
      <c r="O30" s="161">
        <f>ROUND(E30*N30,5)</f>
        <v>4.1799999999999997E-3</v>
      </c>
      <c r="P30" s="161">
        <v>3.1E-2</v>
      </c>
      <c r="Q30" s="161">
        <f>ROUND(E30*P30,5)</f>
        <v>0.12958</v>
      </c>
      <c r="R30" s="161"/>
      <c r="S30" s="161"/>
      <c r="T30" s="162">
        <v>0.33100000000000002</v>
      </c>
      <c r="U30" s="161">
        <f>ROUND(E30*T30,2)</f>
        <v>1.38</v>
      </c>
      <c r="V30" s="151"/>
      <c r="W30" s="151"/>
      <c r="X30" s="151"/>
      <c r="Y30" s="151"/>
      <c r="Z30" s="151"/>
      <c r="AA30" s="151"/>
      <c r="AB30" s="151"/>
      <c r="AC30" s="151"/>
      <c r="AD30" s="151"/>
      <c r="AE30" s="151" t="s">
        <v>124</v>
      </c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x14ac:dyDescent="0.25">
      <c r="A31" s="153" t="s">
        <v>119</v>
      </c>
      <c r="B31" s="159" t="s">
        <v>68</v>
      </c>
      <c r="C31" s="192" t="s">
        <v>69</v>
      </c>
      <c r="D31" s="163"/>
      <c r="E31" s="167"/>
      <c r="F31" s="170"/>
      <c r="G31" s="170">
        <f>SUMIF(AE32:AE40,"&lt;&gt;NOR",G32:G40)</f>
        <v>0</v>
      </c>
      <c r="H31" s="170"/>
      <c r="I31" s="170">
        <f>SUM(I32:I40)</f>
        <v>0</v>
      </c>
      <c r="J31" s="170"/>
      <c r="K31" s="170">
        <f>SUM(K32:K40)</f>
        <v>0</v>
      </c>
      <c r="L31" s="170"/>
      <c r="M31" s="170">
        <f>SUM(M32:M40)</f>
        <v>0</v>
      </c>
      <c r="N31" s="164"/>
      <c r="O31" s="164">
        <f>SUM(O32:O40)</f>
        <v>0</v>
      </c>
      <c r="P31" s="164"/>
      <c r="Q31" s="164">
        <f>SUM(Q32:Q40)</f>
        <v>0.18564</v>
      </c>
      <c r="R31" s="164"/>
      <c r="S31" s="164"/>
      <c r="T31" s="165"/>
      <c r="U31" s="164">
        <f>SUM(U32:U40)</f>
        <v>4.95</v>
      </c>
      <c r="AE31" t="s">
        <v>120</v>
      </c>
    </row>
    <row r="32" spans="1:60" outlineLevel="1" x14ac:dyDescent="0.25">
      <c r="A32" s="152">
        <v>18</v>
      </c>
      <c r="B32" s="158" t="s">
        <v>159</v>
      </c>
      <c r="C32" s="191" t="s">
        <v>160</v>
      </c>
      <c r="D32" s="160" t="s">
        <v>123</v>
      </c>
      <c r="E32" s="166">
        <v>2.73</v>
      </c>
      <c r="F32" s="168">
        <f t="shared" ref="F32:F40" si="8">H32+J32</f>
        <v>0</v>
      </c>
      <c r="G32" s="169">
        <f t="shared" ref="G32:G40" si="9">ROUND(E32*F32,2)</f>
        <v>0</v>
      </c>
      <c r="H32" s="169"/>
      <c r="I32" s="169">
        <f t="shared" ref="I32:I40" si="10">ROUND(E32*H32,2)</f>
        <v>0</v>
      </c>
      <c r="J32" s="169"/>
      <c r="K32" s="169">
        <f t="shared" ref="K32:K40" si="11">ROUND(E32*J32,2)</f>
        <v>0</v>
      </c>
      <c r="L32" s="169">
        <v>21</v>
      </c>
      <c r="M32" s="169">
        <f t="shared" ref="M32:M40" si="12">G32*(1+L32/100)</f>
        <v>0</v>
      </c>
      <c r="N32" s="161">
        <v>0</v>
      </c>
      <c r="O32" s="161">
        <f t="shared" ref="O32:O40" si="13">ROUND(E32*N32,5)</f>
        <v>0</v>
      </c>
      <c r="P32" s="161">
        <v>6.8000000000000005E-2</v>
      </c>
      <c r="Q32" s="161">
        <f t="shared" ref="Q32:Q40" si="14">ROUND(E32*P32,5)</f>
        <v>0.18564</v>
      </c>
      <c r="R32" s="161"/>
      <c r="S32" s="161"/>
      <c r="T32" s="162">
        <v>0.3</v>
      </c>
      <c r="U32" s="161">
        <f t="shared" ref="U32:U40" si="15">ROUND(E32*T32,2)</f>
        <v>0.82</v>
      </c>
      <c r="V32" s="151"/>
      <c r="W32" s="151"/>
      <c r="X32" s="151"/>
      <c r="Y32" s="151"/>
      <c r="Z32" s="151"/>
      <c r="AA32" s="151"/>
      <c r="AB32" s="151"/>
      <c r="AC32" s="151"/>
      <c r="AD32" s="151"/>
      <c r="AE32" s="151" t="s">
        <v>124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outlineLevel="1" x14ac:dyDescent="0.25">
      <c r="A33" s="152">
        <v>19</v>
      </c>
      <c r="B33" s="158" t="s">
        <v>161</v>
      </c>
      <c r="C33" s="191" t="s">
        <v>162</v>
      </c>
      <c r="D33" s="160" t="s">
        <v>163</v>
      </c>
      <c r="E33" s="166">
        <v>0.89463999999999999</v>
      </c>
      <c r="F33" s="168">
        <f t="shared" si="8"/>
        <v>0</v>
      </c>
      <c r="G33" s="169">
        <f t="shared" si="9"/>
        <v>0</v>
      </c>
      <c r="H33" s="169"/>
      <c r="I33" s="169">
        <f t="shared" si="10"/>
        <v>0</v>
      </c>
      <c r="J33" s="169"/>
      <c r="K33" s="169">
        <f t="shared" si="11"/>
        <v>0</v>
      </c>
      <c r="L33" s="169">
        <v>21</v>
      </c>
      <c r="M33" s="169">
        <f t="shared" si="12"/>
        <v>0</v>
      </c>
      <c r="N33" s="161">
        <v>0</v>
      </c>
      <c r="O33" s="161">
        <f t="shared" si="13"/>
        <v>0</v>
      </c>
      <c r="P33" s="161">
        <v>0</v>
      </c>
      <c r="Q33" s="161">
        <f t="shared" si="14"/>
        <v>0</v>
      </c>
      <c r="R33" s="161"/>
      <c r="S33" s="161"/>
      <c r="T33" s="162">
        <v>0.94199999999999995</v>
      </c>
      <c r="U33" s="161">
        <f t="shared" si="15"/>
        <v>0.84</v>
      </c>
      <c r="V33" s="151"/>
      <c r="W33" s="151"/>
      <c r="X33" s="151"/>
      <c r="Y33" s="151"/>
      <c r="Z33" s="151"/>
      <c r="AA33" s="151"/>
      <c r="AB33" s="151"/>
      <c r="AC33" s="151"/>
      <c r="AD33" s="151"/>
      <c r="AE33" s="151" t="s">
        <v>124</v>
      </c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outlineLevel="1" x14ac:dyDescent="0.25">
      <c r="A34" s="152">
        <v>20</v>
      </c>
      <c r="B34" s="158" t="s">
        <v>164</v>
      </c>
      <c r="C34" s="191" t="s">
        <v>165</v>
      </c>
      <c r="D34" s="160" t="s">
        <v>163</v>
      </c>
      <c r="E34" s="166">
        <v>1.78928</v>
      </c>
      <c r="F34" s="168">
        <f t="shared" si="8"/>
        <v>0</v>
      </c>
      <c r="G34" s="169">
        <f t="shared" si="9"/>
        <v>0</v>
      </c>
      <c r="H34" s="169"/>
      <c r="I34" s="169">
        <f t="shared" si="10"/>
        <v>0</v>
      </c>
      <c r="J34" s="169"/>
      <c r="K34" s="169">
        <f t="shared" si="11"/>
        <v>0</v>
      </c>
      <c r="L34" s="169">
        <v>21</v>
      </c>
      <c r="M34" s="169">
        <f t="shared" si="12"/>
        <v>0</v>
      </c>
      <c r="N34" s="161">
        <v>0</v>
      </c>
      <c r="O34" s="161">
        <f t="shared" si="13"/>
        <v>0</v>
      </c>
      <c r="P34" s="161">
        <v>0</v>
      </c>
      <c r="Q34" s="161">
        <f t="shared" si="14"/>
        <v>0</v>
      </c>
      <c r="R34" s="161"/>
      <c r="S34" s="161"/>
      <c r="T34" s="162">
        <v>0.105</v>
      </c>
      <c r="U34" s="161">
        <f t="shared" si="15"/>
        <v>0.19</v>
      </c>
      <c r="V34" s="151"/>
      <c r="W34" s="151"/>
      <c r="X34" s="151"/>
      <c r="Y34" s="151"/>
      <c r="Z34" s="151"/>
      <c r="AA34" s="151"/>
      <c r="AB34" s="151"/>
      <c r="AC34" s="151"/>
      <c r="AD34" s="151"/>
      <c r="AE34" s="151" t="s">
        <v>124</v>
      </c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outlineLevel="1" x14ac:dyDescent="0.25">
      <c r="A35" s="152">
        <v>21</v>
      </c>
      <c r="B35" s="158" t="s">
        <v>166</v>
      </c>
      <c r="C35" s="191" t="s">
        <v>167</v>
      </c>
      <c r="D35" s="160" t="s">
        <v>163</v>
      </c>
      <c r="E35" s="166">
        <v>0.89463999999999999</v>
      </c>
      <c r="F35" s="168">
        <f t="shared" si="8"/>
        <v>0</v>
      </c>
      <c r="G35" s="169">
        <f t="shared" si="9"/>
        <v>0</v>
      </c>
      <c r="H35" s="169"/>
      <c r="I35" s="169">
        <f t="shared" si="10"/>
        <v>0</v>
      </c>
      <c r="J35" s="169"/>
      <c r="K35" s="169">
        <f t="shared" si="11"/>
        <v>0</v>
      </c>
      <c r="L35" s="169">
        <v>21</v>
      </c>
      <c r="M35" s="169">
        <f t="shared" si="12"/>
        <v>0</v>
      </c>
      <c r="N35" s="161">
        <v>0</v>
      </c>
      <c r="O35" s="161">
        <f t="shared" si="13"/>
        <v>0</v>
      </c>
      <c r="P35" s="161">
        <v>0</v>
      </c>
      <c r="Q35" s="161">
        <f t="shared" si="14"/>
        <v>0</v>
      </c>
      <c r="R35" s="161"/>
      <c r="S35" s="161"/>
      <c r="T35" s="162">
        <v>2.0089999999999999</v>
      </c>
      <c r="U35" s="161">
        <f t="shared" si="15"/>
        <v>1.8</v>
      </c>
      <c r="V35" s="151"/>
      <c r="W35" s="151"/>
      <c r="X35" s="151"/>
      <c r="Y35" s="151"/>
      <c r="Z35" s="151"/>
      <c r="AA35" s="151"/>
      <c r="AB35" s="151"/>
      <c r="AC35" s="151"/>
      <c r="AD35" s="151"/>
      <c r="AE35" s="151" t="s">
        <v>124</v>
      </c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outlineLevel="1" x14ac:dyDescent="0.25">
      <c r="A36" s="152">
        <v>22</v>
      </c>
      <c r="B36" s="158" t="s">
        <v>168</v>
      </c>
      <c r="C36" s="191" t="s">
        <v>169</v>
      </c>
      <c r="D36" s="160" t="s">
        <v>163</v>
      </c>
      <c r="E36" s="166">
        <v>0.89463999999999999</v>
      </c>
      <c r="F36" s="168">
        <f t="shared" si="8"/>
        <v>0</v>
      </c>
      <c r="G36" s="169">
        <f t="shared" si="9"/>
        <v>0</v>
      </c>
      <c r="H36" s="169"/>
      <c r="I36" s="169">
        <f t="shared" si="10"/>
        <v>0</v>
      </c>
      <c r="J36" s="169"/>
      <c r="K36" s="169">
        <f t="shared" si="11"/>
        <v>0</v>
      </c>
      <c r="L36" s="169">
        <v>21</v>
      </c>
      <c r="M36" s="169">
        <f t="shared" si="12"/>
        <v>0</v>
      </c>
      <c r="N36" s="161">
        <v>0</v>
      </c>
      <c r="O36" s="161">
        <f t="shared" si="13"/>
        <v>0</v>
      </c>
      <c r="P36" s="161">
        <v>0</v>
      </c>
      <c r="Q36" s="161">
        <f t="shared" si="14"/>
        <v>0</v>
      </c>
      <c r="R36" s="161"/>
      <c r="S36" s="161"/>
      <c r="T36" s="162">
        <v>0.95899999999999996</v>
      </c>
      <c r="U36" s="161">
        <f t="shared" si="15"/>
        <v>0.86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 t="s">
        <v>124</v>
      </c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 x14ac:dyDescent="0.25">
      <c r="A37" s="152">
        <v>23</v>
      </c>
      <c r="B37" s="158" t="s">
        <v>170</v>
      </c>
      <c r="C37" s="191" t="s">
        <v>171</v>
      </c>
      <c r="D37" s="160" t="s">
        <v>163</v>
      </c>
      <c r="E37" s="166">
        <v>0.89463999999999999</v>
      </c>
      <c r="F37" s="168">
        <f t="shared" si="8"/>
        <v>0</v>
      </c>
      <c r="G37" s="169">
        <f t="shared" si="9"/>
        <v>0</v>
      </c>
      <c r="H37" s="169"/>
      <c r="I37" s="169">
        <f t="shared" si="10"/>
        <v>0</v>
      </c>
      <c r="J37" s="169"/>
      <c r="K37" s="169">
        <f t="shared" si="11"/>
        <v>0</v>
      </c>
      <c r="L37" s="169">
        <v>21</v>
      </c>
      <c r="M37" s="169">
        <f t="shared" si="12"/>
        <v>0</v>
      </c>
      <c r="N37" s="161">
        <v>0</v>
      </c>
      <c r="O37" s="161">
        <f t="shared" si="13"/>
        <v>0</v>
      </c>
      <c r="P37" s="161">
        <v>0</v>
      </c>
      <c r="Q37" s="161">
        <f t="shared" si="14"/>
        <v>0</v>
      </c>
      <c r="R37" s="161"/>
      <c r="S37" s="161"/>
      <c r="T37" s="162">
        <v>0.49</v>
      </c>
      <c r="U37" s="161">
        <f t="shared" si="15"/>
        <v>0.44</v>
      </c>
      <c r="V37" s="151"/>
      <c r="W37" s="151"/>
      <c r="X37" s="151"/>
      <c r="Y37" s="151"/>
      <c r="Z37" s="151"/>
      <c r="AA37" s="151"/>
      <c r="AB37" s="151"/>
      <c r="AC37" s="151"/>
      <c r="AD37" s="151"/>
      <c r="AE37" s="151" t="s">
        <v>124</v>
      </c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 x14ac:dyDescent="0.25">
      <c r="A38" s="152">
        <v>24</v>
      </c>
      <c r="B38" s="158" t="s">
        <v>172</v>
      </c>
      <c r="C38" s="191" t="s">
        <v>173</v>
      </c>
      <c r="D38" s="160" t="s">
        <v>163</v>
      </c>
      <c r="E38" s="166">
        <v>7.1571199999999999</v>
      </c>
      <c r="F38" s="168">
        <f t="shared" si="8"/>
        <v>0</v>
      </c>
      <c r="G38" s="169">
        <f t="shared" si="9"/>
        <v>0</v>
      </c>
      <c r="H38" s="169"/>
      <c r="I38" s="169">
        <f t="shared" si="10"/>
        <v>0</v>
      </c>
      <c r="J38" s="169"/>
      <c r="K38" s="169">
        <f t="shared" si="11"/>
        <v>0</v>
      </c>
      <c r="L38" s="169">
        <v>21</v>
      </c>
      <c r="M38" s="169">
        <f t="shared" si="12"/>
        <v>0</v>
      </c>
      <c r="N38" s="161">
        <v>0</v>
      </c>
      <c r="O38" s="161">
        <f t="shared" si="13"/>
        <v>0</v>
      </c>
      <c r="P38" s="161">
        <v>0</v>
      </c>
      <c r="Q38" s="161">
        <f t="shared" si="14"/>
        <v>0</v>
      </c>
      <c r="R38" s="161"/>
      <c r="S38" s="161"/>
      <c r="T38" s="162">
        <v>0</v>
      </c>
      <c r="U38" s="161">
        <f t="shared" si="15"/>
        <v>0</v>
      </c>
      <c r="V38" s="151"/>
      <c r="W38" s="151"/>
      <c r="X38" s="151"/>
      <c r="Y38" s="151"/>
      <c r="Z38" s="151"/>
      <c r="AA38" s="151"/>
      <c r="AB38" s="151"/>
      <c r="AC38" s="151"/>
      <c r="AD38" s="151"/>
      <c r="AE38" s="151" t="s">
        <v>124</v>
      </c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20.399999999999999" outlineLevel="1" x14ac:dyDescent="0.25">
      <c r="A39" s="152">
        <v>25</v>
      </c>
      <c r="B39" s="158" t="s">
        <v>174</v>
      </c>
      <c r="C39" s="191" t="s">
        <v>175</v>
      </c>
      <c r="D39" s="160" t="s">
        <v>163</v>
      </c>
      <c r="E39" s="166">
        <v>0.20637</v>
      </c>
      <c r="F39" s="168">
        <f t="shared" si="8"/>
        <v>0</v>
      </c>
      <c r="G39" s="169">
        <f t="shared" si="9"/>
        <v>0</v>
      </c>
      <c r="H39" s="169"/>
      <c r="I39" s="169">
        <f t="shared" si="10"/>
        <v>0</v>
      </c>
      <c r="J39" s="169"/>
      <c r="K39" s="169">
        <f t="shared" si="11"/>
        <v>0</v>
      </c>
      <c r="L39" s="169">
        <v>21</v>
      </c>
      <c r="M39" s="169">
        <f t="shared" si="12"/>
        <v>0</v>
      </c>
      <c r="N39" s="161">
        <v>0</v>
      </c>
      <c r="O39" s="161">
        <f t="shared" si="13"/>
        <v>0</v>
      </c>
      <c r="P39" s="161">
        <v>0</v>
      </c>
      <c r="Q39" s="161">
        <f t="shared" si="14"/>
        <v>0</v>
      </c>
      <c r="R39" s="161"/>
      <c r="S39" s="161"/>
      <c r="T39" s="162">
        <v>0</v>
      </c>
      <c r="U39" s="161">
        <f t="shared" si="15"/>
        <v>0</v>
      </c>
      <c r="V39" s="151"/>
      <c r="W39" s="151"/>
      <c r="X39" s="151"/>
      <c r="Y39" s="151"/>
      <c r="Z39" s="151"/>
      <c r="AA39" s="151"/>
      <c r="AB39" s="151"/>
      <c r="AC39" s="151"/>
      <c r="AD39" s="151"/>
      <c r="AE39" s="151" t="s">
        <v>124</v>
      </c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ht="20.399999999999999" outlineLevel="1" x14ac:dyDescent="0.25">
      <c r="A40" s="152">
        <v>26</v>
      </c>
      <c r="B40" s="158" t="s">
        <v>176</v>
      </c>
      <c r="C40" s="191" t="s">
        <v>177</v>
      </c>
      <c r="D40" s="160" t="s">
        <v>163</v>
      </c>
      <c r="E40" s="166">
        <v>0.68827000000000005</v>
      </c>
      <c r="F40" s="168">
        <f t="shared" si="8"/>
        <v>0</v>
      </c>
      <c r="G40" s="169">
        <f t="shared" si="9"/>
        <v>0</v>
      </c>
      <c r="H40" s="169"/>
      <c r="I40" s="169">
        <f t="shared" si="10"/>
        <v>0</v>
      </c>
      <c r="J40" s="169"/>
      <c r="K40" s="169">
        <f t="shared" si="11"/>
        <v>0</v>
      </c>
      <c r="L40" s="169">
        <v>21</v>
      </c>
      <c r="M40" s="169">
        <f t="shared" si="12"/>
        <v>0</v>
      </c>
      <c r="N40" s="161">
        <v>0</v>
      </c>
      <c r="O40" s="161">
        <f t="shared" si="13"/>
        <v>0</v>
      </c>
      <c r="P40" s="161">
        <v>0</v>
      </c>
      <c r="Q40" s="161">
        <f t="shared" si="14"/>
        <v>0</v>
      </c>
      <c r="R40" s="161"/>
      <c r="S40" s="161"/>
      <c r="T40" s="162">
        <v>0</v>
      </c>
      <c r="U40" s="161">
        <f t="shared" si="15"/>
        <v>0</v>
      </c>
      <c r="V40" s="151"/>
      <c r="W40" s="151"/>
      <c r="X40" s="151"/>
      <c r="Y40" s="151"/>
      <c r="Z40" s="151"/>
      <c r="AA40" s="151"/>
      <c r="AB40" s="151"/>
      <c r="AC40" s="151"/>
      <c r="AD40" s="151"/>
      <c r="AE40" s="151" t="s">
        <v>124</v>
      </c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 x14ac:dyDescent="0.25">
      <c r="A41" s="153" t="s">
        <v>119</v>
      </c>
      <c r="B41" s="159" t="s">
        <v>70</v>
      </c>
      <c r="C41" s="192" t="s">
        <v>71</v>
      </c>
      <c r="D41" s="163"/>
      <c r="E41" s="167"/>
      <c r="F41" s="170"/>
      <c r="G41" s="170">
        <f>SUMIF(AE42:AE42,"&lt;&gt;NOR",G42:G42)</f>
        <v>0</v>
      </c>
      <c r="H41" s="170"/>
      <c r="I41" s="170">
        <f>SUM(I42:I42)</f>
        <v>0</v>
      </c>
      <c r="J41" s="170"/>
      <c r="K41" s="170">
        <f>SUM(K42:K42)</f>
        <v>0</v>
      </c>
      <c r="L41" s="170"/>
      <c r="M41" s="170">
        <f>SUM(M42:M42)</f>
        <v>0</v>
      </c>
      <c r="N41" s="164"/>
      <c r="O41" s="164">
        <f>SUM(O42:O42)</f>
        <v>0</v>
      </c>
      <c r="P41" s="164"/>
      <c r="Q41" s="164">
        <f>SUM(Q42:Q42)</f>
        <v>0</v>
      </c>
      <c r="R41" s="164"/>
      <c r="S41" s="164"/>
      <c r="T41" s="165"/>
      <c r="U41" s="164">
        <f>SUM(U42:U42)</f>
        <v>1.51</v>
      </c>
      <c r="AE41" t="s">
        <v>120</v>
      </c>
    </row>
    <row r="42" spans="1:60" outlineLevel="1" x14ac:dyDescent="0.25">
      <c r="A42" s="152">
        <v>27</v>
      </c>
      <c r="B42" s="158" t="s">
        <v>178</v>
      </c>
      <c r="C42" s="191" t="s">
        <v>179</v>
      </c>
      <c r="D42" s="160" t="s">
        <v>163</v>
      </c>
      <c r="E42" s="166">
        <v>0.79908999999999997</v>
      </c>
      <c r="F42" s="168">
        <f>H42+J42</f>
        <v>0</v>
      </c>
      <c r="G42" s="169">
        <f>ROUND(E42*F42,2)</f>
        <v>0</v>
      </c>
      <c r="H42" s="169"/>
      <c r="I42" s="169">
        <f>ROUND(E42*H42,2)</f>
        <v>0</v>
      </c>
      <c r="J42" s="169"/>
      <c r="K42" s="169">
        <f>ROUND(E42*J42,2)</f>
        <v>0</v>
      </c>
      <c r="L42" s="169">
        <v>21</v>
      </c>
      <c r="M42" s="169">
        <f>G42*(1+L42/100)</f>
        <v>0</v>
      </c>
      <c r="N42" s="161">
        <v>0</v>
      </c>
      <c r="O42" s="161">
        <f>ROUND(E42*N42,5)</f>
        <v>0</v>
      </c>
      <c r="P42" s="161">
        <v>0</v>
      </c>
      <c r="Q42" s="161">
        <f>ROUND(E42*P42,5)</f>
        <v>0</v>
      </c>
      <c r="R42" s="161"/>
      <c r="S42" s="161"/>
      <c r="T42" s="162">
        <v>1.8919999999999999</v>
      </c>
      <c r="U42" s="161">
        <f>ROUND(E42*T42,2)</f>
        <v>1.51</v>
      </c>
      <c r="V42" s="151"/>
      <c r="W42" s="151"/>
      <c r="X42" s="151"/>
      <c r="Y42" s="151"/>
      <c r="Z42" s="151"/>
      <c r="AA42" s="151"/>
      <c r="AB42" s="151"/>
      <c r="AC42" s="151"/>
      <c r="AD42" s="151"/>
      <c r="AE42" s="151" t="s">
        <v>124</v>
      </c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x14ac:dyDescent="0.25">
      <c r="A43" s="153" t="s">
        <v>119</v>
      </c>
      <c r="B43" s="159" t="s">
        <v>72</v>
      </c>
      <c r="C43" s="192" t="s">
        <v>73</v>
      </c>
      <c r="D43" s="163"/>
      <c r="E43" s="167"/>
      <c r="F43" s="170"/>
      <c r="G43" s="170">
        <f>SUMIF(AE44:AE47,"&lt;&gt;NOR",G44:G47)</f>
        <v>0</v>
      </c>
      <c r="H43" s="170"/>
      <c r="I43" s="170">
        <f>SUM(I44:I47)</f>
        <v>0</v>
      </c>
      <c r="J43" s="170"/>
      <c r="K43" s="170">
        <f>SUM(K44:K47)</f>
        <v>0</v>
      </c>
      <c r="L43" s="170"/>
      <c r="M43" s="170">
        <f>SUM(M44:M47)</f>
        <v>0</v>
      </c>
      <c r="N43" s="164"/>
      <c r="O43" s="164">
        <f>SUM(O44:O47)</f>
        <v>3.3E-4</v>
      </c>
      <c r="P43" s="164"/>
      <c r="Q43" s="164">
        <f>SUM(Q44:Q47)</f>
        <v>1.47E-3</v>
      </c>
      <c r="R43" s="164"/>
      <c r="S43" s="164"/>
      <c r="T43" s="165"/>
      <c r="U43" s="164">
        <f>SUM(U44:U47)</f>
        <v>0.44000000000000006</v>
      </c>
      <c r="AE43" t="s">
        <v>120</v>
      </c>
    </row>
    <row r="44" spans="1:60" outlineLevel="1" x14ac:dyDescent="0.25">
      <c r="A44" s="152">
        <v>28</v>
      </c>
      <c r="B44" s="158" t="s">
        <v>180</v>
      </c>
      <c r="C44" s="191" t="s">
        <v>181</v>
      </c>
      <c r="D44" s="160" t="s">
        <v>127</v>
      </c>
      <c r="E44" s="166">
        <v>0.7</v>
      </c>
      <c r="F44" s="168">
        <f>H44+J44</f>
        <v>0</v>
      </c>
      <c r="G44" s="169">
        <f>ROUND(E44*F44,2)</f>
        <v>0</v>
      </c>
      <c r="H44" s="169"/>
      <c r="I44" s="169">
        <f>ROUND(E44*H44,2)</f>
        <v>0</v>
      </c>
      <c r="J44" s="169"/>
      <c r="K44" s="169">
        <f>ROUND(E44*J44,2)</f>
        <v>0</v>
      </c>
      <c r="L44" s="169">
        <v>21</v>
      </c>
      <c r="M44" s="169">
        <f>G44*(1+L44/100)</f>
        <v>0</v>
      </c>
      <c r="N44" s="161">
        <v>0</v>
      </c>
      <c r="O44" s="161">
        <f>ROUND(E44*N44,5)</f>
        <v>0</v>
      </c>
      <c r="P44" s="161">
        <v>2.0999999999999999E-3</v>
      </c>
      <c r="Q44" s="161">
        <f>ROUND(E44*P44,5)</f>
        <v>1.47E-3</v>
      </c>
      <c r="R44" s="161"/>
      <c r="S44" s="161"/>
      <c r="T44" s="162">
        <v>3.1E-2</v>
      </c>
      <c r="U44" s="161">
        <f>ROUND(E44*T44,2)</f>
        <v>0.02</v>
      </c>
      <c r="V44" s="151"/>
      <c r="W44" s="151"/>
      <c r="X44" s="151"/>
      <c r="Y44" s="151"/>
      <c r="Z44" s="151"/>
      <c r="AA44" s="151"/>
      <c r="AB44" s="151"/>
      <c r="AC44" s="151"/>
      <c r="AD44" s="151"/>
      <c r="AE44" s="151" t="s">
        <v>124</v>
      </c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 outlineLevel="1" x14ac:dyDescent="0.25">
      <c r="A45" s="152">
        <v>29</v>
      </c>
      <c r="B45" s="158" t="s">
        <v>182</v>
      </c>
      <c r="C45" s="191" t="s">
        <v>183</v>
      </c>
      <c r="D45" s="160" t="s">
        <v>127</v>
      </c>
      <c r="E45" s="166">
        <v>0.7</v>
      </c>
      <c r="F45" s="168">
        <f>H45+J45</f>
        <v>0</v>
      </c>
      <c r="G45" s="169">
        <f>ROUND(E45*F45,2)</f>
        <v>0</v>
      </c>
      <c r="H45" s="169"/>
      <c r="I45" s="169">
        <f>ROUND(E45*H45,2)</f>
        <v>0</v>
      </c>
      <c r="J45" s="169"/>
      <c r="K45" s="169">
        <f>ROUND(E45*J45,2)</f>
        <v>0</v>
      </c>
      <c r="L45" s="169">
        <v>21</v>
      </c>
      <c r="M45" s="169">
        <f>G45*(1+L45/100)</f>
        <v>0</v>
      </c>
      <c r="N45" s="161">
        <v>4.6999999999999999E-4</v>
      </c>
      <c r="O45" s="161">
        <f>ROUND(E45*N45,5)</f>
        <v>3.3E-4</v>
      </c>
      <c r="P45" s="161">
        <v>0</v>
      </c>
      <c r="Q45" s="161">
        <f>ROUND(E45*P45,5)</f>
        <v>0</v>
      </c>
      <c r="R45" s="161"/>
      <c r="S45" s="161"/>
      <c r="T45" s="162">
        <v>0.35899999999999999</v>
      </c>
      <c r="U45" s="161">
        <f>ROUND(E45*T45,2)</f>
        <v>0.25</v>
      </c>
      <c r="V45" s="151"/>
      <c r="W45" s="151"/>
      <c r="X45" s="151"/>
      <c r="Y45" s="151"/>
      <c r="Z45" s="151"/>
      <c r="AA45" s="151"/>
      <c r="AB45" s="151"/>
      <c r="AC45" s="151"/>
      <c r="AD45" s="151"/>
      <c r="AE45" s="151" t="s">
        <v>124</v>
      </c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</row>
    <row r="46" spans="1:60" outlineLevel="1" x14ac:dyDescent="0.25">
      <c r="A46" s="152">
        <v>30</v>
      </c>
      <c r="B46" s="158" t="s">
        <v>184</v>
      </c>
      <c r="C46" s="191" t="s">
        <v>185</v>
      </c>
      <c r="D46" s="160" t="s">
        <v>152</v>
      </c>
      <c r="E46" s="166">
        <v>1</v>
      </c>
      <c r="F46" s="168">
        <f>H46+J46</f>
        <v>0</v>
      </c>
      <c r="G46" s="169">
        <f>ROUND(E46*F46,2)</f>
        <v>0</v>
      </c>
      <c r="H46" s="169"/>
      <c r="I46" s="169">
        <f>ROUND(E46*H46,2)</f>
        <v>0</v>
      </c>
      <c r="J46" s="169"/>
      <c r="K46" s="169">
        <f>ROUND(E46*J46,2)</f>
        <v>0</v>
      </c>
      <c r="L46" s="169">
        <v>21</v>
      </c>
      <c r="M46" s="169">
        <f>G46*(1+L46/100)</f>
        <v>0</v>
      </c>
      <c r="N46" s="161">
        <v>0</v>
      </c>
      <c r="O46" s="161">
        <f>ROUND(E46*N46,5)</f>
        <v>0</v>
      </c>
      <c r="P46" s="161">
        <v>0</v>
      </c>
      <c r="Q46" s="161">
        <f>ROUND(E46*P46,5)</f>
        <v>0</v>
      </c>
      <c r="R46" s="161"/>
      <c r="S46" s="161"/>
      <c r="T46" s="162">
        <v>0.17399999999999999</v>
      </c>
      <c r="U46" s="161">
        <f>ROUND(E46*T46,2)</f>
        <v>0.17</v>
      </c>
      <c r="V46" s="151"/>
      <c r="W46" s="151"/>
      <c r="X46" s="151"/>
      <c r="Y46" s="151"/>
      <c r="Z46" s="151"/>
      <c r="AA46" s="151"/>
      <c r="AB46" s="151"/>
      <c r="AC46" s="151"/>
      <c r="AD46" s="151"/>
      <c r="AE46" s="151" t="s">
        <v>124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 x14ac:dyDescent="0.25">
      <c r="A47" s="152">
        <v>31</v>
      </c>
      <c r="B47" s="158" t="s">
        <v>186</v>
      </c>
      <c r="C47" s="191" t="s">
        <v>187</v>
      </c>
      <c r="D47" s="160" t="s">
        <v>0</v>
      </c>
      <c r="E47" s="166">
        <v>30.919</v>
      </c>
      <c r="F47" s="168">
        <f>H47+J47</f>
        <v>0</v>
      </c>
      <c r="G47" s="169">
        <f>ROUND(E47*F47,2)</f>
        <v>0</v>
      </c>
      <c r="H47" s="169"/>
      <c r="I47" s="169">
        <f>ROUND(E47*H47,2)</f>
        <v>0</v>
      </c>
      <c r="J47" s="169"/>
      <c r="K47" s="169">
        <f>ROUND(E47*J47,2)</f>
        <v>0</v>
      </c>
      <c r="L47" s="169">
        <v>21</v>
      </c>
      <c r="M47" s="169">
        <f>G47*(1+L47/100)</f>
        <v>0</v>
      </c>
      <c r="N47" s="161">
        <v>0</v>
      </c>
      <c r="O47" s="161">
        <f>ROUND(E47*N47,5)</f>
        <v>0</v>
      </c>
      <c r="P47" s="161">
        <v>0</v>
      </c>
      <c r="Q47" s="161">
        <f>ROUND(E47*P47,5)</f>
        <v>0</v>
      </c>
      <c r="R47" s="161"/>
      <c r="S47" s="161"/>
      <c r="T47" s="162">
        <v>0</v>
      </c>
      <c r="U47" s="161">
        <f>ROUND(E47*T47,2)</f>
        <v>0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 t="s">
        <v>124</v>
      </c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x14ac:dyDescent="0.25">
      <c r="A48" s="153" t="s">
        <v>119</v>
      </c>
      <c r="B48" s="159" t="s">
        <v>74</v>
      </c>
      <c r="C48" s="192" t="s">
        <v>75</v>
      </c>
      <c r="D48" s="163"/>
      <c r="E48" s="167"/>
      <c r="F48" s="170"/>
      <c r="G48" s="170">
        <f>SUMIF(AE49:AE53,"&lt;&gt;NOR",G49:G53)</f>
        <v>0</v>
      </c>
      <c r="H48" s="170"/>
      <c r="I48" s="170">
        <f>SUM(I49:I53)</f>
        <v>0</v>
      </c>
      <c r="J48" s="170"/>
      <c r="K48" s="170">
        <f>SUM(K49:K53)</f>
        <v>0</v>
      </c>
      <c r="L48" s="170"/>
      <c r="M48" s="170">
        <f>SUM(M49:M53)</f>
        <v>0</v>
      </c>
      <c r="N48" s="164"/>
      <c r="O48" s="164">
        <f>SUM(O49:O53)</f>
        <v>5.1700000000000001E-3</v>
      </c>
      <c r="P48" s="164"/>
      <c r="Q48" s="164">
        <f>SUM(Q49:Q53)</f>
        <v>2.5600000000000002E-3</v>
      </c>
      <c r="R48" s="164"/>
      <c r="S48" s="164"/>
      <c r="T48" s="165"/>
      <c r="U48" s="164">
        <f>SUM(U49:U53)</f>
        <v>1.52</v>
      </c>
      <c r="AE48" t="s">
        <v>120</v>
      </c>
    </row>
    <row r="49" spans="1:60" outlineLevel="1" x14ac:dyDescent="0.25">
      <c r="A49" s="152">
        <v>32</v>
      </c>
      <c r="B49" s="158" t="s">
        <v>188</v>
      </c>
      <c r="C49" s="191" t="s">
        <v>189</v>
      </c>
      <c r="D49" s="160" t="s">
        <v>127</v>
      </c>
      <c r="E49" s="166">
        <v>1.2</v>
      </c>
      <c r="F49" s="168">
        <f>H49+J49</f>
        <v>0</v>
      </c>
      <c r="G49" s="169">
        <f>ROUND(E49*F49,2)</f>
        <v>0</v>
      </c>
      <c r="H49" s="169"/>
      <c r="I49" s="169">
        <f>ROUND(E49*H49,2)</f>
        <v>0</v>
      </c>
      <c r="J49" s="169"/>
      <c r="K49" s="169">
        <f>ROUND(E49*J49,2)</f>
        <v>0</v>
      </c>
      <c r="L49" s="169">
        <v>21</v>
      </c>
      <c r="M49" s="169">
        <f>G49*(1+L49/100)</f>
        <v>0</v>
      </c>
      <c r="N49" s="161">
        <v>0</v>
      </c>
      <c r="O49" s="161">
        <f>ROUND(E49*N49,5)</f>
        <v>0</v>
      </c>
      <c r="P49" s="161">
        <v>2.1299999999999999E-3</v>
      </c>
      <c r="Q49" s="161">
        <f>ROUND(E49*P49,5)</f>
        <v>2.5600000000000002E-3</v>
      </c>
      <c r="R49" s="161"/>
      <c r="S49" s="161"/>
      <c r="T49" s="162">
        <v>0.17299999999999999</v>
      </c>
      <c r="U49" s="161">
        <f>ROUND(E49*T49,2)</f>
        <v>0.21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 t="s">
        <v>124</v>
      </c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 outlineLevel="1" x14ac:dyDescent="0.25">
      <c r="A50" s="152">
        <v>33</v>
      </c>
      <c r="B50" s="158" t="s">
        <v>190</v>
      </c>
      <c r="C50" s="191" t="s">
        <v>191</v>
      </c>
      <c r="D50" s="160" t="s">
        <v>127</v>
      </c>
      <c r="E50" s="166">
        <v>1.2</v>
      </c>
      <c r="F50" s="168">
        <f>H50+J50</f>
        <v>0</v>
      </c>
      <c r="G50" s="169">
        <f>ROUND(E50*F50,2)</f>
        <v>0</v>
      </c>
      <c r="H50" s="169"/>
      <c r="I50" s="169">
        <f>ROUND(E50*H50,2)</f>
        <v>0</v>
      </c>
      <c r="J50" s="169"/>
      <c r="K50" s="169">
        <f>ROUND(E50*J50,2)</f>
        <v>0</v>
      </c>
      <c r="L50" s="169">
        <v>21</v>
      </c>
      <c r="M50" s="169">
        <f>G50*(1+L50/100)</f>
        <v>0</v>
      </c>
      <c r="N50" s="161">
        <v>3.9899999999999996E-3</v>
      </c>
      <c r="O50" s="161">
        <f>ROUND(E50*N50,5)</f>
        <v>4.79E-3</v>
      </c>
      <c r="P50" s="161">
        <v>0</v>
      </c>
      <c r="Q50" s="161">
        <f>ROUND(E50*P50,5)</f>
        <v>0</v>
      </c>
      <c r="R50" s="161"/>
      <c r="S50" s="161"/>
      <c r="T50" s="162">
        <v>0.54290000000000005</v>
      </c>
      <c r="U50" s="161">
        <f>ROUND(E50*T50,2)</f>
        <v>0.65</v>
      </c>
      <c r="V50" s="151"/>
      <c r="W50" s="151"/>
      <c r="X50" s="151"/>
      <c r="Y50" s="151"/>
      <c r="Z50" s="151"/>
      <c r="AA50" s="151"/>
      <c r="AB50" s="151"/>
      <c r="AC50" s="151"/>
      <c r="AD50" s="151"/>
      <c r="AE50" s="151" t="s">
        <v>124</v>
      </c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</row>
    <row r="51" spans="1:60" ht="20.399999999999999" outlineLevel="1" x14ac:dyDescent="0.25">
      <c r="A51" s="152">
        <v>34</v>
      </c>
      <c r="B51" s="158" t="s">
        <v>192</v>
      </c>
      <c r="C51" s="191" t="s">
        <v>193</v>
      </c>
      <c r="D51" s="160" t="s">
        <v>127</v>
      </c>
      <c r="E51" s="166">
        <v>1.2</v>
      </c>
      <c r="F51" s="168">
        <f>H51+J51</f>
        <v>0</v>
      </c>
      <c r="G51" s="169">
        <f>ROUND(E51*F51,2)</f>
        <v>0</v>
      </c>
      <c r="H51" s="169"/>
      <c r="I51" s="169">
        <f>ROUND(E51*H51,2)</f>
        <v>0</v>
      </c>
      <c r="J51" s="169"/>
      <c r="K51" s="169">
        <f>ROUND(E51*J51,2)</f>
        <v>0</v>
      </c>
      <c r="L51" s="169">
        <v>21</v>
      </c>
      <c r="M51" s="169">
        <f>G51*(1+L51/100)</f>
        <v>0</v>
      </c>
      <c r="N51" s="161">
        <v>2.0000000000000002E-5</v>
      </c>
      <c r="O51" s="161">
        <f>ROUND(E51*N51,5)</f>
        <v>2.0000000000000002E-5</v>
      </c>
      <c r="P51" s="161">
        <v>0</v>
      </c>
      <c r="Q51" s="161">
        <f>ROUND(E51*P51,5)</f>
        <v>0</v>
      </c>
      <c r="R51" s="161"/>
      <c r="S51" s="161"/>
      <c r="T51" s="162">
        <v>0.129</v>
      </c>
      <c r="U51" s="161">
        <f>ROUND(E51*T51,2)</f>
        <v>0.15</v>
      </c>
      <c r="V51" s="151"/>
      <c r="W51" s="151"/>
      <c r="X51" s="151"/>
      <c r="Y51" s="151"/>
      <c r="Z51" s="151"/>
      <c r="AA51" s="151"/>
      <c r="AB51" s="151"/>
      <c r="AC51" s="151"/>
      <c r="AD51" s="151"/>
      <c r="AE51" s="151" t="s">
        <v>124</v>
      </c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 outlineLevel="1" x14ac:dyDescent="0.25">
      <c r="A52" s="152">
        <v>35</v>
      </c>
      <c r="B52" s="158" t="s">
        <v>194</v>
      </c>
      <c r="C52" s="191" t="s">
        <v>195</v>
      </c>
      <c r="D52" s="160" t="s">
        <v>152</v>
      </c>
      <c r="E52" s="166">
        <v>2</v>
      </c>
      <c r="F52" s="168">
        <f>H52+J52</f>
        <v>0</v>
      </c>
      <c r="G52" s="169">
        <f>ROUND(E52*F52,2)</f>
        <v>0</v>
      </c>
      <c r="H52" s="169"/>
      <c r="I52" s="169">
        <f>ROUND(E52*H52,2)</f>
        <v>0</v>
      </c>
      <c r="J52" s="169"/>
      <c r="K52" s="169">
        <f>ROUND(E52*J52,2)</f>
        <v>0</v>
      </c>
      <c r="L52" s="169">
        <v>21</v>
      </c>
      <c r="M52" s="169">
        <f>G52*(1+L52/100)</f>
        <v>0</v>
      </c>
      <c r="N52" s="161">
        <v>1.8000000000000001E-4</v>
      </c>
      <c r="O52" s="161">
        <f>ROUND(E52*N52,5)</f>
        <v>3.6000000000000002E-4</v>
      </c>
      <c r="P52" s="161">
        <v>0</v>
      </c>
      <c r="Q52" s="161">
        <f>ROUND(E52*P52,5)</f>
        <v>0</v>
      </c>
      <c r="R52" s="161"/>
      <c r="S52" s="161"/>
      <c r="T52" s="162">
        <v>0.254</v>
      </c>
      <c r="U52" s="161">
        <f>ROUND(E52*T52,2)</f>
        <v>0.51</v>
      </c>
      <c r="V52" s="151"/>
      <c r="W52" s="151"/>
      <c r="X52" s="151"/>
      <c r="Y52" s="151"/>
      <c r="Z52" s="151"/>
      <c r="AA52" s="151"/>
      <c r="AB52" s="151"/>
      <c r="AC52" s="151"/>
      <c r="AD52" s="151"/>
      <c r="AE52" s="151" t="s">
        <v>124</v>
      </c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</row>
    <row r="53" spans="1:60" outlineLevel="1" x14ac:dyDescent="0.25">
      <c r="A53" s="152">
        <v>36</v>
      </c>
      <c r="B53" s="158" t="s">
        <v>196</v>
      </c>
      <c r="C53" s="191" t="s">
        <v>197</v>
      </c>
      <c r="D53" s="160" t="s">
        <v>0</v>
      </c>
      <c r="E53" s="166">
        <v>10.280799999999999</v>
      </c>
      <c r="F53" s="168">
        <f>H53+J53</f>
        <v>0</v>
      </c>
      <c r="G53" s="169">
        <f>ROUND(E53*F53,2)</f>
        <v>0</v>
      </c>
      <c r="H53" s="169"/>
      <c r="I53" s="169">
        <f>ROUND(E53*H53,2)</f>
        <v>0</v>
      </c>
      <c r="J53" s="169"/>
      <c r="K53" s="169">
        <f>ROUND(E53*J53,2)</f>
        <v>0</v>
      </c>
      <c r="L53" s="169">
        <v>21</v>
      </c>
      <c r="M53" s="169">
        <f>G53*(1+L53/100)</f>
        <v>0</v>
      </c>
      <c r="N53" s="161">
        <v>0</v>
      </c>
      <c r="O53" s="161">
        <f>ROUND(E53*N53,5)</f>
        <v>0</v>
      </c>
      <c r="P53" s="161">
        <v>0</v>
      </c>
      <c r="Q53" s="161">
        <f>ROUND(E53*P53,5)</f>
        <v>0</v>
      </c>
      <c r="R53" s="161"/>
      <c r="S53" s="161"/>
      <c r="T53" s="162">
        <v>0</v>
      </c>
      <c r="U53" s="161">
        <f>ROUND(E53*T53,2)</f>
        <v>0</v>
      </c>
      <c r="V53" s="151"/>
      <c r="W53" s="151"/>
      <c r="X53" s="151"/>
      <c r="Y53" s="151"/>
      <c r="Z53" s="151"/>
      <c r="AA53" s="151"/>
      <c r="AB53" s="151"/>
      <c r="AC53" s="151"/>
      <c r="AD53" s="151"/>
      <c r="AE53" s="151" t="s">
        <v>124</v>
      </c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x14ac:dyDescent="0.25">
      <c r="A54" s="153" t="s">
        <v>119</v>
      </c>
      <c r="B54" s="159" t="s">
        <v>76</v>
      </c>
      <c r="C54" s="192" t="s">
        <v>77</v>
      </c>
      <c r="D54" s="163"/>
      <c r="E54" s="167"/>
      <c r="F54" s="170"/>
      <c r="G54" s="170">
        <f>SUMIF(AE55:AE64,"&lt;&gt;NOR",G55:G64)</f>
        <v>0</v>
      </c>
      <c r="H54" s="170"/>
      <c r="I54" s="170">
        <f>SUM(I55:I64)</f>
        <v>0</v>
      </c>
      <c r="J54" s="170"/>
      <c r="K54" s="170">
        <f>SUM(K55:K64)</f>
        <v>0</v>
      </c>
      <c r="L54" s="170"/>
      <c r="M54" s="170">
        <f>SUM(M55:M64)</f>
        <v>0</v>
      </c>
      <c r="N54" s="164"/>
      <c r="O54" s="164">
        <f>SUM(O55:O64)</f>
        <v>1.9519999999999999E-2</v>
      </c>
      <c r="P54" s="164"/>
      <c r="Q54" s="164">
        <f>SUM(Q55:Q64)</f>
        <v>4.2040000000000001E-2</v>
      </c>
      <c r="R54" s="164"/>
      <c r="S54" s="164"/>
      <c r="T54" s="165"/>
      <c r="U54" s="164">
        <f>SUM(U55:U64)</f>
        <v>4.6499999999999995</v>
      </c>
      <c r="AE54" t="s">
        <v>120</v>
      </c>
    </row>
    <row r="55" spans="1:60" outlineLevel="1" x14ac:dyDescent="0.25">
      <c r="A55" s="152">
        <v>37</v>
      </c>
      <c r="B55" s="158" t="s">
        <v>198</v>
      </c>
      <c r="C55" s="191" t="s">
        <v>199</v>
      </c>
      <c r="D55" s="160" t="s">
        <v>200</v>
      </c>
      <c r="E55" s="166">
        <v>2</v>
      </c>
      <c r="F55" s="168">
        <f t="shared" ref="F55:F64" si="16">H55+J55</f>
        <v>0</v>
      </c>
      <c r="G55" s="169">
        <f t="shared" ref="G55:G64" si="17">ROUND(E55*F55,2)</f>
        <v>0</v>
      </c>
      <c r="H55" s="169"/>
      <c r="I55" s="169">
        <f t="shared" ref="I55:I64" si="18">ROUND(E55*H55,2)</f>
        <v>0</v>
      </c>
      <c r="J55" s="169"/>
      <c r="K55" s="169">
        <f t="shared" ref="K55:K64" si="19">ROUND(E55*J55,2)</f>
        <v>0</v>
      </c>
      <c r="L55" s="169">
        <v>21</v>
      </c>
      <c r="M55" s="169">
        <f t="shared" ref="M55:M64" si="20">G55*(1+L55/100)</f>
        <v>0</v>
      </c>
      <c r="N55" s="161">
        <v>0</v>
      </c>
      <c r="O55" s="161">
        <f t="shared" ref="O55:O64" si="21">ROUND(E55*N55,5)</f>
        <v>0</v>
      </c>
      <c r="P55" s="161">
        <v>1.9460000000000002E-2</v>
      </c>
      <c r="Q55" s="161">
        <f t="shared" ref="Q55:Q64" si="22">ROUND(E55*P55,5)</f>
        <v>3.8920000000000003E-2</v>
      </c>
      <c r="R55" s="161"/>
      <c r="S55" s="161"/>
      <c r="T55" s="162">
        <v>0.38200000000000001</v>
      </c>
      <c r="U55" s="161">
        <f t="shared" ref="U55:U64" si="23">ROUND(E55*T55,2)</f>
        <v>0.76</v>
      </c>
      <c r="V55" s="151"/>
      <c r="W55" s="151"/>
      <c r="X55" s="151"/>
      <c r="Y55" s="151"/>
      <c r="Z55" s="151"/>
      <c r="AA55" s="151"/>
      <c r="AB55" s="151"/>
      <c r="AC55" s="151"/>
      <c r="AD55" s="151"/>
      <c r="AE55" s="151" t="s">
        <v>124</v>
      </c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 outlineLevel="1" x14ac:dyDescent="0.25">
      <c r="A56" s="152">
        <v>38</v>
      </c>
      <c r="B56" s="158" t="s">
        <v>201</v>
      </c>
      <c r="C56" s="191" t="s">
        <v>202</v>
      </c>
      <c r="D56" s="160" t="s">
        <v>200</v>
      </c>
      <c r="E56" s="166">
        <v>2</v>
      </c>
      <c r="F56" s="168">
        <f t="shared" si="16"/>
        <v>0</v>
      </c>
      <c r="G56" s="169">
        <f t="shared" si="17"/>
        <v>0</v>
      </c>
      <c r="H56" s="169"/>
      <c r="I56" s="169">
        <f t="shared" si="18"/>
        <v>0</v>
      </c>
      <c r="J56" s="169"/>
      <c r="K56" s="169">
        <f t="shared" si="19"/>
        <v>0</v>
      </c>
      <c r="L56" s="169">
        <v>21</v>
      </c>
      <c r="M56" s="169">
        <f t="shared" si="20"/>
        <v>0</v>
      </c>
      <c r="N56" s="161">
        <v>0</v>
      </c>
      <c r="O56" s="161">
        <f t="shared" si="21"/>
        <v>0</v>
      </c>
      <c r="P56" s="161">
        <v>1.56E-3</v>
      </c>
      <c r="Q56" s="161">
        <f t="shared" si="22"/>
        <v>3.1199999999999999E-3</v>
      </c>
      <c r="R56" s="161"/>
      <c r="S56" s="161"/>
      <c r="T56" s="162">
        <v>0.217</v>
      </c>
      <c r="U56" s="161">
        <f t="shared" si="23"/>
        <v>0.43</v>
      </c>
      <c r="V56" s="151"/>
      <c r="W56" s="151"/>
      <c r="X56" s="151"/>
      <c r="Y56" s="151"/>
      <c r="Z56" s="151"/>
      <c r="AA56" s="151"/>
      <c r="AB56" s="151"/>
      <c r="AC56" s="151"/>
      <c r="AD56" s="151"/>
      <c r="AE56" s="151" t="s">
        <v>124</v>
      </c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</row>
    <row r="57" spans="1:60" outlineLevel="1" x14ac:dyDescent="0.25">
      <c r="A57" s="152">
        <v>39</v>
      </c>
      <c r="B57" s="158" t="s">
        <v>203</v>
      </c>
      <c r="C57" s="191" t="s">
        <v>204</v>
      </c>
      <c r="D57" s="160" t="s">
        <v>200</v>
      </c>
      <c r="E57" s="166">
        <v>1</v>
      </c>
      <c r="F57" s="168">
        <f t="shared" si="16"/>
        <v>0</v>
      </c>
      <c r="G57" s="169">
        <f t="shared" si="17"/>
        <v>0</v>
      </c>
      <c r="H57" s="169"/>
      <c r="I57" s="169">
        <f t="shared" si="18"/>
        <v>0</v>
      </c>
      <c r="J57" s="169"/>
      <c r="K57" s="169">
        <f t="shared" si="19"/>
        <v>0</v>
      </c>
      <c r="L57" s="169">
        <v>21</v>
      </c>
      <c r="M57" s="169">
        <f t="shared" si="20"/>
        <v>0</v>
      </c>
      <c r="N57" s="161">
        <v>1.601E-2</v>
      </c>
      <c r="O57" s="161">
        <f t="shared" si="21"/>
        <v>1.601E-2</v>
      </c>
      <c r="P57" s="161">
        <v>0</v>
      </c>
      <c r="Q57" s="161">
        <f t="shared" si="22"/>
        <v>0</v>
      </c>
      <c r="R57" s="161"/>
      <c r="S57" s="161"/>
      <c r="T57" s="162">
        <v>1.1890000000000001</v>
      </c>
      <c r="U57" s="161">
        <f t="shared" si="23"/>
        <v>1.19</v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 t="s">
        <v>124</v>
      </c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20.399999999999999" outlineLevel="1" x14ac:dyDescent="0.25">
      <c r="A58" s="152">
        <v>40</v>
      </c>
      <c r="B58" s="158" t="s">
        <v>205</v>
      </c>
      <c r="C58" s="191" t="s">
        <v>206</v>
      </c>
      <c r="D58" s="160" t="s">
        <v>200</v>
      </c>
      <c r="E58" s="166">
        <v>1</v>
      </c>
      <c r="F58" s="168">
        <f t="shared" si="16"/>
        <v>0</v>
      </c>
      <c r="G58" s="169">
        <f t="shared" si="17"/>
        <v>0</v>
      </c>
      <c r="H58" s="169"/>
      <c r="I58" s="169">
        <f t="shared" si="18"/>
        <v>0</v>
      </c>
      <c r="J58" s="169"/>
      <c r="K58" s="169">
        <f t="shared" si="19"/>
        <v>0</v>
      </c>
      <c r="L58" s="169">
        <v>21</v>
      </c>
      <c r="M58" s="169">
        <f t="shared" si="20"/>
        <v>0</v>
      </c>
      <c r="N58" s="161">
        <v>1.09E-3</v>
      </c>
      <c r="O58" s="161">
        <f t="shared" si="21"/>
        <v>1.09E-3</v>
      </c>
      <c r="P58" s="161">
        <v>0</v>
      </c>
      <c r="Q58" s="161">
        <f t="shared" si="22"/>
        <v>0</v>
      </c>
      <c r="R58" s="161"/>
      <c r="S58" s="161"/>
      <c r="T58" s="162">
        <v>0.878</v>
      </c>
      <c r="U58" s="161">
        <f t="shared" si="23"/>
        <v>0.88</v>
      </c>
      <c r="V58" s="151"/>
      <c r="W58" s="151"/>
      <c r="X58" s="151"/>
      <c r="Y58" s="151"/>
      <c r="Z58" s="151"/>
      <c r="AA58" s="151"/>
      <c r="AB58" s="151"/>
      <c r="AC58" s="151"/>
      <c r="AD58" s="151"/>
      <c r="AE58" s="151" t="s">
        <v>124</v>
      </c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ht="20.399999999999999" outlineLevel="1" x14ac:dyDescent="0.25">
      <c r="A59" s="152">
        <v>41</v>
      </c>
      <c r="B59" s="158" t="s">
        <v>207</v>
      </c>
      <c r="C59" s="191" t="s">
        <v>208</v>
      </c>
      <c r="D59" s="160" t="s">
        <v>152</v>
      </c>
      <c r="E59" s="166">
        <v>2</v>
      </c>
      <c r="F59" s="168">
        <f t="shared" si="16"/>
        <v>0</v>
      </c>
      <c r="G59" s="169">
        <f t="shared" si="17"/>
        <v>0</v>
      </c>
      <c r="H59" s="169"/>
      <c r="I59" s="169">
        <f t="shared" si="18"/>
        <v>0</v>
      </c>
      <c r="J59" s="169"/>
      <c r="K59" s="169">
        <f t="shared" si="19"/>
        <v>0</v>
      </c>
      <c r="L59" s="169">
        <v>21</v>
      </c>
      <c r="M59" s="169">
        <f t="shared" si="20"/>
        <v>0</v>
      </c>
      <c r="N59" s="161">
        <v>1E-3</v>
      </c>
      <c r="O59" s="161">
        <f t="shared" si="21"/>
        <v>2E-3</v>
      </c>
      <c r="P59" s="161">
        <v>0</v>
      </c>
      <c r="Q59" s="161">
        <f t="shared" si="22"/>
        <v>0</v>
      </c>
      <c r="R59" s="161"/>
      <c r="S59" s="161"/>
      <c r="T59" s="162">
        <v>0.44500000000000001</v>
      </c>
      <c r="U59" s="161">
        <f t="shared" si="23"/>
        <v>0.89</v>
      </c>
      <c r="V59" s="151"/>
      <c r="W59" s="151"/>
      <c r="X59" s="151"/>
      <c r="Y59" s="151"/>
      <c r="Z59" s="151"/>
      <c r="AA59" s="151"/>
      <c r="AB59" s="151"/>
      <c r="AC59" s="151"/>
      <c r="AD59" s="151"/>
      <c r="AE59" s="151" t="s">
        <v>124</v>
      </c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 x14ac:dyDescent="0.25">
      <c r="A60" s="152">
        <v>42</v>
      </c>
      <c r="B60" s="158" t="s">
        <v>209</v>
      </c>
      <c r="C60" s="191" t="s">
        <v>210</v>
      </c>
      <c r="D60" s="160" t="s">
        <v>152</v>
      </c>
      <c r="E60" s="166">
        <v>1</v>
      </c>
      <c r="F60" s="168">
        <f t="shared" si="16"/>
        <v>0</v>
      </c>
      <c r="G60" s="169">
        <f t="shared" si="17"/>
        <v>0</v>
      </c>
      <c r="H60" s="169"/>
      <c r="I60" s="169">
        <f t="shared" si="18"/>
        <v>0</v>
      </c>
      <c r="J60" s="169"/>
      <c r="K60" s="169">
        <f t="shared" si="19"/>
        <v>0</v>
      </c>
      <c r="L60" s="169">
        <v>21</v>
      </c>
      <c r="M60" s="169">
        <f t="shared" si="20"/>
        <v>0</v>
      </c>
      <c r="N60" s="161">
        <v>2.0000000000000001E-4</v>
      </c>
      <c r="O60" s="161">
        <f t="shared" si="21"/>
        <v>2.0000000000000001E-4</v>
      </c>
      <c r="P60" s="161">
        <v>0</v>
      </c>
      <c r="Q60" s="161">
        <f t="shared" si="22"/>
        <v>0</v>
      </c>
      <c r="R60" s="161"/>
      <c r="S60" s="161"/>
      <c r="T60" s="162">
        <v>0.246</v>
      </c>
      <c r="U60" s="161">
        <f t="shared" si="23"/>
        <v>0.25</v>
      </c>
      <c r="V60" s="151"/>
      <c r="W60" s="151"/>
      <c r="X60" s="151"/>
      <c r="Y60" s="151"/>
      <c r="Z60" s="151"/>
      <c r="AA60" s="151"/>
      <c r="AB60" s="151"/>
      <c r="AC60" s="151"/>
      <c r="AD60" s="151"/>
      <c r="AE60" s="151" t="s">
        <v>124</v>
      </c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 x14ac:dyDescent="0.25">
      <c r="A61" s="152">
        <v>43</v>
      </c>
      <c r="B61" s="158" t="s">
        <v>211</v>
      </c>
      <c r="C61" s="191" t="s">
        <v>212</v>
      </c>
      <c r="D61" s="160" t="s">
        <v>152</v>
      </c>
      <c r="E61" s="166">
        <v>1</v>
      </c>
      <c r="F61" s="168">
        <f t="shared" si="16"/>
        <v>0</v>
      </c>
      <c r="G61" s="169">
        <f t="shared" si="17"/>
        <v>0</v>
      </c>
      <c r="H61" s="169"/>
      <c r="I61" s="169">
        <f t="shared" si="18"/>
        <v>0</v>
      </c>
      <c r="J61" s="169"/>
      <c r="K61" s="169">
        <f t="shared" si="19"/>
        <v>0</v>
      </c>
      <c r="L61" s="169">
        <v>21</v>
      </c>
      <c r="M61" s="169">
        <f t="shared" si="20"/>
        <v>0</v>
      </c>
      <c r="N61" s="161">
        <v>2.2000000000000001E-4</v>
      </c>
      <c r="O61" s="161">
        <f t="shared" si="21"/>
        <v>2.2000000000000001E-4</v>
      </c>
      <c r="P61" s="161">
        <v>0</v>
      </c>
      <c r="Q61" s="161">
        <f t="shared" si="22"/>
        <v>0</v>
      </c>
      <c r="R61" s="161"/>
      <c r="S61" s="161"/>
      <c r="T61" s="162">
        <v>0.246</v>
      </c>
      <c r="U61" s="161">
        <f t="shared" si="23"/>
        <v>0.25</v>
      </c>
      <c r="V61" s="151"/>
      <c r="W61" s="151"/>
      <c r="X61" s="151"/>
      <c r="Y61" s="151"/>
      <c r="Z61" s="151"/>
      <c r="AA61" s="151"/>
      <c r="AB61" s="151"/>
      <c r="AC61" s="151"/>
      <c r="AD61" s="151"/>
      <c r="AE61" s="151" t="s">
        <v>124</v>
      </c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 outlineLevel="1" x14ac:dyDescent="0.25">
      <c r="A62" s="152">
        <v>44</v>
      </c>
      <c r="B62" s="158" t="s">
        <v>213</v>
      </c>
      <c r="C62" s="191" t="s">
        <v>214</v>
      </c>
      <c r="D62" s="160" t="s">
        <v>215</v>
      </c>
      <c r="E62" s="166">
        <v>1</v>
      </c>
      <c r="F62" s="168">
        <f t="shared" si="16"/>
        <v>0</v>
      </c>
      <c r="G62" s="169">
        <f t="shared" si="17"/>
        <v>0</v>
      </c>
      <c r="H62" s="169"/>
      <c r="I62" s="169">
        <f t="shared" si="18"/>
        <v>0</v>
      </c>
      <c r="J62" s="169"/>
      <c r="K62" s="169">
        <f t="shared" si="19"/>
        <v>0</v>
      </c>
      <c r="L62" s="169">
        <v>21</v>
      </c>
      <c r="M62" s="169">
        <f t="shared" si="20"/>
        <v>0</v>
      </c>
      <c r="N62" s="161">
        <v>0</v>
      </c>
      <c r="O62" s="161">
        <f t="shared" si="21"/>
        <v>0</v>
      </c>
      <c r="P62" s="161">
        <v>0</v>
      </c>
      <c r="Q62" s="161">
        <f t="shared" si="22"/>
        <v>0</v>
      </c>
      <c r="R62" s="161"/>
      <c r="S62" s="161"/>
      <c r="T62" s="162">
        <v>0</v>
      </c>
      <c r="U62" s="161">
        <f t="shared" si="23"/>
        <v>0</v>
      </c>
      <c r="V62" s="151"/>
      <c r="W62" s="151"/>
      <c r="X62" s="151"/>
      <c r="Y62" s="151"/>
      <c r="Z62" s="151"/>
      <c r="AA62" s="151"/>
      <c r="AB62" s="151"/>
      <c r="AC62" s="151"/>
      <c r="AD62" s="151"/>
      <c r="AE62" s="151" t="s">
        <v>124</v>
      </c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</row>
    <row r="63" spans="1:60" outlineLevel="1" x14ac:dyDescent="0.25">
      <c r="A63" s="152">
        <v>45</v>
      </c>
      <c r="B63" s="158" t="s">
        <v>216</v>
      </c>
      <c r="C63" s="191" t="s">
        <v>217</v>
      </c>
      <c r="D63" s="160" t="s">
        <v>215</v>
      </c>
      <c r="E63" s="166">
        <v>1</v>
      </c>
      <c r="F63" s="168">
        <f t="shared" si="16"/>
        <v>0</v>
      </c>
      <c r="G63" s="169">
        <f t="shared" si="17"/>
        <v>0</v>
      </c>
      <c r="H63" s="169"/>
      <c r="I63" s="169">
        <f t="shared" si="18"/>
        <v>0</v>
      </c>
      <c r="J63" s="169"/>
      <c r="K63" s="169">
        <f t="shared" si="19"/>
        <v>0</v>
      </c>
      <c r="L63" s="169">
        <v>21</v>
      </c>
      <c r="M63" s="169">
        <f t="shared" si="20"/>
        <v>0</v>
      </c>
      <c r="N63" s="161">
        <v>0</v>
      </c>
      <c r="O63" s="161">
        <f t="shared" si="21"/>
        <v>0</v>
      </c>
      <c r="P63" s="161">
        <v>0</v>
      </c>
      <c r="Q63" s="161">
        <f t="shared" si="22"/>
        <v>0</v>
      </c>
      <c r="R63" s="161"/>
      <c r="S63" s="161"/>
      <c r="T63" s="162">
        <v>0</v>
      </c>
      <c r="U63" s="161">
        <f t="shared" si="23"/>
        <v>0</v>
      </c>
      <c r="V63" s="151"/>
      <c r="W63" s="151"/>
      <c r="X63" s="151"/>
      <c r="Y63" s="151"/>
      <c r="Z63" s="151"/>
      <c r="AA63" s="151"/>
      <c r="AB63" s="151"/>
      <c r="AC63" s="151"/>
      <c r="AD63" s="151"/>
      <c r="AE63" s="151" t="s">
        <v>124</v>
      </c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 x14ac:dyDescent="0.25">
      <c r="A64" s="152">
        <v>46</v>
      </c>
      <c r="B64" s="158" t="s">
        <v>218</v>
      </c>
      <c r="C64" s="191" t="s">
        <v>219</v>
      </c>
      <c r="D64" s="160" t="s">
        <v>0</v>
      </c>
      <c r="E64" s="166">
        <v>106.919</v>
      </c>
      <c r="F64" s="168">
        <f t="shared" si="16"/>
        <v>0</v>
      </c>
      <c r="G64" s="169">
        <f t="shared" si="17"/>
        <v>0</v>
      </c>
      <c r="H64" s="169"/>
      <c r="I64" s="169">
        <f t="shared" si="18"/>
        <v>0</v>
      </c>
      <c r="J64" s="169"/>
      <c r="K64" s="169">
        <f t="shared" si="19"/>
        <v>0</v>
      </c>
      <c r="L64" s="169">
        <v>21</v>
      </c>
      <c r="M64" s="169">
        <f t="shared" si="20"/>
        <v>0</v>
      </c>
      <c r="N64" s="161">
        <v>0</v>
      </c>
      <c r="O64" s="161">
        <f t="shared" si="21"/>
        <v>0</v>
      </c>
      <c r="P64" s="161">
        <v>0</v>
      </c>
      <c r="Q64" s="161">
        <f t="shared" si="22"/>
        <v>0</v>
      </c>
      <c r="R64" s="161"/>
      <c r="S64" s="161"/>
      <c r="T64" s="162">
        <v>0</v>
      </c>
      <c r="U64" s="161">
        <f t="shared" si="23"/>
        <v>0</v>
      </c>
      <c r="V64" s="151"/>
      <c r="W64" s="151"/>
      <c r="X64" s="151"/>
      <c r="Y64" s="151"/>
      <c r="Z64" s="151"/>
      <c r="AA64" s="151"/>
      <c r="AB64" s="151"/>
      <c r="AC64" s="151"/>
      <c r="AD64" s="151"/>
      <c r="AE64" s="151" t="s">
        <v>124</v>
      </c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x14ac:dyDescent="0.25">
      <c r="A65" s="153" t="s">
        <v>119</v>
      </c>
      <c r="B65" s="159" t="s">
        <v>78</v>
      </c>
      <c r="C65" s="192" t="s">
        <v>79</v>
      </c>
      <c r="D65" s="163"/>
      <c r="E65" s="167"/>
      <c r="F65" s="170"/>
      <c r="G65" s="170">
        <f>SUMIF(AE66:AE66,"&lt;&gt;NOR",G66:G66)</f>
        <v>0</v>
      </c>
      <c r="H65" s="170"/>
      <c r="I65" s="170">
        <f>SUM(I66:I66)</f>
        <v>0</v>
      </c>
      <c r="J65" s="170"/>
      <c r="K65" s="170">
        <f>SUM(K66:K66)</f>
        <v>0</v>
      </c>
      <c r="L65" s="170"/>
      <c r="M65" s="170">
        <f>SUM(M66:M66)</f>
        <v>0</v>
      </c>
      <c r="N65" s="164"/>
      <c r="O65" s="164">
        <f>SUM(O66:O66)</f>
        <v>0</v>
      </c>
      <c r="P65" s="164"/>
      <c r="Q65" s="164">
        <f>SUM(Q66:Q66)</f>
        <v>1.4760000000000001E-2</v>
      </c>
      <c r="R65" s="164"/>
      <c r="S65" s="164"/>
      <c r="T65" s="165"/>
      <c r="U65" s="164">
        <f>SUM(U66:U66)</f>
        <v>0.38</v>
      </c>
      <c r="AE65" t="s">
        <v>120</v>
      </c>
    </row>
    <row r="66" spans="1:60" outlineLevel="1" x14ac:dyDescent="0.25">
      <c r="A66" s="152">
        <v>47</v>
      </c>
      <c r="B66" s="158" t="s">
        <v>220</v>
      </c>
      <c r="C66" s="191" t="s">
        <v>221</v>
      </c>
      <c r="D66" s="160" t="s">
        <v>127</v>
      </c>
      <c r="E66" s="166">
        <v>7.2</v>
      </c>
      <c r="F66" s="168">
        <f>H66+J66</f>
        <v>0</v>
      </c>
      <c r="G66" s="169">
        <f>ROUND(E66*F66,2)</f>
        <v>0</v>
      </c>
      <c r="H66" s="169"/>
      <c r="I66" s="169">
        <f>ROUND(E66*H66,2)</f>
        <v>0</v>
      </c>
      <c r="J66" s="169"/>
      <c r="K66" s="169">
        <f>ROUND(E66*J66,2)</f>
        <v>0</v>
      </c>
      <c r="L66" s="169">
        <v>21</v>
      </c>
      <c r="M66" s="169">
        <f>G66*(1+L66/100)</f>
        <v>0</v>
      </c>
      <c r="N66" s="161">
        <v>0</v>
      </c>
      <c r="O66" s="161">
        <f>ROUND(E66*N66,5)</f>
        <v>0</v>
      </c>
      <c r="P66" s="161">
        <v>2.0500000000000002E-3</v>
      </c>
      <c r="Q66" s="161">
        <f>ROUND(E66*P66,5)</f>
        <v>1.4760000000000001E-2</v>
      </c>
      <c r="R66" s="161"/>
      <c r="S66" s="161"/>
      <c r="T66" s="162">
        <v>5.2900000000000003E-2</v>
      </c>
      <c r="U66" s="161">
        <f>ROUND(E66*T66,2)</f>
        <v>0.38</v>
      </c>
      <c r="V66" s="151"/>
      <c r="W66" s="151"/>
      <c r="X66" s="151"/>
      <c r="Y66" s="151"/>
      <c r="Z66" s="151"/>
      <c r="AA66" s="151"/>
      <c r="AB66" s="151"/>
      <c r="AC66" s="151"/>
      <c r="AD66" s="151"/>
      <c r="AE66" s="151" t="s">
        <v>124</v>
      </c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</row>
    <row r="67" spans="1:60" x14ac:dyDescent="0.25">
      <c r="A67" s="153" t="s">
        <v>119</v>
      </c>
      <c r="B67" s="159" t="s">
        <v>80</v>
      </c>
      <c r="C67" s="192" t="s">
        <v>81</v>
      </c>
      <c r="D67" s="163"/>
      <c r="E67" s="167"/>
      <c r="F67" s="170"/>
      <c r="G67" s="170">
        <f>SUMIF(AE68:AE71,"&lt;&gt;NOR",G68:G71)</f>
        <v>0</v>
      </c>
      <c r="H67" s="170"/>
      <c r="I67" s="170">
        <f>SUM(I68:I71)</f>
        <v>0</v>
      </c>
      <c r="J67" s="170"/>
      <c r="K67" s="170">
        <f>SUM(K68:K71)</f>
        <v>0</v>
      </c>
      <c r="L67" s="170"/>
      <c r="M67" s="170">
        <f>SUM(M68:M71)</f>
        <v>0</v>
      </c>
      <c r="N67" s="164"/>
      <c r="O67" s="164">
        <f>SUM(O68:O71)</f>
        <v>0.93747999999999998</v>
      </c>
      <c r="P67" s="164"/>
      <c r="Q67" s="164">
        <f>SUM(Q68:Q71)</f>
        <v>0</v>
      </c>
      <c r="R67" s="164"/>
      <c r="S67" s="164"/>
      <c r="T67" s="165"/>
      <c r="U67" s="164">
        <f>SUM(U68:U71)</f>
        <v>21.18</v>
      </c>
      <c r="AE67" t="s">
        <v>120</v>
      </c>
    </row>
    <row r="68" spans="1:60" outlineLevel="1" x14ac:dyDescent="0.25">
      <c r="A68" s="152">
        <v>48</v>
      </c>
      <c r="B68" s="158" t="s">
        <v>222</v>
      </c>
      <c r="C68" s="191" t="s">
        <v>223</v>
      </c>
      <c r="D68" s="160" t="s">
        <v>123</v>
      </c>
      <c r="E68" s="166">
        <v>12.26</v>
      </c>
      <c r="F68" s="168">
        <f>H68+J68</f>
        <v>0</v>
      </c>
      <c r="G68" s="169">
        <f>ROUND(E68*F68,2)</f>
        <v>0</v>
      </c>
      <c r="H68" s="169"/>
      <c r="I68" s="169">
        <f>ROUND(E68*H68,2)</f>
        <v>0</v>
      </c>
      <c r="J68" s="169"/>
      <c r="K68" s="169">
        <f>ROUND(E68*J68,2)</f>
        <v>0</v>
      </c>
      <c r="L68" s="169">
        <v>21</v>
      </c>
      <c r="M68" s="169">
        <f>G68*(1+L68/100)</f>
        <v>0</v>
      </c>
      <c r="N68" s="161">
        <v>7.6139999999999999E-2</v>
      </c>
      <c r="O68" s="161">
        <f>ROUND(E68*N68,5)</f>
        <v>0.93347999999999998</v>
      </c>
      <c r="P68" s="161">
        <v>0</v>
      </c>
      <c r="Q68" s="161">
        <f>ROUND(E68*P68,5)</f>
        <v>0</v>
      </c>
      <c r="R68" s="161"/>
      <c r="S68" s="161"/>
      <c r="T68" s="162">
        <v>1.32961</v>
      </c>
      <c r="U68" s="161">
        <f>ROUND(E68*T68,2)</f>
        <v>16.3</v>
      </c>
      <c r="V68" s="151"/>
      <c r="W68" s="151"/>
      <c r="X68" s="151"/>
      <c r="Y68" s="151"/>
      <c r="Z68" s="151"/>
      <c r="AA68" s="151"/>
      <c r="AB68" s="151"/>
      <c r="AC68" s="151"/>
      <c r="AD68" s="151"/>
      <c r="AE68" s="151" t="s">
        <v>224</v>
      </c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0.399999999999999" outlineLevel="1" x14ac:dyDescent="0.25">
      <c r="A69" s="152">
        <v>49</v>
      </c>
      <c r="B69" s="158" t="s">
        <v>225</v>
      </c>
      <c r="C69" s="191" t="s">
        <v>226</v>
      </c>
      <c r="D69" s="160" t="s">
        <v>127</v>
      </c>
      <c r="E69" s="166">
        <v>12.5</v>
      </c>
      <c r="F69" s="168">
        <f>H69+J69</f>
        <v>0</v>
      </c>
      <c r="G69" s="169">
        <f>ROUND(E69*F69,2)</f>
        <v>0</v>
      </c>
      <c r="H69" s="169"/>
      <c r="I69" s="169">
        <f>ROUND(E69*H69,2)</f>
        <v>0</v>
      </c>
      <c r="J69" s="169"/>
      <c r="K69" s="169">
        <f>ROUND(E69*J69,2)</f>
        <v>0</v>
      </c>
      <c r="L69" s="169">
        <v>21</v>
      </c>
      <c r="M69" s="169">
        <f>G69*(1+L69/100)</f>
        <v>0</v>
      </c>
      <c r="N69" s="161">
        <v>3.2000000000000003E-4</v>
      </c>
      <c r="O69" s="161">
        <f>ROUND(E69*N69,5)</f>
        <v>4.0000000000000001E-3</v>
      </c>
      <c r="P69" s="161">
        <v>0</v>
      </c>
      <c r="Q69" s="161">
        <f>ROUND(E69*P69,5)</f>
        <v>0</v>
      </c>
      <c r="R69" s="161"/>
      <c r="S69" s="161"/>
      <c r="T69" s="162">
        <v>0.23599999999999999</v>
      </c>
      <c r="U69" s="161">
        <f>ROUND(E69*T69,2)</f>
        <v>2.95</v>
      </c>
      <c r="V69" s="151"/>
      <c r="W69" s="151"/>
      <c r="X69" s="151"/>
      <c r="Y69" s="151"/>
      <c r="Z69" s="151"/>
      <c r="AA69" s="151"/>
      <c r="AB69" s="151"/>
      <c r="AC69" s="151"/>
      <c r="AD69" s="151"/>
      <c r="AE69" s="151" t="s">
        <v>124</v>
      </c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outlineLevel="1" x14ac:dyDescent="0.25">
      <c r="A70" s="152">
        <v>50</v>
      </c>
      <c r="B70" s="158" t="s">
        <v>227</v>
      </c>
      <c r="C70" s="191" t="s">
        <v>228</v>
      </c>
      <c r="D70" s="160" t="s">
        <v>127</v>
      </c>
      <c r="E70" s="166">
        <v>12.5</v>
      </c>
      <c r="F70" s="168">
        <f>H70+J70</f>
        <v>0</v>
      </c>
      <c r="G70" s="169">
        <f>ROUND(E70*F70,2)</f>
        <v>0</v>
      </c>
      <c r="H70" s="169"/>
      <c r="I70" s="169">
        <f>ROUND(E70*H70,2)</f>
        <v>0</v>
      </c>
      <c r="J70" s="169"/>
      <c r="K70" s="169">
        <f>ROUND(E70*J70,2)</f>
        <v>0</v>
      </c>
      <c r="L70" s="169">
        <v>21</v>
      </c>
      <c r="M70" s="169">
        <f>G70*(1+L70/100)</f>
        <v>0</v>
      </c>
      <c r="N70" s="161">
        <v>0</v>
      </c>
      <c r="O70" s="161">
        <f>ROUND(E70*N70,5)</f>
        <v>0</v>
      </c>
      <c r="P70" s="161">
        <v>0</v>
      </c>
      <c r="Q70" s="161">
        <f>ROUND(E70*P70,5)</f>
        <v>0</v>
      </c>
      <c r="R70" s="161"/>
      <c r="S70" s="161"/>
      <c r="T70" s="162">
        <v>0.154</v>
      </c>
      <c r="U70" s="161">
        <f>ROUND(E70*T70,2)</f>
        <v>1.93</v>
      </c>
      <c r="V70" s="151"/>
      <c r="W70" s="151"/>
      <c r="X70" s="151"/>
      <c r="Y70" s="151"/>
      <c r="Z70" s="151"/>
      <c r="AA70" s="151"/>
      <c r="AB70" s="151"/>
      <c r="AC70" s="151"/>
      <c r="AD70" s="151"/>
      <c r="AE70" s="151" t="s">
        <v>124</v>
      </c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 x14ac:dyDescent="0.25">
      <c r="A71" s="152">
        <v>51</v>
      </c>
      <c r="B71" s="158" t="s">
        <v>229</v>
      </c>
      <c r="C71" s="191" t="s">
        <v>230</v>
      </c>
      <c r="D71" s="160" t="s">
        <v>0</v>
      </c>
      <c r="E71" s="166">
        <v>194.08760000000001</v>
      </c>
      <c r="F71" s="168">
        <f>H71+J71</f>
        <v>0</v>
      </c>
      <c r="G71" s="169">
        <f>ROUND(E71*F71,2)</f>
        <v>0</v>
      </c>
      <c r="H71" s="169"/>
      <c r="I71" s="169">
        <f>ROUND(E71*H71,2)</f>
        <v>0</v>
      </c>
      <c r="J71" s="169"/>
      <c r="K71" s="169">
        <f>ROUND(E71*J71,2)</f>
        <v>0</v>
      </c>
      <c r="L71" s="169">
        <v>21</v>
      </c>
      <c r="M71" s="169">
        <f>G71*(1+L71/100)</f>
        <v>0</v>
      </c>
      <c r="N71" s="161">
        <v>0</v>
      </c>
      <c r="O71" s="161">
        <f>ROUND(E71*N71,5)</f>
        <v>0</v>
      </c>
      <c r="P71" s="161">
        <v>0</v>
      </c>
      <c r="Q71" s="161">
        <f>ROUND(E71*P71,5)</f>
        <v>0</v>
      </c>
      <c r="R71" s="161"/>
      <c r="S71" s="161"/>
      <c r="T71" s="162">
        <v>0</v>
      </c>
      <c r="U71" s="161">
        <f>ROUND(E71*T71,2)</f>
        <v>0</v>
      </c>
      <c r="V71" s="151"/>
      <c r="W71" s="151"/>
      <c r="X71" s="151"/>
      <c r="Y71" s="151"/>
      <c r="Z71" s="151"/>
      <c r="AA71" s="151"/>
      <c r="AB71" s="151"/>
      <c r="AC71" s="151"/>
      <c r="AD71" s="151"/>
      <c r="AE71" s="151" t="s">
        <v>124</v>
      </c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 x14ac:dyDescent="0.25">
      <c r="A72" s="153" t="s">
        <v>119</v>
      </c>
      <c r="B72" s="159" t="s">
        <v>82</v>
      </c>
      <c r="C72" s="192" t="s">
        <v>83</v>
      </c>
      <c r="D72" s="163"/>
      <c r="E72" s="167"/>
      <c r="F72" s="170"/>
      <c r="G72" s="170">
        <f>SUMIF(AE73:AE76,"&lt;&gt;NOR",G73:G76)</f>
        <v>0</v>
      </c>
      <c r="H72" s="170"/>
      <c r="I72" s="170">
        <f>SUM(I73:I76)</f>
        <v>0</v>
      </c>
      <c r="J72" s="170"/>
      <c r="K72" s="170">
        <f>SUM(K73:K76)</f>
        <v>0</v>
      </c>
      <c r="L72" s="170"/>
      <c r="M72" s="170">
        <f>SUM(M73:M76)</f>
        <v>0</v>
      </c>
      <c r="N72" s="164"/>
      <c r="O72" s="164">
        <f>SUM(O73:O76)</f>
        <v>0</v>
      </c>
      <c r="P72" s="164"/>
      <c r="Q72" s="164">
        <f>SUM(Q73:Q76)</f>
        <v>0.33323999999999998</v>
      </c>
      <c r="R72" s="164"/>
      <c r="S72" s="164"/>
      <c r="T72" s="165"/>
      <c r="U72" s="164">
        <f>SUM(U73:U76)</f>
        <v>4.59</v>
      </c>
      <c r="AE72" t="s">
        <v>120</v>
      </c>
    </row>
    <row r="73" spans="1:60" outlineLevel="1" x14ac:dyDescent="0.25">
      <c r="A73" s="152">
        <v>52</v>
      </c>
      <c r="B73" s="158" t="s">
        <v>231</v>
      </c>
      <c r="C73" s="191" t="s">
        <v>232</v>
      </c>
      <c r="D73" s="160" t="s">
        <v>127</v>
      </c>
      <c r="E73" s="166">
        <v>26.74</v>
      </c>
      <c r="F73" s="168">
        <f>H73+J73</f>
        <v>0</v>
      </c>
      <c r="G73" s="169">
        <f>ROUND(E73*F73,2)</f>
        <v>0</v>
      </c>
      <c r="H73" s="169"/>
      <c r="I73" s="169">
        <f>ROUND(E73*H73,2)</f>
        <v>0</v>
      </c>
      <c r="J73" s="169"/>
      <c r="K73" s="169">
        <f>ROUND(E73*J73,2)</f>
        <v>0</v>
      </c>
      <c r="L73" s="169">
        <v>21</v>
      </c>
      <c r="M73" s="169">
        <f>G73*(1+L73/100)</f>
        <v>0</v>
      </c>
      <c r="N73" s="161">
        <v>0</v>
      </c>
      <c r="O73" s="161">
        <f>ROUND(E73*N73,5)</f>
        <v>0</v>
      </c>
      <c r="P73" s="161">
        <v>1E-3</v>
      </c>
      <c r="Q73" s="161">
        <f>ROUND(E73*P73,5)</f>
        <v>2.674E-2</v>
      </c>
      <c r="R73" s="161"/>
      <c r="S73" s="161"/>
      <c r="T73" s="162">
        <v>0.08</v>
      </c>
      <c r="U73" s="161">
        <f>ROUND(E73*T73,2)</f>
        <v>2.14</v>
      </c>
      <c r="V73" s="151"/>
      <c r="W73" s="151"/>
      <c r="X73" s="151"/>
      <c r="Y73" s="151"/>
      <c r="Z73" s="151"/>
      <c r="AA73" s="151"/>
      <c r="AB73" s="151"/>
      <c r="AC73" s="151"/>
      <c r="AD73" s="151"/>
      <c r="AE73" s="151" t="s">
        <v>124</v>
      </c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 x14ac:dyDescent="0.25">
      <c r="A74" s="152">
        <v>53</v>
      </c>
      <c r="B74" s="158" t="s">
        <v>233</v>
      </c>
      <c r="C74" s="191" t="s">
        <v>234</v>
      </c>
      <c r="D74" s="160" t="s">
        <v>123</v>
      </c>
      <c r="E74" s="166">
        <v>12.26</v>
      </c>
      <c r="F74" s="168">
        <f>H74+J74</f>
        <v>0</v>
      </c>
      <c r="G74" s="169">
        <f>ROUND(E74*F74,2)</f>
        <v>0</v>
      </c>
      <c r="H74" s="169"/>
      <c r="I74" s="169">
        <f>ROUND(E74*H74,2)</f>
        <v>0</v>
      </c>
      <c r="J74" s="169"/>
      <c r="K74" s="169">
        <f>ROUND(E74*J74,2)</f>
        <v>0</v>
      </c>
      <c r="L74" s="169">
        <v>21</v>
      </c>
      <c r="M74" s="169">
        <f>G74*(1+L74/100)</f>
        <v>0</v>
      </c>
      <c r="N74" s="161">
        <v>0</v>
      </c>
      <c r="O74" s="161">
        <f>ROUND(E74*N74,5)</f>
        <v>0</v>
      </c>
      <c r="P74" s="161">
        <v>2.5000000000000001E-2</v>
      </c>
      <c r="Q74" s="161">
        <f>ROUND(E74*P74,5)</f>
        <v>0.30649999999999999</v>
      </c>
      <c r="R74" s="161"/>
      <c r="S74" s="161"/>
      <c r="T74" s="162">
        <v>0.2</v>
      </c>
      <c r="U74" s="161">
        <f>ROUND(E74*T74,2)</f>
        <v>2.4500000000000002</v>
      </c>
      <c r="V74" s="151"/>
      <c r="W74" s="151"/>
      <c r="X74" s="151"/>
      <c r="Y74" s="151"/>
      <c r="Z74" s="151"/>
      <c r="AA74" s="151"/>
      <c r="AB74" s="151"/>
      <c r="AC74" s="151"/>
      <c r="AD74" s="151"/>
      <c r="AE74" s="151" t="s">
        <v>124</v>
      </c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outlineLevel="1" x14ac:dyDescent="0.25">
      <c r="A75" s="152">
        <v>54</v>
      </c>
      <c r="B75" s="158" t="s">
        <v>235</v>
      </c>
      <c r="C75" s="191" t="s">
        <v>236</v>
      </c>
      <c r="D75" s="160" t="s">
        <v>123</v>
      </c>
      <c r="E75" s="166">
        <v>92.94</v>
      </c>
      <c r="F75" s="168">
        <f>H75+J75</f>
        <v>0</v>
      </c>
      <c r="G75" s="169">
        <f>ROUND(E75*F75,2)</f>
        <v>0</v>
      </c>
      <c r="H75" s="169"/>
      <c r="I75" s="169">
        <f>ROUND(E75*H75,2)</f>
        <v>0</v>
      </c>
      <c r="J75" s="169"/>
      <c r="K75" s="169">
        <f>ROUND(E75*J75,2)</f>
        <v>0</v>
      </c>
      <c r="L75" s="169">
        <v>21</v>
      </c>
      <c r="M75" s="169">
        <f>G75*(1+L75/100)</f>
        <v>0</v>
      </c>
      <c r="N75" s="161">
        <v>0</v>
      </c>
      <c r="O75" s="161">
        <f>ROUND(E75*N75,5)</f>
        <v>0</v>
      </c>
      <c r="P75" s="161">
        <v>0</v>
      </c>
      <c r="Q75" s="161">
        <f>ROUND(E75*P75,5)</f>
        <v>0</v>
      </c>
      <c r="R75" s="161"/>
      <c r="S75" s="161"/>
      <c r="T75" s="162">
        <v>0</v>
      </c>
      <c r="U75" s="161">
        <f>ROUND(E75*T75,2)</f>
        <v>0</v>
      </c>
      <c r="V75" s="151"/>
      <c r="W75" s="151"/>
      <c r="X75" s="151"/>
      <c r="Y75" s="151"/>
      <c r="Z75" s="151"/>
      <c r="AA75" s="151"/>
      <c r="AB75" s="151"/>
      <c r="AC75" s="151"/>
      <c r="AD75" s="151"/>
      <c r="AE75" s="151" t="s">
        <v>124</v>
      </c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 x14ac:dyDescent="0.25">
      <c r="A76" s="152">
        <v>55</v>
      </c>
      <c r="B76" s="158" t="s">
        <v>237</v>
      </c>
      <c r="C76" s="191" t="s">
        <v>238</v>
      </c>
      <c r="D76" s="160" t="s">
        <v>0</v>
      </c>
      <c r="E76" s="166">
        <v>748.17650000000003</v>
      </c>
      <c r="F76" s="168">
        <f>H76+J76</f>
        <v>0</v>
      </c>
      <c r="G76" s="169">
        <f>ROUND(E76*F76,2)</f>
        <v>0</v>
      </c>
      <c r="H76" s="169"/>
      <c r="I76" s="169">
        <f>ROUND(E76*H76,2)</f>
        <v>0</v>
      </c>
      <c r="J76" s="169"/>
      <c r="K76" s="169">
        <f>ROUND(E76*J76,2)</f>
        <v>0</v>
      </c>
      <c r="L76" s="169">
        <v>21</v>
      </c>
      <c r="M76" s="169">
        <f>G76*(1+L76/100)</f>
        <v>0</v>
      </c>
      <c r="N76" s="161">
        <v>0</v>
      </c>
      <c r="O76" s="161">
        <f>ROUND(E76*N76,5)</f>
        <v>0</v>
      </c>
      <c r="P76" s="161">
        <v>0</v>
      </c>
      <c r="Q76" s="161">
        <f>ROUND(E76*P76,5)</f>
        <v>0</v>
      </c>
      <c r="R76" s="161"/>
      <c r="S76" s="161"/>
      <c r="T76" s="162">
        <v>0</v>
      </c>
      <c r="U76" s="161">
        <f>ROUND(E76*T76,2)</f>
        <v>0</v>
      </c>
      <c r="V76" s="151"/>
      <c r="W76" s="151"/>
      <c r="X76" s="151"/>
      <c r="Y76" s="151"/>
      <c r="Z76" s="151"/>
      <c r="AA76" s="151"/>
      <c r="AB76" s="151"/>
      <c r="AC76" s="151"/>
      <c r="AD76" s="151"/>
      <c r="AE76" s="151" t="s">
        <v>124</v>
      </c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x14ac:dyDescent="0.25">
      <c r="A77" s="153" t="s">
        <v>119</v>
      </c>
      <c r="B77" s="159" t="s">
        <v>84</v>
      </c>
      <c r="C77" s="192" t="s">
        <v>85</v>
      </c>
      <c r="D77" s="163"/>
      <c r="E77" s="167"/>
      <c r="F77" s="170"/>
      <c r="G77" s="170">
        <f>SUMIF(AE78:AE78,"&lt;&gt;NOR",G78:G78)</f>
        <v>0</v>
      </c>
      <c r="H77" s="170"/>
      <c r="I77" s="170">
        <f>SUM(I78:I78)</f>
        <v>0</v>
      </c>
      <c r="J77" s="170"/>
      <c r="K77" s="170">
        <f>SUM(K78:K78)</f>
        <v>0</v>
      </c>
      <c r="L77" s="170"/>
      <c r="M77" s="170">
        <f>SUM(M78:M78)</f>
        <v>0</v>
      </c>
      <c r="N77" s="164"/>
      <c r="O77" s="164">
        <f>SUM(O78:O78)</f>
        <v>0</v>
      </c>
      <c r="P77" s="164"/>
      <c r="Q77" s="164">
        <f>SUM(Q78:Q78)</f>
        <v>0.18534999999999999</v>
      </c>
      <c r="R77" s="164"/>
      <c r="S77" s="164"/>
      <c r="T77" s="165"/>
      <c r="U77" s="164">
        <f>SUM(U78:U78)</f>
        <v>7.78</v>
      </c>
      <c r="AE77" t="s">
        <v>120</v>
      </c>
    </row>
    <row r="78" spans="1:60" outlineLevel="1" x14ac:dyDescent="0.25">
      <c r="A78" s="152">
        <v>56</v>
      </c>
      <c r="B78" s="158" t="s">
        <v>239</v>
      </c>
      <c r="C78" s="191" t="s">
        <v>240</v>
      </c>
      <c r="D78" s="160" t="s">
        <v>123</v>
      </c>
      <c r="E78" s="166">
        <v>74.14</v>
      </c>
      <c r="F78" s="168">
        <f>H78+J78</f>
        <v>0</v>
      </c>
      <c r="G78" s="169">
        <f>ROUND(E78*F78,2)</f>
        <v>0</v>
      </c>
      <c r="H78" s="169"/>
      <c r="I78" s="169">
        <f>ROUND(E78*H78,2)</f>
        <v>0</v>
      </c>
      <c r="J78" s="169"/>
      <c r="K78" s="169">
        <f>ROUND(E78*J78,2)</f>
        <v>0</v>
      </c>
      <c r="L78" s="169">
        <v>21</v>
      </c>
      <c r="M78" s="169">
        <f>G78*(1+L78/100)</f>
        <v>0</v>
      </c>
      <c r="N78" s="161">
        <v>0</v>
      </c>
      <c r="O78" s="161">
        <f>ROUND(E78*N78,5)</f>
        <v>0</v>
      </c>
      <c r="P78" s="161">
        <v>2.5000000000000001E-3</v>
      </c>
      <c r="Q78" s="161">
        <f>ROUND(E78*P78,5)</f>
        <v>0.18534999999999999</v>
      </c>
      <c r="R78" s="161"/>
      <c r="S78" s="161"/>
      <c r="T78" s="162">
        <v>0.105</v>
      </c>
      <c r="U78" s="161">
        <f>ROUND(E78*T78,2)</f>
        <v>7.78</v>
      </c>
      <c r="V78" s="151"/>
      <c r="W78" s="151"/>
      <c r="X78" s="151"/>
      <c r="Y78" s="151"/>
      <c r="Z78" s="151"/>
      <c r="AA78" s="151"/>
      <c r="AB78" s="151"/>
      <c r="AC78" s="151"/>
      <c r="AD78" s="151"/>
      <c r="AE78" s="151" t="s">
        <v>124</v>
      </c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x14ac:dyDescent="0.25">
      <c r="A79" s="153" t="s">
        <v>119</v>
      </c>
      <c r="B79" s="159" t="s">
        <v>86</v>
      </c>
      <c r="C79" s="192" t="s">
        <v>87</v>
      </c>
      <c r="D79" s="163"/>
      <c r="E79" s="167"/>
      <c r="F79" s="170"/>
      <c r="G79" s="170">
        <f>SUMIF(AE80:AE82,"&lt;&gt;NOR",G80:G82)</f>
        <v>0</v>
      </c>
      <c r="H79" s="170"/>
      <c r="I79" s="170">
        <f>SUM(I80:I82)</f>
        <v>0</v>
      </c>
      <c r="J79" s="170"/>
      <c r="K79" s="170">
        <f>SUM(K80:K82)</f>
        <v>0</v>
      </c>
      <c r="L79" s="170"/>
      <c r="M79" s="170">
        <f>SUM(M80:M82)</f>
        <v>0</v>
      </c>
      <c r="N79" s="164"/>
      <c r="O79" s="164">
        <f>SUM(O80:O82)</f>
        <v>4.7169999999999997E-2</v>
      </c>
      <c r="P79" s="164"/>
      <c r="Q79" s="164">
        <f>SUM(Q80:Q82)</f>
        <v>0</v>
      </c>
      <c r="R79" s="164"/>
      <c r="S79" s="164"/>
      <c r="T79" s="165"/>
      <c r="U79" s="164">
        <f>SUM(U80:U82)</f>
        <v>3.53</v>
      </c>
      <c r="AE79" t="s">
        <v>120</v>
      </c>
    </row>
    <row r="80" spans="1:60" outlineLevel="1" x14ac:dyDescent="0.25">
      <c r="A80" s="152">
        <v>57</v>
      </c>
      <c r="B80" s="158" t="s">
        <v>241</v>
      </c>
      <c r="C80" s="191" t="s">
        <v>242</v>
      </c>
      <c r="D80" s="160" t="s">
        <v>123</v>
      </c>
      <c r="E80" s="166">
        <v>2.73</v>
      </c>
      <c r="F80" s="168">
        <f>H80+J80</f>
        <v>0</v>
      </c>
      <c r="G80" s="169">
        <f>ROUND(E80*F80,2)</f>
        <v>0</v>
      </c>
      <c r="H80" s="169"/>
      <c r="I80" s="169">
        <f>ROUND(E80*H80,2)</f>
        <v>0</v>
      </c>
      <c r="J80" s="169"/>
      <c r="K80" s="169">
        <f>ROUND(E80*J80,2)</f>
        <v>0</v>
      </c>
      <c r="L80" s="169">
        <v>21</v>
      </c>
      <c r="M80" s="169">
        <f>G80*(1+L80/100)</f>
        <v>0</v>
      </c>
      <c r="N80" s="161">
        <v>1.728E-2</v>
      </c>
      <c r="O80" s="161">
        <f>ROUND(E80*N80,5)</f>
        <v>4.7169999999999997E-2</v>
      </c>
      <c r="P80" s="161">
        <v>0</v>
      </c>
      <c r="Q80" s="161">
        <f>ROUND(E80*P80,5)</f>
        <v>0</v>
      </c>
      <c r="R80" s="161"/>
      <c r="S80" s="161"/>
      <c r="T80" s="162">
        <v>1.1618599999999999</v>
      </c>
      <c r="U80" s="161">
        <f>ROUND(E80*T80,2)</f>
        <v>3.17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 t="s">
        <v>224</v>
      </c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</row>
    <row r="81" spans="1:60" outlineLevel="1" x14ac:dyDescent="0.25">
      <c r="A81" s="152">
        <v>58</v>
      </c>
      <c r="B81" s="158" t="s">
        <v>243</v>
      </c>
      <c r="C81" s="191" t="s">
        <v>244</v>
      </c>
      <c r="D81" s="160" t="s">
        <v>127</v>
      </c>
      <c r="E81" s="166">
        <v>3</v>
      </c>
      <c r="F81" s="168">
        <f>H81+J81</f>
        <v>0</v>
      </c>
      <c r="G81" s="169">
        <f>ROUND(E81*F81,2)</f>
        <v>0</v>
      </c>
      <c r="H81" s="169"/>
      <c r="I81" s="169">
        <f>ROUND(E81*H81,2)</f>
        <v>0</v>
      </c>
      <c r="J81" s="169"/>
      <c r="K81" s="169">
        <f>ROUND(E81*J81,2)</f>
        <v>0</v>
      </c>
      <c r="L81" s="169">
        <v>21</v>
      </c>
      <c r="M81" s="169">
        <f>G81*(1+L81/100)</f>
        <v>0</v>
      </c>
      <c r="N81" s="161">
        <v>0</v>
      </c>
      <c r="O81" s="161">
        <f>ROUND(E81*N81,5)</f>
        <v>0</v>
      </c>
      <c r="P81" s="161">
        <v>0</v>
      </c>
      <c r="Q81" s="161">
        <f>ROUND(E81*P81,5)</f>
        <v>0</v>
      </c>
      <c r="R81" s="161"/>
      <c r="S81" s="161"/>
      <c r="T81" s="162">
        <v>0.12</v>
      </c>
      <c r="U81" s="161">
        <f>ROUND(E81*T81,2)</f>
        <v>0.36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 t="s">
        <v>124</v>
      </c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outlineLevel="1" x14ac:dyDescent="0.25">
      <c r="A82" s="152">
        <v>59</v>
      </c>
      <c r="B82" s="158" t="s">
        <v>245</v>
      </c>
      <c r="C82" s="191" t="s">
        <v>246</v>
      </c>
      <c r="D82" s="160" t="s">
        <v>0</v>
      </c>
      <c r="E82" s="166">
        <v>37.875</v>
      </c>
      <c r="F82" s="168">
        <f>H82+J82</f>
        <v>0</v>
      </c>
      <c r="G82" s="169">
        <f>ROUND(E82*F82,2)</f>
        <v>0</v>
      </c>
      <c r="H82" s="169"/>
      <c r="I82" s="169">
        <f>ROUND(E82*H82,2)</f>
        <v>0</v>
      </c>
      <c r="J82" s="169"/>
      <c r="K82" s="169">
        <f>ROUND(E82*J82,2)</f>
        <v>0</v>
      </c>
      <c r="L82" s="169">
        <v>21</v>
      </c>
      <c r="M82" s="169">
        <f>G82*(1+L82/100)</f>
        <v>0</v>
      </c>
      <c r="N82" s="161">
        <v>0</v>
      </c>
      <c r="O82" s="161">
        <f>ROUND(E82*N82,5)</f>
        <v>0</v>
      </c>
      <c r="P82" s="161">
        <v>0</v>
      </c>
      <c r="Q82" s="161">
        <f>ROUND(E82*P82,5)</f>
        <v>0</v>
      </c>
      <c r="R82" s="161"/>
      <c r="S82" s="161"/>
      <c r="T82" s="162">
        <v>0</v>
      </c>
      <c r="U82" s="161">
        <f>ROUND(E82*T82,2)</f>
        <v>0</v>
      </c>
      <c r="V82" s="151"/>
      <c r="W82" s="151"/>
      <c r="X82" s="151"/>
      <c r="Y82" s="151"/>
      <c r="Z82" s="151"/>
      <c r="AA82" s="151"/>
      <c r="AB82" s="151"/>
      <c r="AC82" s="151"/>
      <c r="AD82" s="151"/>
      <c r="AE82" s="151" t="s">
        <v>124</v>
      </c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x14ac:dyDescent="0.25">
      <c r="A83" s="153" t="s">
        <v>119</v>
      </c>
      <c r="B83" s="159" t="s">
        <v>88</v>
      </c>
      <c r="C83" s="192" t="s">
        <v>89</v>
      </c>
      <c r="D83" s="163"/>
      <c r="E83" s="167"/>
      <c r="F83" s="170"/>
      <c r="G83" s="170">
        <f>SUMIF(AE84:AE86,"&lt;&gt;NOR",G84:G86)</f>
        <v>0</v>
      </c>
      <c r="H83" s="170"/>
      <c r="I83" s="170">
        <f>SUM(I84:I86)</f>
        <v>0</v>
      </c>
      <c r="J83" s="170"/>
      <c r="K83" s="170">
        <f>SUM(K84:K86)</f>
        <v>0</v>
      </c>
      <c r="L83" s="170"/>
      <c r="M83" s="170">
        <f>SUM(M84:M86)</f>
        <v>0</v>
      </c>
      <c r="N83" s="164"/>
      <c r="O83" s="164">
        <f>SUM(O84:O86)</f>
        <v>0.16399999999999998</v>
      </c>
      <c r="P83" s="164"/>
      <c r="Q83" s="164">
        <f>SUM(Q84:Q86)</f>
        <v>0</v>
      </c>
      <c r="R83" s="164"/>
      <c r="S83" s="164"/>
      <c r="T83" s="165"/>
      <c r="U83" s="164">
        <f>SUM(U84:U86)</f>
        <v>53.010000000000005</v>
      </c>
      <c r="AE83" t="s">
        <v>120</v>
      </c>
    </row>
    <row r="84" spans="1:60" outlineLevel="1" x14ac:dyDescent="0.25">
      <c r="A84" s="152">
        <v>60</v>
      </c>
      <c r="B84" s="158" t="s">
        <v>247</v>
      </c>
      <c r="C84" s="191" t="s">
        <v>248</v>
      </c>
      <c r="D84" s="160" t="s">
        <v>123</v>
      </c>
      <c r="E84" s="166">
        <v>258.54000000000002</v>
      </c>
      <c r="F84" s="168">
        <f>H84+J84</f>
        <v>0</v>
      </c>
      <c r="G84" s="169">
        <f>ROUND(E84*F84,2)</f>
        <v>0</v>
      </c>
      <c r="H84" s="169"/>
      <c r="I84" s="169">
        <f>ROUND(E84*H84,2)</f>
        <v>0</v>
      </c>
      <c r="J84" s="169"/>
      <c r="K84" s="169">
        <f>ROUND(E84*J84,2)</f>
        <v>0</v>
      </c>
      <c r="L84" s="169">
        <v>21</v>
      </c>
      <c r="M84" s="169">
        <f>G84*(1+L84/100)</f>
        <v>0</v>
      </c>
      <c r="N84" s="161">
        <v>0</v>
      </c>
      <c r="O84" s="161">
        <f>ROUND(E84*N84,5)</f>
        <v>0</v>
      </c>
      <c r="P84" s="161">
        <v>0</v>
      </c>
      <c r="Q84" s="161">
        <f>ROUND(E84*P84,5)</f>
        <v>0</v>
      </c>
      <c r="R84" s="161"/>
      <c r="S84" s="161"/>
      <c r="T84" s="162">
        <v>6.9709999999999994E-2</v>
      </c>
      <c r="U84" s="161">
        <f>ROUND(E84*T84,2)</f>
        <v>18.02</v>
      </c>
      <c r="V84" s="151"/>
      <c r="W84" s="151"/>
      <c r="X84" s="151"/>
      <c r="Y84" s="151"/>
      <c r="Z84" s="151"/>
      <c r="AA84" s="151"/>
      <c r="AB84" s="151"/>
      <c r="AC84" s="151"/>
      <c r="AD84" s="151"/>
      <c r="AE84" s="151" t="s">
        <v>124</v>
      </c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 x14ac:dyDescent="0.25">
      <c r="A85" s="152">
        <v>61</v>
      </c>
      <c r="B85" s="158" t="s">
        <v>249</v>
      </c>
      <c r="C85" s="191" t="s">
        <v>250</v>
      </c>
      <c r="D85" s="160" t="s">
        <v>123</v>
      </c>
      <c r="E85" s="166">
        <v>260.32</v>
      </c>
      <c r="F85" s="168">
        <f>H85+J85</f>
        <v>0</v>
      </c>
      <c r="G85" s="169">
        <f>ROUND(E85*F85,2)</f>
        <v>0</v>
      </c>
      <c r="H85" s="169"/>
      <c r="I85" s="169">
        <f>ROUND(E85*H85,2)</f>
        <v>0</v>
      </c>
      <c r="J85" s="169"/>
      <c r="K85" s="169">
        <f>ROUND(E85*J85,2)</f>
        <v>0</v>
      </c>
      <c r="L85" s="169">
        <v>21</v>
      </c>
      <c r="M85" s="169">
        <f>G85*(1+L85/100)</f>
        <v>0</v>
      </c>
      <c r="N85" s="161">
        <v>1.7000000000000001E-4</v>
      </c>
      <c r="O85" s="161">
        <f>ROUND(E85*N85,5)</f>
        <v>4.4249999999999998E-2</v>
      </c>
      <c r="P85" s="161">
        <v>0</v>
      </c>
      <c r="Q85" s="161">
        <f>ROUND(E85*P85,5)</f>
        <v>0</v>
      </c>
      <c r="R85" s="161"/>
      <c r="S85" s="161"/>
      <c r="T85" s="162">
        <v>3.2480000000000002E-2</v>
      </c>
      <c r="U85" s="161">
        <f>ROUND(E85*T85,2)</f>
        <v>8.4600000000000009</v>
      </c>
      <c r="V85" s="151"/>
      <c r="W85" s="151"/>
      <c r="X85" s="151"/>
      <c r="Y85" s="151"/>
      <c r="Z85" s="151"/>
      <c r="AA85" s="151"/>
      <c r="AB85" s="151"/>
      <c r="AC85" s="151"/>
      <c r="AD85" s="151"/>
      <c r="AE85" s="151" t="s">
        <v>124</v>
      </c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outlineLevel="1" x14ac:dyDescent="0.25">
      <c r="A86" s="152">
        <v>62</v>
      </c>
      <c r="B86" s="158" t="s">
        <v>251</v>
      </c>
      <c r="C86" s="191" t="s">
        <v>252</v>
      </c>
      <c r="D86" s="160" t="s">
        <v>123</v>
      </c>
      <c r="E86" s="166">
        <v>260.32</v>
      </c>
      <c r="F86" s="168">
        <f>H86+J86</f>
        <v>0</v>
      </c>
      <c r="G86" s="169">
        <f>ROUND(E86*F86,2)</f>
        <v>0</v>
      </c>
      <c r="H86" s="169"/>
      <c r="I86" s="169">
        <f>ROUND(E86*H86,2)</f>
        <v>0</v>
      </c>
      <c r="J86" s="169"/>
      <c r="K86" s="169">
        <f>ROUND(E86*J86,2)</f>
        <v>0</v>
      </c>
      <c r="L86" s="169">
        <v>21</v>
      </c>
      <c r="M86" s="169">
        <f>G86*(1+L86/100)</f>
        <v>0</v>
      </c>
      <c r="N86" s="161">
        <v>4.6000000000000001E-4</v>
      </c>
      <c r="O86" s="161">
        <f>ROUND(E86*N86,5)</f>
        <v>0.11975</v>
      </c>
      <c r="P86" s="161">
        <v>0</v>
      </c>
      <c r="Q86" s="161">
        <f>ROUND(E86*P86,5)</f>
        <v>0</v>
      </c>
      <c r="R86" s="161"/>
      <c r="S86" s="161"/>
      <c r="T86" s="162">
        <v>0.10191</v>
      </c>
      <c r="U86" s="161">
        <f>ROUND(E86*T86,2)</f>
        <v>26.53</v>
      </c>
      <c r="V86" s="151"/>
      <c r="W86" s="151"/>
      <c r="X86" s="151"/>
      <c r="Y86" s="151"/>
      <c r="Z86" s="151"/>
      <c r="AA86" s="151"/>
      <c r="AB86" s="151"/>
      <c r="AC86" s="151"/>
      <c r="AD86" s="151"/>
      <c r="AE86" s="151" t="s">
        <v>124</v>
      </c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x14ac:dyDescent="0.25">
      <c r="A87" s="153" t="s">
        <v>119</v>
      </c>
      <c r="B87" s="159" t="s">
        <v>90</v>
      </c>
      <c r="C87" s="192" t="s">
        <v>91</v>
      </c>
      <c r="D87" s="163"/>
      <c r="E87" s="167"/>
      <c r="F87" s="170"/>
      <c r="G87" s="170">
        <f>SUMIF(AE88:AE89,"&lt;&gt;NOR",G88:G89)</f>
        <v>0</v>
      </c>
      <c r="H87" s="170"/>
      <c r="I87" s="170">
        <f>SUM(I88:I89)</f>
        <v>0</v>
      </c>
      <c r="J87" s="170"/>
      <c r="K87" s="170">
        <f>SUM(K88:K89)</f>
        <v>0</v>
      </c>
      <c r="L87" s="170"/>
      <c r="M87" s="170">
        <f>SUM(M88:M89)</f>
        <v>0</v>
      </c>
      <c r="N87" s="164"/>
      <c r="O87" s="164">
        <f>SUM(O88:O89)</f>
        <v>0</v>
      </c>
      <c r="P87" s="164"/>
      <c r="Q87" s="164">
        <f>SUM(Q88:Q89)</f>
        <v>0</v>
      </c>
      <c r="R87" s="164"/>
      <c r="S87" s="164"/>
      <c r="T87" s="165"/>
      <c r="U87" s="164">
        <f>SUM(U88:U89)</f>
        <v>0</v>
      </c>
      <c r="AE87" t="s">
        <v>120</v>
      </c>
    </row>
    <row r="88" spans="1:60" outlineLevel="1" x14ac:dyDescent="0.25">
      <c r="A88" s="152">
        <v>63</v>
      </c>
      <c r="B88" s="158" t="s">
        <v>253</v>
      </c>
      <c r="C88" s="191" t="s">
        <v>254</v>
      </c>
      <c r="D88" s="160" t="s">
        <v>215</v>
      </c>
      <c r="E88" s="166">
        <v>2</v>
      </c>
      <c r="F88" s="168">
        <f>H88+J88</f>
        <v>0</v>
      </c>
      <c r="G88" s="169">
        <f>ROUND(E88*F88,2)</f>
        <v>0</v>
      </c>
      <c r="H88" s="169"/>
      <c r="I88" s="169">
        <f>ROUND(E88*H88,2)</f>
        <v>0</v>
      </c>
      <c r="J88" s="169"/>
      <c r="K88" s="169">
        <f>ROUND(E88*J88,2)</f>
        <v>0</v>
      </c>
      <c r="L88" s="169">
        <v>21</v>
      </c>
      <c r="M88" s="169">
        <f>G88*(1+L88/100)</f>
        <v>0</v>
      </c>
      <c r="N88" s="161">
        <v>0</v>
      </c>
      <c r="O88" s="161">
        <f>ROUND(E88*N88,5)</f>
        <v>0</v>
      </c>
      <c r="P88" s="161">
        <v>0</v>
      </c>
      <c r="Q88" s="161">
        <f>ROUND(E88*P88,5)</f>
        <v>0</v>
      </c>
      <c r="R88" s="161"/>
      <c r="S88" s="161"/>
      <c r="T88" s="162">
        <v>0</v>
      </c>
      <c r="U88" s="161">
        <f>ROUND(E88*T88,2)</f>
        <v>0</v>
      </c>
      <c r="V88" s="151"/>
      <c r="W88" s="151"/>
      <c r="X88" s="151"/>
      <c r="Y88" s="151"/>
      <c r="Z88" s="151"/>
      <c r="AA88" s="151"/>
      <c r="AB88" s="151"/>
      <c r="AC88" s="151"/>
      <c r="AD88" s="151"/>
      <c r="AE88" s="151" t="s">
        <v>124</v>
      </c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 x14ac:dyDescent="0.25">
      <c r="A89" s="179">
        <v>64</v>
      </c>
      <c r="B89" s="180" t="s">
        <v>255</v>
      </c>
      <c r="C89" s="193" t="s">
        <v>256</v>
      </c>
      <c r="D89" s="181" t="s">
        <v>215</v>
      </c>
      <c r="E89" s="182">
        <v>7</v>
      </c>
      <c r="F89" s="183">
        <f>H89+J89</f>
        <v>0</v>
      </c>
      <c r="G89" s="184">
        <f>ROUND(E89*F89,2)</f>
        <v>0</v>
      </c>
      <c r="H89" s="184"/>
      <c r="I89" s="184">
        <f>ROUND(E89*H89,2)</f>
        <v>0</v>
      </c>
      <c r="J89" s="184"/>
      <c r="K89" s="184">
        <f>ROUND(E89*J89,2)</f>
        <v>0</v>
      </c>
      <c r="L89" s="184">
        <v>21</v>
      </c>
      <c r="M89" s="184">
        <f>G89*(1+L89/100)</f>
        <v>0</v>
      </c>
      <c r="N89" s="185">
        <v>0</v>
      </c>
      <c r="O89" s="185">
        <f>ROUND(E89*N89,5)</f>
        <v>0</v>
      </c>
      <c r="P89" s="185">
        <v>0</v>
      </c>
      <c r="Q89" s="185">
        <f>ROUND(E89*P89,5)</f>
        <v>0</v>
      </c>
      <c r="R89" s="185"/>
      <c r="S89" s="185"/>
      <c r="T89" s="186">
        <v>0</v>
      </c>
      <c r="U89" s="185">
        <f>ROUND(E89*T89,2)</f>
        <v>0</v>
      </c>
      <c r="V89" s="151"/>
      <c r="W89" s="151"/>
      <c r="X89" s="151"/>
      <c r="Y89" s="151"/>
      <c r="Z89" s="151"/>
      <c r="AA89" s="151"/>
      <c r="AB89" s="151"/>
      <c r="AC89" s="151"/>
      <c r="AD89" s="151"/>
      <c r="AE89" s="151" t="s">
        <v>124</v>
      </c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x14ac:dyDescent="0.25">
      <c r="A90" s="6"/>
      <c r="B90" s="7" t="s">
        <v>257</v>
      </c>
      <c r="C90" s="194" t="s">
        <v>257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AC90">
        <v>15</v>
      </c>
      <c r="AD90">
        <v>21</v>
      </c>
    </row>
    <row r="91" spans="1:60" x14ac:dyDescent="0.25">
      <c r="A91" s="187"/>
      <c r="B91" s="188" t="s">
        <v>28</v>
      </c>
      <c r="C91" s="195" t="s">
        <v>257</v>
      </c>
      <c r="D91" s="189"/>
      <c r="E91" s="189"/>
      <c r="F91" s="189"/>
      <c r="G91" s="190">
        <f>G8+G11+G15+G23+G25+G28+G31+G41+G43+G48+G54+G65+G67+G72+G77+G79+G83+G87</f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AC91">
        <f>SUMIF(L7:L89,AC90,G7:G89)</f>
        <v>0</v>
      </c>
      <c r="AD91">
        <f>SUMIF(L7:L89,AD90,G7:G89)</f>
        <v>0</v>
      </c>
      <c r="AE91" t="s">
        <v>258</v>
      </c>
    </row>
    <row r="92" spans="1:60" x14ac:dyDescent="0.25">
      <c r="A92" s="6"/>
      <c r="B92" s="7" t="s">
        <v>257</v>
      </c>
      <c r="C92" s="194" t="s">
        <v>257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60" x14ac:dyDescent="0.25">
      <c r="A93" s="6"/>
      <c r="B93" s="7" t="s">
        <v>257</v>
      </c>
      <c r="C93" s="194" t="s">
        <v>257</v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60" x14ac:dyDescent="0.25">
      <c r="A94" s="254" t="s">
        <v>259</v>
      </c>
      <c r="B94" s="254"/>
      <c r="C94" s="25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60" x14ac:dyDescent="0.25">
      <c r="A95" s="256"/>
      <c r="B95" s="257"/>
      <c r="C95" s="258"/>
      <c r="D95" s="257"/>
      <c r="E95" s="257"/>
      <c r="F95" s="257"/>
      <c r="G95" s="259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AE95" t="s">
        <v>260</v>
      </c>
    </row>
    <row r="96" spans="1:60" x14ac:dyDescent="0.25">
      <c r="A96" s="260"/>
      <c r="B96" s="261"/>
      <c r="C96" s="262"/>
      <c r="D96" s="261"/>
      <c r="E96" s="261"/>
      <c r="F96" s="261"/>
      <c r="G96" s="26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31" x14ac:dyDescent="0.25">
      <c r="A97" s="260"/>
      <c r="B97" s="261"/>
      <c r="C97" s="262"/>
      <c r="D97" s="261"/>
      <c r="E97" s="261"/>
      <c r="F97" s="261"/>
      <c r="G97" s="26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31" x14ac:dyDescent="0.25">
      <c r="A98" s="260"/>
      <c r="B98" s="261"/>
      <c r="C98" s="262"/>
      <c r="D98" s="261"/>
      <c r="E98" s="261"/>
      <c r="F98" s="261"/>
      <c r="G98" s="26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31" x14ac:dyDescent="0.25">
      <c r="A99" s="264"/>
      <c r="B99" s="265"/>
      <c r="C99" s="266"/>
      <c r="D99" s="265"/>
      <c r="E99" s="265"/>
      <c r="F99" s="265"/>
      <c r="G99" s="26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31" x14ac:dyDescent="0.25">
      <c r="A100" s="6"/>
      <c r="B100" s="7" t="s">
        <v>257</v>
      </c>
      <c r="C100" s="194" t="s">
        <v>257</v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31" x14ac:dyDescent="0.25">
      <c r="C101" s="196"/>
      <c r="AE101" t="s">
        <v>261</v>
      </c>
    </row>
  </sheetData>
  <mergeCells count="6">
    <mergeCell ref="A95:G99"/>
    <mergeCell ref="A1:G1"/>
    <mergeCell ref="C2:G2"/>
    <mergeCell ref="C3:G3"/>
    <mergeCell ref="C4:G4"/>
    <mergeCell ref="A94:C94"/>
  </mergeCells>
  <pageMargins left="0.39370078740157499" right="0.19685039370078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47</vt:i4>
      </vt:variant>
    </vt:vector>
  </HeadingPairs>
  <TitlesOfParts>
    <vt:vector size="51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Trulík Pavel</cp:lastModifiedBy>
  <cp:lastPrinted>2014-02-28T09:52:57Z</cp:lastPrinted>
  <dcterms:created xsi:type="dcterms:W3CDTF">2009-04-08T07:15:50Z</dcterms:created>
  <dcterms:modified xsi:type="dcterms:W3CDTF">2022-06-25T12:03:22Z</dcterms:modified>
</cp:coreProperties>
</file>