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611"/>
  <workbookPr/>
  <mc:AlternateContent xmlns:mc="http://schemas.openxmlformats.org/markup-compatibility/2006">
    <mc:Choice Requires="x15">
      <x15ac:absPath xmlns:x15ac="http://schemas.microsoft.com/office/spreadsheetml/2010/11/ac" url="/Users/admin/Dropbox/180128_universaal_ba/05_OAD/220207_dvor uprava rozpoctu/dvor REV/"/>
    </mc:Choice>
  </mc:AlternateContent>
  <xr:revisionPtr revIDLastSave="0" documentId="13_ncr:1_{086C0AC6-DC04-B14E-A9A7-5A90955D953F}" xr6:coauthVersionLast="47" xr6:coauthVersionMax="47" xr10:uidLastSave="{00000000-0000-0000-0000-000000000000}"/>
  <bookViews>
    <workbookView xWindow="18060" yWindow="460" windowWidth="26440" windowHeight="26580" xr2:uid="{00000000-000D-0000-FFFF-FFFF00000000}"/>
  </bookViews>
  <sheets>
    <sheet name="Rekapitulácia stavby" sheetId="1" r:id="rId1"/>
    <sheet name="01 - E2.1 ASR" sheetId="2" r:id="rId2"/>
    <sheet name="Zoznam figúr" sheetId="4" r:id="rId3"/>
    <sheet name="02 - E2.2 ZTI" sheetId="3" r:id="rId4"/>
  </sheets>
  <definedNames>
    <definedName name="_xlnm._FilterDatabase" localSheetId="1" hidden="1">'01 - E2.1 ASR'!$C$138:$K$261</definedName>
    <definedName name="_xlnm._FilterDatabase" localSheetId="3" hidden="1">'02 - E2.2 ZTI'!$C$133:$K$166</definedName>
    <definedName name="_xlnm.Print_Area" localSheetId="1">'01 - E2.1 ASR'!$C$4:$J$76,'01 - E2.1 ASR'!$C$82:$J$118,'01 - E2.1 ASR'!$C$124:$J$261</definedName>
    <definedName name="_xlnm.Print_Area" localSheetId="3">'02 - E2.2 ZTI'!$C$4:$J$76,'02 - E2.2 ZTI'!$C$82:$J$113,'02 - E2.2 ZTI'!$C$119:$J$166</definedName>
    <definedName name="_xlnm.Print_Area" localSheetId="0">'Rekapitulácia stavby'!$D$4:$AO$76,'Rekapitulácia stavby'!$C$82:$AQ$98</definedName>
    <definedName name="_xlnm.Print_Area" localSheetId="2">'Zoznam figúr'!$C$4:$G$63</definedName>
    <definedName name="_xlnm.Print_Titles" localSheetId="1">'01 - E2.1 ASR'!$138:$138</definedName>
    <definedName name="_xlnm.Print_Titles" localSheetId="3">'02 - E2.2 ZTI'!$133:$133</definedName>
    <definedName name="_xlnm.Print_Titles" localSheetId="0">'Rekapitulácia stavby'!$92:$92</definedName>
    <definedName name="_xlnm.Print_Titles" localSheetId="2">'Zoznam figúr'!$10:$10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87" i="3" l="1"/>
  <c r="BE261" i="2" l="1"/>
  <c r="BG261" i="2"/>
  <c r="BH261" i="2"/>
  <c r="BI261" i="2"/>
  <c r="BK261" i="2"/>
  <c r="J261" i="2" s="1"/>
  <c r="BF261" i="2" s="1"/>
  <c r="AM90" i="1" l="1"/>
  <c r="AM89" i="1"/>
  <c r="L89" i="1"/>
  <c r="D8" i="4" l="1"/>
  <c r="J41" i="3"/>
  <c r="J40" i="3"/>
  <c r="AY97" i="1" s="1"/>
  <c r="J39" i="3"/>
  <c r="AX97" i="1" s="1"/>
  <c r="BI166" i="3"/>
  <c r="BH166" i="3"/>
  <c r="BG166" i="3"/>
  <c r="BE166" i="3"/>
  <c r="BK166" i="3"/>
  <c r="J166" i="3" s="1"/>
  <c r="BF166" i="3" s="1"/>
  <c r="BI164" i="3"/>
  <c r="BH164" i="3"/>
  <c r="BG164" i="3"/>
  <c r="BE164" i="3"/>
  <c r="T164" i="3"/>
  <c r="R164" i="3"/>
  <c r="P164" i="3"/>
  <c r="BI163" i="3"/>
  <c r="BH163" i="3"/>
  <c r="BG163" i="3"/>
  <c r="BE163" i="3"/>
  <c r="T163" i="3"/>
  <c r="R163" i="3"/>
  <c r="P163" i="3"/>
  <c r="BI162" i="3"/>
  <c r="BH162" i="3"/>
  <c r="BG162" i="3"/>
  <c r="BE162" i="3"/>
  <c r="T162" i="3"/>
  <c r="R162" i="3"/>
  <c r="P162" i="3"/>
  <c r="BI161" i="3"/>
  <c r="BH161" i="3"/>
  <c r="BG161" i="3"/>
  <c r="BE161" i="3"/>
  <c r="T161" i="3"/>
  <c r="R161" i="3"/>
  <c r="P161" i="3"/>
  <c r="BI159" i="3"/>
  <c r="BH159" i="3"/>
  <c r="BG159" i="3"/>
  <c r="BE159" i="3"/>
  <c r="T159" i="3"/>
  <c r="R159" i="3"/>
  <c r="P159" i="3"/>
  <c r="BI158" i="3"/>
  <c r="BH158" i="3"/>
  <c r="BG158" i="3"/>
  <c r="BE158" i="3"/>
  <c r="T158" i="3"/>
  <c r="R158" i="3"/>
  <c r="P158" i="3"/>
  <c r="BI157" i="3"/>
  <c r="BH157" i="3"/>
  <c r="BG157" i="3"/>
  <c r="BE157" i="3"/>
  <c r="T157" i="3"/>
  <c r="R157" i="3"/>
  <c r="P157" i="3"/>
  <c r="BI156" i="3"/>
  <c r="BH156" i="3"/>
  <c r="BG156" i="3"/>
  <c r="BE156" i="3"/>
  <c r="T156" i="3"/>
  <c r="R156" i="3"/>
  <c r="P156" i="3"/>
  <c r="BI155" i="3"/>
  <c r="BH155" i="3"/>
  <c r="BG155" i="3"/>
  <c r="BE155" i="3"/>
  <c r="T155" i="3"/>
  <c r="R155" i="3"/>
  <c r="P155" i="3"/>
  <c r="BI154" i="3"/>
  <c r="BH154" i="3"/>
  <c r="BG154" i="3"/>
  <c r="BE154" i="3"/>
  <c r="T154" i="3"/>
  <c r="R154" i="3"/>
  <c r="P154" i="3"/>
  <c r="BI153" i="3"/>
  <c r="BH153" i="3"/>
  <c r="BG153" i="3"/>
  <c r="BE153" i="3"/>
  <c r="T153" i="3"/>
  <c r="R153" i="3"/>
  <c r="P153" i="3"/>
  <c r="BI152" i="3"/>
  <c r="BH152" i="3"/>
  <c r="BG152" i="3"/>
  <c r="BE152" i="3"/>
  <c r="T152" i="3"/>
  <c r="R152" i="3"/>
  <c r="P152" i="3"/>
  <c r="BI151" i="3"/>
  <c r="BH151" i="3"/>
  <c r="BG151" i="3"/>
  <c r="BE151" i="3"/>
  <c r="T151" i="3"/>
  <c r="R151" i="3"/>
  <c r="P151" i="3"/>
  <c r="BI150" i="3"/>
  <c r="BH150" i="3"/>
  <c r="BG150" i="3"/>
  <c r="BE150" i="3"/>
  <c r="T150" i="3"/>
  <c r="R150" i="3"/>
  <c r="P150" i="3"/>
  <c r="BI149" i="3"/>
  <c r="BH149" i="3"/>
  <c r="BG149" i="3"/>
  <c r="BE149" i="3"/>
  <c r="T149" i="3"/>
  <c r="R149" i="3"/>
  <c r="P149" i="3"/>
  <c r="BI148" i="3"/>
  <c r="BH148" i="3"/>
  <c r="BG148" i="3"/>
  <c r="BE148" i="3"/>
  <c r="T148" i="3"/>
  <c r="R148" i="3"/>
  <c r="P148" i="3"/>
  <c r="BI147" i="3"/>
  <c r="BH147" i="3"/>
  <c r="BG147" i="3"/>
  <c r="BE147" i="3"/>
  <c r="T147" i="3"/>
  <c r="R147" i="3"/>
  <c r="P147" i="3"/>
  <c r="BI146" i="3"/>
  <c r="BH146" i="3"/>
  <c r="BG146" i="3"/>
  <c r="BE146" i="3"/>
  <c r="T146" i="3"/>
  <c r="R146" i="3"/>
  <c r="P146" i="3"/>
  <c r="BI145" i="3"/>
  <c r="BH145" i="3"/>
  <c r="BG145" i="3"/>
  <c r="BE145" i="3"/>
  <c r="T145" i="3"/>
  <c r="R145" i="3"/>
  <c r="P145" i="3"/>
  <c r="BI143" i="3"/>
  <c r="BH143" i="3"/>
  <c r="BG143" i="3"/>
  <c r="BE143" i="3"/>
  <c r="T143" i="3"/>
  <c r="R143" i="3"/>
  <c r="P143" i="3"/>
  <c r="BI142" i="3"/>
  <c r="BH142" i="3"/>
  <c r="BG142" i="3"/>
  <c r="BE142" i="3"/>
  <c r="T142" i="3"/>
  <c r="R142" i="3"/>
  <c r="P142" i="3"/>
  <c r="BI141" i="3"/>
  <c r="BH141" i="3"/>
  <c r="BG141" i="3"/>
  <c r="BE141" i="3"/>
  <c r="T141" i="3"/>
  <c r="R141" i="3"/>
  <c r="P141" i="3"/>
  <c r="BI140" i="3"/>
  <c r="BH140" i="3"/>
  <c r="BG140" i="3"/>
  <c r="BE140" i="3"/>
  <c r="T140" i="3"/>
  <c r="R140" i="3"/>
  <c r="P140" i="3"/>
  <c r="BI139" i="3"/>
  <c r="BH139" i="3"/>
  <c r="BG139" i="3"/>
  <c r="BE139" i="3"/>
  <c r="T139" i="3"/>
  <c r="R139" i="3"/>
  <c r="P139" i="3"/>
  <c r="BI138" i="3"/>
  <c r="BH138" i="3"/>
  <c r="BG138" i="3"/>
  <c r="BE138" i="3"/>
  <c r="T138" i="3"/>
  <c r="R138" i="3"/>
  <c r="P138" i="3"/>
  <c r="BI137" i="3"/>
  <c r="BH137" i="3"/>
  <c r="BG137" i="3"/>
  <c r="BE137" i="3"/>
  <c r="T137" i="3"/>
  <c r="R137" i="3"/>
  <c r="P137" i="3"/>
  <c r="BI136" i="3"/>
  <c r="BH136" i="3"/>
  <c r="BG136" i="3"/>
  <c r="BE136" i="3"/>
  <c r="T136" i="3"/>
  <c r="R136" i="3"/>
  <c r="P136" i="3"/>
  <c r="F128" i="3"/>
  <c r="E126" i="3"/>
  <c r="BI111" i="3"/>
  <c r="BH111" i="3"/>
  <c r="BG111" i="3"/>
  <c r="BE111" i="3"/>
  <c r="BI110" i="3"/>
  <c r="BH110" i="3"/>
  <c r="BG110" i="3"/>
  <c r="BF110" i="3"/>
  <c r="BE110" i="3"/>
  <c r="BI109" i="3"/>
  <c r="BH109" i="3"/>
  <c r="BG109" i="3"/>
  <c r="BF109" i="3"/>
  <c r="BE109" i="3"/>
  <c r="BI108" i="3"/>
  <c r="BH108" i="3"/>
  <c r="BG108" i="3"/>
  <c r="BF108" i="3"/>
  <c r="BE108" i="3"/>
  <c r="BI107" i="3"/>
  <c r="BH107" i="3"/>
  <c r="BG107" i="3"/>
  <c r="BF107" i="3"/>
  <c r="BE107" i="3"/>
  <c r="BI106" i="3"/>
  <c r="BH106" i="3"/>
  <c r="BG106" i="3"/>
  <c r="BF106" i="3"/>
  <c r="BE106" i="3"/>
  <c r="F91" i="3"/>
  <c r="E89" i="3"/>
  <c r="J26" i="3"/>
  <c r="E26" i="3"/>
  <c r="J131" i="3" s="1"/>
  <c r="J25" i="3"/>
  <c r="J23" i="3"/>
  <c r="J93" i="3"/>
  <c r="J22" i="3"/>
  <c r="J20" i="3"/>
  <c r="E20" i="3"/>
  <c r="F131" i="3" s="1"/>
  <c r="J19" i="3"/>
  <c r="J17" i="3"/>
  <c r="F130" i="3"/>
  <c r="J16" i="3"/>
  <c r="J14" i="3"/>
  <c r="J128" i="3" s="1"/>
  <c r="E7" i="3"/>
  <c r="E85" i="3" s="1"/>
  <c r="J41" i="2"/>
  <c r="J40" i="2"/>
  <c r="AY96" i="1" s="1"/>
  <c r="J39" i="2"/>
  <c r="AX96" i="1" s="1"/>
  <c r="BI249" i="2"/>
  <c r="BH249" i="2"/>
  <c r="BG249" i="2"/>
  <c r="BE249" i="2"/>
  <c r="T249" i="2"/>
  <c r="R249" i="2"/>
  <c r="P249" i="2"/>
  <c r="BI248" i="2"/>
  <c r="BH248" i="2"/>
  <c r="BG248" i="2"/>
  <c r="BE248" i="2"/>
  <c r="T248" i="2"/>
  <c r="R248" i="2"/>
  <c r="P248" i="2"/>
  <c r="BI245" i="2"/>
  <c r="BH245" i="2"/>
  <c r="BG245" i="2"/>
  <c r="BE245" i="2"/>
  <c r="T245" i="2"/>
  <c r="T244" i="2" s="1"/>
  <c r="R245" i="2"/>
  <c r="R244" i="2" s="1"/>
  <c r="P245" i="2"/>
  <c r="P244" i="2" s="1"/>
  <c r="BI243" i="2"/>
  <c r="BH243" i="2"/>
  <c r="BG243" i="2"/>
  <c r="BE243" i="2"/>
  <c r="T243" i="2"/>
  <c r="R243" i="2"/>
  <c r="P243" i="2"/>
  <c r="BI241" i="2"/>
  <c r="BH241" i="2"/>
  <c r="BG241" i="2"/>
  <c r="BE241" i="2"/>
  <c r="T241" i="2"/>
  <c r="R241" i="2"/>
  <c r="P241" i="2"/>
  <c r="BI240" i="2"/>
  <c r="BH240" i="2"/>
  <c r="BG240" i="2"/>
  <c r="BE240" i="2"/>
  <c r="T240" i="2"/>
  <c r="R240" i="2"/>
  <c r="P240" i="2"/>
  <c r="BI239" i="2"/>
  <c r="BH239" i="2"/>
  <c r="BG239" i="2"/>
  <c r="BE239" i="2"/>
  <c r="T239" i="2"/>
  <c r="R239" i="2"/>
  <c r="P239" i="2"/>
  <c r="BI237" i="2"/>
  <c r="BH237" i="2"/>
  <c r="BG237" i="2"/>
  <c r="BE237" i="2"/>
  <c r="T237" i="2"/>
  <c r="R237" i="2"/>
  <c r="P237" i="2"/>
  <c r="BI236" i="2"/>
  <c r="BH236" i="2"/>
  <c r="BG236" i="2"/>
  <c r="BE236" i="2"/>
  <c r="T236" i="2"/>
  <c r="R236" i="2"/>
  <c r="P236" i="2"/>
  <c r="BI230" i="2"/>
  <c r="BH230" i="2"/>
  <c r="BG230" i="2"/>
  <c r="BE230" i="2"/>
  <c r="T230" i="2"/>
  <c r="R230" i="2"/>
  <c r="P230" i="2"/>
  <c r="BI228" i="2"/>
  <c r="BH228" i="2"/>
  <c r="BG228" i="2"/>
  <c r="BE228" i="2"/>
  <c r="T228" i="2"/>
  <c r="R228" i="2"/>
  <c r="P228" i="2"/>
  <c r="BI221" i="2"/>
  <c r="BH221" i="2"/>
  <c r="BG221" i="2"/>
  <c r="BE221" i="2"/>
  <c r="T221" i="2"/>
  <c r="R221" i="2"/>
  <c r="P221" i="2"/>
  <c r="BI217" i="2"/>
  <c r="BH217" i="2"/>
  <c r="BG217" i="2"/>
  <c r="BE217" i="2"/>
  <c r="T217" i="2"/>
  <c r="R217" i="2"/>
  <c r="P217" i="2"/>
  <c r="BI214" i="2"/>
  <c r="BH214" i="2"/>
  <c r="BG214" i="2"/>
  <c r="BE214" i="2"/>
  <c r="T214" i="2"/>
  <c r="R214" i="2"/>
  <c r="P214" i="2"/>
  <c r="BI212" i="2"/>
  <c r="BH212" i="2"/>
  <c r="BG212" i="2"/>
  <c r="BE212" i="2"/>
  <c r="T212" i="2"/>
  <c r="R212" i="2"/>
  <c r="P212" i="2"/>
  <c r="BI210" i="2"/>
  <c r="BH210" i="2"/>
  <c r="BG210" i="2"/>
  <c r="BE210" i="2"/>
  <c r="T210" i="2"/>
  <c r="R210" i="2"/>
  <c r="P210" i="2"/>
  <c r="BI208" i="2"/>
  <c r="BH208" i="2"/>
  <c r="BG208" i="2"/>
  <c r="BE208" i="2"/>
  <c r="T208" i="2"/>
  <c r="R208" i="2"/>
  <c r="P208" i="2"/>
  <c r="BI206" i="2"/>
  <c r="BH206" i="2"/>
  <c r="BG206" i="2"/>
  <c r="BE206" i="2"/>
  <c r="T206" i="2"/>
  <c r="R206" i="2"/>
  <c r="P206" i="2"/>
  <c r="BI204" i="2"/>
  <c r="BH204" i="2"/>
  <c r="BG204" i="2"/>
  <c r="BE204" i="2"/>
  <c r="T204" i="2"/>
  <c r="R204" i="2"/>
  <c r="P204" i="2"/>
  <c r="BI198" i="2"/>
  <c r="BH198" i="2"/>
  <c r="BG198" i="2"/>
  <c r="BE198" i="2"/>
  <c r="T198" i="2"/>
  <c r="T197" i="2" s="1"/>
  <c r="R198" i="2"/>
  <c r="R197" i="2" s="1"/>
  <c r="P198" i="2"/>
  <c r="P197" i="2" s="1"/>
  <c r="BI192" i="2"/>
  <c r="BH192" i="2"/>
  <c r="BG192" i="2"/>
  <c r="BE192" i="2"/>
  <c r="T192" i="2"/>
  <c r="R192" i="2"/>
  <c r="P192" i="2"/>
  <c r="BI180" i="2"/>
  <c r="BH180" i="2"/>
  <c r="BG180" i="2"/>
  <c r="BE180" i="2"/>
  <c r="T180" i="2"/>
  <c r="R180" i="2"/>
  <c r="P180" i="2"/>
  <c r="BI164" i="2"/>
  <c r="BH164" i="2"/>
  <c r="BG164" i="2"/>
  <c r="BE164" i="2"/>
  <c r="T164" i="2"/>
  <c r="R164" i="2"/>
  <c r="P164" i="2"/>
  <c r="BI159" i="2"/>
  <c r="BH159" i="2"/>
  <c r="BG159" i="2"/>
  <c r="BE159" i="2"/>
  <c r="T159" i="2"/>
  <c r="R159" i="2"/>
  <c r="P159" i="2"/>
  <c r="BI155" i="2"/>
  <c r="BH155" i="2"/>
  <c r="BG155" i="2"/>
  <c r="BE155" i="2"/>
  <c r="T155" i="2"/>
  <c r="R155" i="2"/>
  <c r="P155" i="2"/>
  <c r="BI151" i="2"/>
  <c r="BH151" i="2"/>
  <c r="BG151" i="2"/>
  <c r="BE151" i="2"/>
  <c r="T151" i="2"/>
  <c r="R151" i="2"/>
  <c r="P151" i="2"/>
  <c r="BI148" i="2"/>
  <c r="BH148" i="2"/>
  <c r="BG148" i="2"/>
  <c r="BE148" i="2"/>
  <c r="T148" i="2"/>
  <c r="R148" i="2"/>
  <c r="P148" i="2"/>
  <c r="BI142" i="2"/>
  <c r="BH142" i="2"/>
  <c r="BG142" i="2"/>
  <c r="BE142" i="2"/>
  <c r="T142" i="2"/>
  <c r="R142" i="2"/>
  <c r="P142" i="2"/>
  <c r="J136" i="2"/>
  <c r="J135" i="2"/>
  <c r="F135" i="2"/>
  <c r="F133" i="2"/>
  <c r="E131" i="2"/>
  <c r="BI116" i="2"/>
  <c r="BH116" i="2"/>
  <c r="BG116" i="2"/>
  <c r="BE116" i="2"/>
  <c r="BI115" i="2"/>
  <c r="BH115" i="2"/>
  <c r="BG115" i="2"/>
  <c r="BF115" i="2"/>
  <c r="BE115" i="2"/>
  <c r="BI114" i="2"/>
  <c r="BH114" i="2"/>
  <c r="BG114" i="2"/>
  <c r="BF114" i="2"/>
  <c r="BE114" i="2"/>
  <c r="BI113" i="2"/>
  <c r="BH113" i="2"/>
  <c r="BG113" i="2"/>
  <c r="BF113" i="2"/>
  <c r="BE113" i="2"/>
  <c r="BI112" i="2"/>
  <c r="BH112" i="2"/>
  <c r="BG112" i="2"/>
  <c r="BF112" i="2"/>
  <c r="BE112" i="2"/>
  <c r="BI111" i="2"/>
  <c r="BH111" i="2"/>
  <c r="BG111" i="2"/>
  <c r="BF111" i="2"/>
  <c r="BE111" i="2"/>
  <c r="J94" i="2"/>
  <c r="J93" i="2"/>
  <c r="F93" i="2"/>
  <c r="F91" i="2"/>
  <c r="E89" i="2"/>
  <c r="J20" i="2"/>
  <c r="E20" i="2"/>
  <c r="F136" i="2" s="1"/>
  <c r="J19" i="2"/>
  <c r="J14" i="2"/>
  <c r="J133" i="2" s="1"/>
  <c r="E85" i="2"/>
  <c r="L90" i="1"/>
  <c r="AM87" i="1"/>
  <c r="L87" i="1"/>
  <c r="L85" i="1"/>
  <c r="BK237" i="2"/>
  <c r="J212" i="2"/>
  <c r="J198" i="2"/>
  <c r="J164" i="2"/>
  <c r="BK248" i="2"/>
  <c r="BK243" i="2"/>
  <c r="J241" i="2"/>
  <c r="BK228" i="2"/>
  <c r="BK204" i="2"/>
  <c r="BK164" i="2"/>
  <c r="J236" i="2"/>
  <c r="BK212" i="2"/>
  <c r="BK159" i="2"/>
  <c r="J155" i="2"/>
  <c r="J158" i="3"/>
  <c r="BK152" i="3"/>
  <c r="BK149" i="3"/>
  <c r="J140" i="3"/>
  <c r="J164" i="3"/>
  <c r="J157" i="3"/>
  <c r="BK148" i="3"/>
  <c r="J142" i="3"/>
  <c r="BK164" i="3"/>
  <c r="BK161" i="3"/>
  <c r="J155" i="3"/>
  <c r="BK151" i="3"/>
  <c r="J147" i="3"/>
  <c r="BK142" i="3"/>
  <c r="BK136" i="3"/>
  <c r="BK230" i="2"/>
  <c r="BK214" i="2"/>
  <c r="J204" i="2"/>
  <c r="J192" i="2"/>
  <c r="BK148" i="2"/>
  <c r="J249" i="2"/>
  <c r="J245" i="2"/>
  <c r="BK240" i="2"/>
  <c r="J217" i="2"/>
  <c r="BK198" i="2"/>
  <c r="J159" i="2"/>
  <c r="BK239" i="2"/>
  <c r="BK217" i="2"/>
  <c r="BK206" i="2"/>
  <c r="J148" i="2"/>
  <c r="BK162" i="3"/>
  <c r="BK154" i="3"/>
  <c r="J151" i="3"/>
  <c r="BK145" i="3"/>
  <c r="BK137" i="3"/>
  <c r="BK158" i="3"/>
  <c r="J150" i="3"/>
  <c r="J141" i="3"/>
  <c r="J163" i="3"/>
  <c r="J159" i="3"/>
  <c r="BK153" i="3"/>
  <c r="J143" i="3"/>
  <c r="BK139" i="3"/>
  <c r="BK236" i="2"/>
  <c r="J221" i="2"/>
  <c r="BK210" i="2"/>
  <c r="BK142" i="2"/>
  <c r="J248" i="2"/>
  <c r="J243" i="2"/>
  <c r="J237" i="2"/>
  <c r="J214" i="2"/>
  <c r="BK192" i="2"/>
  <c r="BK151" i="2"/>
  <c r="J230" i="2"/>
  <c r="J210" i="2"/>
  <c r="J151" i="2"/>
  <c r="BK163" i="3"/>
  <c r="BK156" i="3"/>
  <c r="BK150" i="3"/>
  <c r="J139" i="3"/>
  <c r="J161" i="3"/>
  <c r="BK155" i="3"/>
  <c r="BK143" i="3"/>
  <c r="J136" i="3"/>
  <c r="BK157" i="3"/>
  <c r="J154" i="3"/>
  <c r="J149" i="3"/>
  <c r="BK146" i="3"/>
  <c r="BK141" i="3"/>
  <c r="J137" i="3"/>
  <c r="J240" i="2"/>
  <c r="J228" i="2"/>
  <c r="BK208" i="2"/>
  <c r="J180" i="2"/>
  <c r="BK249" i="2"/>
  <c r="BK245" i="2"/>
  <c r="BK241" i="2"/>
  <c r="J239" i="2"/>
  <c r="J206" i="2"/>
  <c r="BK180" i="2"/>
  <c r="BK155" i="2"/>
  <c r="BK221" i="2"/>
  <c r="J208" i="2"/>
  <c r="J142" i="2"/>
  <c r="AS95" i="1"/>
  <c r="BK147" i="3"/>
  <c r="BK138" i="3"/>
  <c r="BK159" i="3"/>
  <c r="J153" i="3"/>
  <c r="J146" i="3"/>
  <c r="J138" i="3"/>
  <c r="J162" i="3"/>
  <c r="J156" i="3"/>
  <c r="J152" i="3"/>
  <c r="J148" i="3"/>
  <c r="J145" i="3"/>
  <c r="BK140" i="3"/>
  <c r="P141" i="2" l="1"/>
  <c r="BK203" i="2"/>
  <c r="J203" i="2" s="1"/>
  <c r="J102" i="2" s="1"/>
  <c r="R227" i="2"/>
  <c r="BK247" i="2"/>
  <c r="J247" i="2" s="1"/>
  <c r="J106" i="2" s="1"/>
  <c r="P135" i="3"/>
  <c r="BK141" i="2"/>
  <c r="J141" i="2" s="1"/>
  <c r="J100" i="2" s="1"/>
  <c r="R203" i="2"/>
  <c r="P227" i="2"/>
  <c r="R247" i="2"/>
  <c r="R246" i="2" s="1"/>
  <c r="T135" i="3"/>
  <c r="R144" i="3"/>
  <c r="P160" i="3"/>
  <c r="R141" i="2"/>
  <c r="P203" i="2"/>
  <c r="BK227" i="2"/>
  <c r="J227" i="2" s="1"/>
  <c r="J103" i="2" s="1"/>
  <c r="P247" i="2"/>
  <c r="P246" i="2" s="1"/>
  <c r="BK135" i="3"/>
  <c r="J135" i="3"/>
  <c r="J99" i="3" s="1"/>
  <c r="R135" i="3"/>
  <c r="P144" i="3"/>
  <c r="BK160" i="3"/>
  <c r="J160" i="3" s="1"/>
  <c r="J101" i="3" s="1"/>
  <c r="T160" i="3"/>
  <c r="T141" i="2"/>
  <c r="T203" i="2"/>
  <c r="T227" i="2"/>
  <c r="T247" i="2"/>
  <c r="T246" i="2" s="1"/>
  <c r="BK144" i="3"/>
  <c r="J144" i="3" s="1"/>
  <c r="J100" i="3" s="1"/>
  <c r="T144" i="3"/>
  <c r="R160" i="3"/>
  <c r="BK197" i="2"/>
  <c r="J197" i="2" s="1"/>
  <c r="J101" i="2" s="1"/>
  <c r="BK165" i="3"/>
  <c r="J165" i="3" s="1"/>
  <c r="J102" i="3" s="1"/>
  <c r="BK244" i="2"/>
  <c r="J244" i="2" s="1"/>
  <c r="J104" i="2" s="1"/>
  <c r="BK260" i="2"/>
  <c r="J260" i="2" s="1"/>
  <c r="J107" i="2" s="1"/>
  <c r="F93" i="3"/>
  <c r="F94" i="3"/>
  <c r="E122" i="3"/>
  <c r="BF146" i="3"/>
  <c r="BF147" i="3"/>
  <c r="BF149" i="3"/>
  <c r="BF164" i="3"/>
  <c r="J130" i="3"/>
  <c r="BF136" i="3"/>
  <c r="BF137" i="3"/>
  <c r="BF138" i="3"/>
  <c r="BF139" i="3"/>
  <c r="BF140" i="3"/>
  <c r="BF143" i="3"/>
  <c r="BF145" i="3"/>
  <c r="BF148" i="3"/>
  <c r="BF150" i="3"/>
  <c r="BF151" i="3"/>
  <c r="BF155" i="3"/>
  <c r="BF156" i="3"/>
  <c r="BF162" i="3"/>
  <c r="BF163" i="3"/>
  <c r="J91" i="3"/>
  <c r="J94" i="3"/>
  <c r="BF141" i="3"/>
  <c r="BF142" i="3"/>
  <c r="BF152" i="3"/>
  <c r="BF153" i="3"/>
  <c r="BF154" i="3"/>
  <c r="BF157" i="3"/>
  <c r="BF158" i="3"/>
  <c r="BF159" i="3"/>
  <c r="BF161" i="3"/>
  <c r="F94" i="2"/>
  <c r="BF151" i="2"/>
  <c r="BF164" i="2"/>
  <c r="J91" i="2"/>
  <c r="E127" i="2"/>
  <c r="BF142" i="2"/>
  <c r="BF159" i="2"/>
  <c r="BF192" i="2"/>
  <c r="BF221" i="2"/>
  <c r="BF236" i="2"/>
  <c r="BF148" i="2"/>
  <c r="BF204" i="2"/>
  <c r="BF206" i="2"/>
  <c r="BF208" i="2"/>
  <c r="BF210" i="2"/>
  <c r="BF212" i="2"/>
  <c r="BF214" i="2"/>
  <c r="BF217" i="2"/>
  <c r="BF240" i="2"/>
  <c r="BF241" i="2"/>
  <c r="BF243" i="2"/>
  <c r="BF245" i="2"/>
  <c r="BF248" i="2"/>
  <c r="BF249" i="2"/>
  <c r="BF155" i="2"/>
  <c r="BF180" i="2"/>
  <c r="BF198" i="2"/>
  <c r="BF228" i="2"/>
  <c r="BF230" i="2"/>
  <c r="BF237" i="2"/>
  <c r="BF239" i="2"/>
  <c r="F39" i="3"/>
  <c r="BB97" i="1" s="1"/>
  <c r="F40" i="3"/>
  <c r="BC97" i="1" s="1"/>
  <c r="F40" i="2"/>
  <c r="BC96" i="1" s="1"/>
  <c r="J37" i="2"/>
  <c r="AV96" i="1" s="1"/>
  <c r="F41" i="3"/>
  <c r="BD97" i="1" s="1"/>
  <c r="J37" i="3"/>
  <c r="AV97" i="1" s="1"/>
  <c r="F37" i="2"/>
  <c r="AZ96" i="1" s="1"/>
  <c r="F37" i="3"/>
  <c r="AZ97" i="1"/>
  <c r="AS94" i="1"/>
  <c r="F41" i="2"/>
  <c r="BD96" i="1" s="1"/>
  <c r="F39" i="2"/>
  <c r="BB96" i="1" s="1"/>
  <c r="T140" i="2" l="1"/>
  <c r="BB95" i="1"/>
  <c r="AX95" i="1" s="1"/>
  <c r="R140" i="2"/>
  <c r="R139" i="2" s="1"/>
  <c r="T139" i="2"/>
  <c r="BC95" i="1"/>
  <c r="AY95" i="1" s="1"/>
  <c r="R134" i="3"/>
  <c r="T134" i="3"/>
  <c r="P134" i="3"/>
  <c r="AU97" i="1"/>
  <c r="P140" i="2"/>
  <c r="P139" i="2" s="1"/>
  <c r="AU96" i="1" s="1"/>
  <c r="BK140" i="2"/>
  <c r="J140" i="2" s="1"/>
  <c r="J99" i="2" s="1"/>
  <c r="BK134" i="3"/>
  <c r="J134" i="3"/>
  <c r="J98" i="3" s="1"/>
  <c r="J32" i="3" s="1"/>
  <c r="J111" i="3" s="1"/>
  <c r="J105" i="3" s="1"/>
  <c r="J33" i="3" s="1"/>
  <c r="BK246" i="2"/>
  <c r="J246" i="2"/>
  <c r="J105" i="2" s="1"/>
  <c r="BD95" i="1"/>
  <c r="BD94" i="1" s="1"/>
  <c r="W33" i="1" s="1"/>
  <c r="AZ95" i="1"/>
  <c r="AZ94" i="1" s="1"/>
  <c r="AV94" i="1" s="1"/>
  <c r="AK29" i="1" s="1"/>
  <c r="BB94" i="1"/>
  <c r="AX94" i="1" s="1"/>
  <c r="BC94" i="1" l="1"/>
  <c r="AY94" i="1" s="1"/>
  <c r="BF111" i="3"/>
  <c r="F38" i="3" s="1"/>
  <c r="BA97" i="1" s="1"/>
  <c r="BK139" i="2"/>
  <c r="J139" i="2" s="1"/>
  <c r="J98" i="2" s="1"/>
  <c r="J32" i="2" s="1"/>
  <c r="J116" i="2" s="1"/>
  <c r="BF116" i="2" s="1"/>
  <c r="J38" i="2" s="1"/>
  <c r="AW96" i="1" s="1"/>
  <c r="AT96" i="1" s="1"/>
  <c r="AU95" i="1"/>
  <c r="AU94" i="1" s="1"/>
  <c r="J34" i="3"/>
  <c r="AG97" i="1"/>
  <c r="J113" i="3"/>
  <c r="AV95" i="1"/>
  <c r="W29" i="1"/>
  <c r="W31" i="1"/>
  <c r="W32" i="1" l="1"/>
  <c r="F38" i="2"/>
  <c r="BA96" i="1" s="1"/>
  <c r="BA95" i="1" s="1"/>
  <c r="AW95" i="1" s="1"/>
  <c r="AT95" i="1" s="1"/>
  <c r="J38" i="3"/>
  <c r="AW97" i="1" s="1"/>
  <c r="AT97" i="1" s="1"/>
  <c r="J110" i="2"/>
  <c r="J118" i="2" s="1"/>
  <c r="J43" i="3" l="1"/>
  <c r="J33" i="2"/>
  <c r="J34" i="2" s="1"/>
  <c r="AG96" i="1" s="1"/>
  <c r="AG95" i="1" s="1"/>
  <c r="AG94" i="1" s="1"/>
  <c r="AK26" i="1" s="1"/>
  <c r="AN97" i="1"/>
  <c r="BA94" i="1"/>
  <c r="W30" i="1" s="1"/>
  <c r="AN95" i="1" l="1"/>
  <c r="J43" i="2"/>
  <c r="AN96" i="1"/>
  <c r="AW94" i="1"/>
  <c r="AK30" i="1" s="1"/>
  <c r="AK35" i="1" s="1"/>
  <c r="AT94" i="1" l="1"/>
  <c r="AN94" i="1" s="1"/>
</calcChain>
</file>

<file path=xl/sharedStrings.xml><?xml version="1.0" encoding="utf-8"?>
<sst xmlns="http://schemas.openxmlformats.org/spreadsheetml/2006/main" count="2202" uniqueCount="412">
  <si>
    <t>Export Komplet</t>
  </si>
  <si>
    <t/>
  </si>
  <si>
    <t>2.0</t>
  </si>
  <si>
    <t>False</t>
  </si>
  <si>
    <t>{0e77e92f-9cc8-4fdd-8ce1-bd89fc696ec4}</t>
  </si>
  <si>
    <t>&gt;&gt;  skryté stĺpce  &lt;&lt;</t>
  </si>
  <si>
    <t>0,01</t>
  </si>
  <si>
    <t>20</t>
  </si>
  <si>
    <t>REKAPITULÁCIA STAVBY</t>
  </si>
  <si>
    <t>v ---  nižšie sa nachádzajú doplnkové a pomocné údaje k zostavám  --- v</t>
  </si>
  <si>
    <t>Návod na vyplnenie</t>
  </si>
  <si>
    <t>0,001</t>
  </si>
  <si>
    <t>Kód:</t>
  </si>
  <si>
    <t>Meniť je možné iba bunky so žltým podfarbením!_x000D_
_x000D_
1) na prvom liste Rekapitulácie stavby vyplňte v zostave_x000D_
_x000D_
    a) Rekapitulácia stavby_x000D_
       - údaje o Zhotoviteľovi_x000D_
         (prenesú sa do ostatných zostáv aj v iných listoch)_x000D_
_x000D_
    b) Rekapitulácia objektov stavby_x000D_
       - potrebné Ostatné náklady_x000D_
_x000D_
2) na vybraných listoch vyplňte v zostave_x000D_
_x000D_
    a) Krycí list_x000D_
       - údaje o Zhotoviteľovi, pokiaľ sa líšia od údajov o Zhotoviteľovi na Rekapitulácii stavby_x000D_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</si>
  <si>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</si>
  <si>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>JKSO:</t>
  </si>
  <si>
    <t>KS:</t>
  </si>
  <si>
    <t>Miesto:</t>
  </si>
  <si>
    <t xml:space="preserve"> </t>
  </si>
  <si>
    <t>Dátum:</t>
  </si>
  <si>
    <t>Objednávateľ:</t>
  </si>
  <si>
    <t>IČO:</t>
  </si>
  <si>
    <t>IČ DPH:</t>
  </si>
  <si>
    <t>Zhotoviteľ:</t>
  </si>
  <si>
    <t>Vyplň údaj</t>
  </si>
  <si>
    <t>Projektant:</t>
  </si>
  <si>
    <t>True</t>
  </si>
  <si>
    <t>Spracovateľ: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</si>
  <si>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</si>
  <si>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</si>
  <si>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</si>
  <si>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</si>
  <si>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</si>
  <si>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</si>
  <si>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</si>
  <si>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</si>
  <si>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</si>
  <si>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</si>
  <si>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</si>
  <si>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</si>
  <si>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</si>
  <si>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</si>
  <si>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</si>
  <si>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</si>
  <si>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</si>
  <si>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</si>
  <si>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</si>
  <si>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</si>
  <si>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</si>
  <si>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</si>
  <si>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</si>
  <si>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</si>
  <si>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</si>
  <si>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</si>
  <si>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</si>
  <si>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</si>
  <si>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</si>
  <si>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</si>
  <si>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</si>
  <si>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</si>
  <si>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</si>
  <si>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</si>
  <si>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</si>
  <si>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</si>
  <si>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</si>
  <si>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</si>
  <si>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</si>
  <si>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</si>
  <si>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</si>
  <si>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</si>
  <si>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###NOIMPORT###</t>
  </si>
  <si>
    <t>IMPORT</t>
  </si>
  <si>
    <t>{00000000-0000-0000-0000-000000000000}</t>
  </si>
  <si>
    <t>SO 02 Dvor</t>
  </si>
  <si>
    <t>STA</t>
  </si>
  <si>
    <t>1</t>
  </si>
  <si>
    <t>{b23d9e21-b5e0-42ac-9af7-dae6bf7e5453}</t>
  </si>
  <si>
    <t>/</t>
  </si>
  <si>
    <t>E2.1 Architektonicko-stavebné riešenie</t>
  </si>
  <si>
    <t>Časť</t>
  </si>
  <si>
    <t>2</t>
  </si>
  <si>
    <t>{30317cf4-1355-4c21-ab60-4706631725a5}</t>
  </si>
  <si>
    <t>E2.2 Zdravotechnika</t>
  </si>
  <si>
    <t>{e577465a-ac13-443e-b3d1-eb7c20648720}</t>
  </si>
  <si>
    <t>pB1</t>
  </si>
  <si>
    <t>144,704</t>
  </si>
  <si>
    <t>pB2</t>
  </si>
  <si>
    <t>21,75</t>
  </si>
  <si>
    <t>pB3</t>
  </si>
  <si>
    <t>22,4</t>
  </si>
  <si>
    <t>P1</t>
  </si>
  <si>
    <t>142,086</t>
  </si>
  <si>
    <t>Objekt:</t>
  </si>
  <si>
    <t>Časť:</t>
  </si>
  <si>
    <t>Bratislava</t>
  </si>
  <si>
    <t>Filozofická fakutla UK</t>
  </si>
  <si>
    <t>PLURAL s.r.o.</t>
  </si>
  <si>
    <t>Rosoft, s.r.o.</t>
  </si>
  <si>
    <t>Náklady z rozpočtu</t>
  </si>
  <si>
    <t>Ostatné náklady</t>
  </si>
  <si>
    <t>Kód dielu - Popis</t>
  </si>
  <si>
    <t>Cena celkom [EUR]</t>
  </si>
  <si>
    <t>1) Náklady z rozpočtu</t>
  </si>
  <si>
    <t>-1</t>
  </si>
  <si>
    <t>HSV - Práce a dodávky HSV</t>
  </si>
  <si>
    <t xml:space="preserve">    1 - Zemné práce</t>
  </si>
  <si>
    <t xml:space="preserve">    2 - Zakladanie</t>
  </si>
  <si>
    <t xml:space="preserve">    5 - Komunikácie</t>
  </si>
  <si>
    <t xml:space="preserve">    9 - Ostatné konštrukcie a práce-búranie</t>
  </si>
  <si>
    <t xml:space="preserve">    99 - Presun hmôt HSV</t>
  </si>
  <si>
    <t>PSV - Práce a dodávky PSV</t>
  </si>
  <si>
    <t xml:space="preserve">    764 - Konštrukcie klampiarske</t>
  </si>
  <si>
    <t>VP -   Práce naviac</t>
  </si>
  <si>
    <t>2) Ostatné náklady</t>
  </si>
  <si>
    <t>GZS</t>
  </si>
  <si>
    <t>VRN</t>
  </si>
  <si>
    <t>Projektové práce</t>
  </si>
  <si>
    <t>Sťažené podmienky</t>
  </si>
  <si>
    <t>Vplyv prostredia</t>
  </si>
  <si>
    <t>Iné VRN</t>
  </si>
  <si>
    <t>Kompletačná činnosť</t>
  </si>
  <si>
    <t>KOMPLETACNA</t>
  </si>
  <si>
    <t>Celkové náklady za stavbu 1) + 2)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</si>
  <si>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</si>
  <si>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</si>
  <si>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</si>
  <si>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</si>
  <si>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</si>
  <si>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</si>
  <si>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</si>
  <si>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</si>
  <si>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</si>
  <si>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</si>
  <si>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</si>
  <si>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</si>
  <si>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</si>
  <si>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</si>
  <si>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Zemné práce</t>
  </si>
  <si>
    <t>K</t>
  </si>
  <si>
    <t>113106611.S</t>
  </si>
  <si>
    <t>Rozoberanie zámkovej dlažby všetkých druhov v ploche do 20 m2,rozobrať -0,2600t</t>
  </si>
  <si>
    <t>m2</t>
  </si>
  <si>
    <t>4</t>
  </si>
  <si>
    <t>-1212666631</t>
  </si>
  <si>
    <t>VV</t>
  </si>
  <si>
    <t>"B2</t>
  </si>
  <si>
    <t>"B3</t>
  </si>
  <si>
    <t>Súčet</t>
  </si>
  <si>
    <t>113106612.S</t>
  </si>
  <si>
    <t>Rozoberanie zámkovej dlažby všetkých druhov v ploche nad 20 m2,  -0,26000t</t>
  </si>
  <si>
    <t>1905435092</t>
  </si>
  <si>
    <t>"B01</t>
  </si>
  <si>
    <t>11,9*12,16</t>
  </si>
  <si>
    <t>3</t>
  </si>
  <si>
    <t>113107112.S</t>
  </si>
  <si>
    <t>Odstránenie krytu v ploche do 200 m2 z kameniva ťaženého, hr.100 do 200 mm -0,2400t</t>
  </si>
  <si>
    <t>645491818</t>
  </si>
  <si>
    <t>PB3</t>
  </si>
  <si>
    <t>113107122.S</t>
  </si>
  <si>
    <t>Odstránenie krytu v ploche do 200 m2 z kameniva hrubého drveného, hr.100 do 200 mm  -0,2350t</t>
  </si>
  <si>
    <t>-145971232</t>
  </si>
  <si>
    <t>5</t>
  </si>
  <si>
    <t>113107131.S</t>
  </si>
  <si>
    <t>Odstránenie krytu v ploche do 200 m2 z betónu prostého/vystuženého , hr. vrstvy do 150 mm,  -0,22500t</t>
  </si>
  <si>
    <t>-1698657872</t>
  </si>
  <si>
    <t>6</t>
  </si>
  <si>
    <t>130901123.S</t>
  </si>
  <si>
    <t>Búranie konštrukcií zo betónu železového alebo predpätého vo vykopávkach</t>
  </si>
  <si>
    <t>m3</t>
  </si>
  <si>
    <t>-742518973</t>
  </si>
  <si>
    <t>"B004 - búrame na požadovanú niveletu podľa polohy šachty - upresní sa priamo na stavbe</t>
  </si>
  <si>
    <t>"šachta 1</t>
  </si>
  <si>
    <t>0,25*0,9*0,9-0,25*0,6*0,6 "strecha</t>
  </si>
  <si>
    <t>0,9*0,9*0,345-0,6*0,6*0,345  "steny</t>
  </si>
  <si>
    <t>"šachta 2</t>
  </si>
  <si>
    <t>0,9*0,9*0,385-0,6*0,6*0,385  "steny</t>
  </si>
  <si>
    <t>"šachta 4</t>
  </si>
  <si>
    <t>0,9*0,9*0,65-0,6*0,6*0,65  "steny</t>
  </si>
  <si>
    <t>"šachta 5</t>
  </si>
  <si>
    <t>0,9*0,9*0,47-0,6*0,6*0,47  "steny</t>
  </si>
  <si>
    <t>"Pozn.: v prípade zvolenia kompletného vybúranie šách treba uvažovať aj zo spätným zásypom</t>
  </si>
  <si>
    <t>7</t>
  </si>
  <si>
    <t>174101102.5</t>
  </si>
  <si>
    <t>Zásyp sypaninou v uzavretých priestoroch s urovnaním povrchu zásypu, vrátane naloženia a manipulácie so zásypovým materiálom</t>
  </si>
  <si>
    <t>-117807986</t>
  </si>
  <si>
    <t xml:space="preserve">"spätný zásyp v miestach búraných šácht - upresní sa podľa PD </t>
  </si>
  <si>
    <t xml:space="preserve">"šachta 1 </t>
  </si>
  <si>
    <t>0,6*0,6*2,235</t>
  </si>
  <si>
    <t xml:space="preserve">"šachta 2 </t>
  </si>
  <si>
    <t>0,6*0,6*0,565</t>
  </si>
  <si>
    <t>0,6*0,6*1,35</t>
  </si>
  <si>
    <t>0,6*0,6*1,87</t>
  </si>
  <si>
    <t>zasyp</t>
  </si>
  <si>
    <t>"k zasypu pouzitie drobnej sypkej sute !</t>
  </si>
  <si>
    <t>8</t>
  </si>
  <si>
    <t>181101101.S</t>
  </si>
  <si>
    <t>Úprava pláne v zárezoch v hornine 1-4 bez zhutnenia</t>
  </si>
  <si>
    <t>333229841</t>
  </si>
  <si>
    <t>"úprava spádu ložnej škáry ZD</t>
  </si>
  <si>
    <t>Zakladanie</t>
  </si>
  <si>
    <t>9</t>
  </si>
  <si>
    <t>215901101.S</t>
  </si>
  <si>
    <t>Zhutnenie podložia z rastlej horniny 1 až 4 pod násypy, z hornina súdržných do 92 % PS a nesúdržných</t>
  </si>
  <si>
    <t>1769359239</t>
  </si>
  <si>
    <t>Komunikácie</t>
  </si>
  <si>
    <t>10</t>
  </si>
  <si>
    <t>56420111122</t>
  </si>
  <si>
    <t>Podklad alebo podsyp zo štrku fr.4/8mm, s rozprestretím, vlhčením a zhutnením, po zhutnení hr. 30 mm</t>
  </si>
  <si>
    <t>1027207465</t>
  </si>
  <si>
    <t>11</t>
  </si>
  <si>
    <t>564231111.5</t>
  </si>
  <si>
    <t>Podklad alebo podsyp zo štrkopiesku s rozprestretím, vlhčením a zhutnením - spádovaný nový podklad pod zámkovú dlažbu na okraji bet. plochy</t>
  </si>
  <si>
    <t>-1057134022</t>
  </si>
  <si>
    <t>12</t>
  </si>
  <si>
    <t>564251111.S</t>
  </si>
  <si>
    <t>Podklad alebo podsyp zo štrkopiesku s rozprestretím, vlhčením a zhutnením, po zhutnení hr. 150 mm</t>
  </si>
  <si>
    <t>-812587876</t>
  </si>
  <si>
    <t>13</t>
  </si>
  <si>
    <t>564730111.S</t>
  </si>
  <si>
    <t>Podklad alebo kryt z kameniva hrubého drveného rozprestretím a zhutnením hr. do 100 mm</t>
  </si>
  <si>
    <t>1470445207</t>
  </si>
  <si>
    <t>14</t>
  </si>
  <si>
    <t>564871111002</t>
  </si>
  <si>
    <t>Podklad zo štrkodrviny fr.0/64mm, s rozprestretím a zhutnením, po zhutnení hr. 250 mm</t>
  </si>
  <si>
    <t>-22579772</t>
  </si>
  <si>
    <t>15</t>
  </si>
  <si>
    <t>5811141130r</t>
  </si>
  <si>
    <t>2113741612</t>
  </si>
  <si>
    <t>11,9*11,94</t>
  </si>
  <si>
    <t>"pozn:  Celá plocha je pravidelne dilatovaná na menšie štvorce s rozmerom 2975x2975mm, resp. prispôsobená predsadenej fasáde objektu SO01.</t>
  </si>
  <si>
    <t>16</t>
  </si>
  <si>
    <t>596911161.5</t>
  </si>
  <si>
    <t>1642913290</t>
  </si>
  <si>
    <t>17</t>
  </si>
  <si>
    <t>M</t>
  </si>
  <si>
    <t>5924600085099</t>
  </si>
  <si>
    <t>Dlažba zámková betónová - ako jestvujúca</t>
  </si>
  <si>
    <t>1396507959</t>
  </si>
  <si>
    <t>"rezerva v prípade potreby doplnenia jestvujucej dlazby</t>
  </si>
  <si>
    <t>"uvazovane 20%</t>
  </si>
  <si>
    <t>pB2*0,2</t>
  </si>
  <si>
    <t>pB3*0,2</t>
  </si>
  <si>
    <t>Ostatné konštrukcie a práce-búranie</t>
  </si>
  <si>
    <t>18</t>
  </si>
  <si>
    <t>9351151811</t>
  </si>
  <si>
    <t>M+D Štrbinový odvodňovací žľab osadený do betónového základu vrátane lôžka pod bet. základ, kompletného príslušenstva k štrbinovému žľabu, riešenia detailov apod. ref. produkt Aco Slottop</t>
  </si>
  <si>
    <t>m</t>
  </si>
  <si>
    <t>-1080104182</t>
  </si>
  <si>
    <t>11,9*2</t>
  </si>
  <si>
    <t>19</t>
  </si>
  <si>
    <t>976085311.S</t>
  </si>
  <si>
    <t>Vybúranie kanalizačného rámu liatinového vrátane poklopu alebo mreže,  -0,04400t</t>
  </si>
  <si>
    <t>ks</t>
  </si>
  <si>
    <t>-786558356</t>
  </si>
  <si>
    <t>"B04</t>
  </si>
  <si>
    <t>4   " š2, š4,š1,š5</t>
  </si>
  <si>
    <t>"B05</t>
  </si>
  <si>
    <t xml:space="preserve">1    "š7  </t>
  </si>
  <si>
    <t>979081111.S</t>
  </si>
  <si>
    <t>Odvoz sutiny a vybúraných hmôt na skládku do 1 km</t>
  </si>
  <si>
    <t>t</t>
  </si>
  <si>
    <t>-1575938483</t>
  </si>
  <si>
    <t>21</t>
  </si>
  <si>
    <t>979081121.S</t>
  </si>
  <si>
    <t>Odvoz sutiny a vybúraných hmôt na skládku za každý ďalší 1 km, uvažujeme do 15km dodávateľ ocení podľa svojich možností</t>
  </si>
  <si>
    <t>-1463767741</t>
  </si>
  <si>
    <t>169,895*14 'Prepočítané koeficientom množstva</t>
  </si>
  <si>
    <t>22</t>
  </si>
  <si>
    <t>979082111.S</t>
  </si>
  <si>
    <t>Vnútrostavenisková doprava sutiny a vybúraných hmôt do 10 m</t>
  </si>
  <si>
    <t>-833648733</t>
  </si>
  <si>
    <t>23</t>
  </si>
  <si>
    <t>979082121.S</t>
  </si>
  <si>
    <t>Vnútrostavenisková doprava sutiny a vybúraných hmôt za každých ďalších 5 m</t>
  </si>
  <si>
    <t>-171209657</t>
  </si>
  <si>
    <t>24</t>
  </si>
  <si>
    <t>979089012.S</t>
  </si>
  <si>
    <t>Poplatok za skladovanie - betón, tehly, dlaždice (17 01) ostatné</t>
  </si>
  <si>
    <t>-405288178</t>
  </si>
  <si>
    <t>169,895-0,22</t>
  </si>
  <si>
    <t>25</t>
  </si>
  <si>
    <t>979089312.S</t>
  </si>
  <si>
    <t>Poplatok za skladovanie - kovy (meď, bronz, mosadz atď.) (17 04 ), ostatné</t>
  </si>
  <si>
    <t>1621988509</t>
  </si>
  <si>
    <t>99</t>
  </si>
  <si>
    <t>Presun hmôt HSV</t>
  </si>
  <si>
    <t>26</t>
  </si>
  <si>
    <t>998224111.S</t>
  </si>
  <si>
    <t>Presun hmôt pre pozemné komunikácie s krytom monolitickým betónovým akejkoľvek dĺžky objektu</t>
  </si>
  <si>
    <t>-1945332458</t>
  </si>
  <si>
    <t>PSV</t>
  </si>
  <si>
    <t>Práce a dodávky PSV</t>
  </si>
  <si>
    <t>764</t>
  </si>
  <si>
    <t>Konštrukcie klampiarske</t>
  </si>
  <si>
    <t>27</t>
  </si>
  <si>
    <t>76435261255</t>
  </si>
  <si>
    <t>Výmena ukončenia dažďového zvodu - odrezanie exist. zvodu v príslušnej výške, dodáka nového kusu vrátane uchytienia na existujúci zvod a jeho zapustenie pod povrch, likvidácia a odvoz sute odrezanéj časti - pobrobný popis viď PD B006</t>
  </si>
  <si>
    <t>-2052114253</t>
  </si>
  <si>
    <t>28</t>
  </si>
  <si>
    <t>998764201.S</t>
  </si>
  <si>
    <t>Presun hmôt pre konštrukcie klampiarske v objektoch výšky do 6 m</t>
  </si>
  <si>
    <t>%</t>
  </si>
  <si>
    <t>259953682</t>
  </si>
  <si>
    <t>VP</t>
  </si>
  <si>
    <t xml:space="preserve">  Práce naviac</t>
  </si>
  <si>
    <t>PN</t>
  </si>
  <si>
    <t>1 - Zemné práce</t>
  </si>
  <si>
    <t>8 -  Rúrové vedenie</t>
  </si>
  <si>
    <t>HZS - Hodinové zúčtovacie sadzby</t>
  </si>
  <si>
    <t>01</t>
  </si>
  <si>
    <t>Vytýčenie jestvujúcich podzemných vedení</t>
  </si>
  <si>
    <t>132201202.S</t>
  </si>
  <si>
    <t>Výkop ryhy šírky 600-2000mm horn.3 od 100 do 1000 m3</t>
  </si>
  <si>
    <t>132201209</t>
  </si>
  <si>
    <t>Príplatok k cenám za lepivosť pri hĺbení rýh š. nad 600 do 2 000 mm zapaž. i nezapažených, s urovnaním dna v hornine 3</t>
  </si>
  <si>
    <t>167101102</t>
  </si>
  <si>
    <t>Nakladanie neuľahnutého výkopku z hornín tr.1-4 nad 100 do 1000 m3</t>
  </si>
  <si>
    <t>171209002</t>
  </si>
  <si>
    <t>Poplatok za skladovanie - zemina a kamenivo (17 05) ostatné</t>
  </si>
  <si>
    <t>174101001</t>
  </si>
  <si>
    <t>Zásyp sypaninou so zhutnením jám, šachiet, rýh, zárezov alebo okolo objektov do 100 m3</t>
  </si>
  <si>
    <t>175101102</t>
  </si>
  <si>
    <t>Obsyp potrubia sypaninou z vhodných hornín 1 až 4 s prehodením sypaniny</t>
  </si>
  <si>
    <t>583310002900</t>
  </si>
  <si>
    <t>Štrkopiesok frakcia 0-16 mm, STN EN 12620 + A1</t>
  </si>
  <si>
    <t xml:space="preserve"> Rúrové vedenie</t>
  </si>
  <si>
    <t>871276002</t>
  </si>
  <si>
    <t>Montáž kanalizačného PVC-U potrubia hladkého viacvrstvového DN 125</t>
  </si>
  <si>
    <t>286140000600.S</t>
  </si>
  <si>
    <t>Rúra hladká PP pre gravitačnú kanalizáciu DN 125, SN 10, dĺ. 1 m</t>
  </si>
  <si>
    <t>871326004</t>
  </si>
  <si>
    <t>Montáž kanalizačného PVC-U potrubia hladkého viacvrstvového DN 160</t>
  </si>
  <si>
    <t>286140001000.S</t>
  </si>
  <si>
    <t>Rúra hladká PP pre gravitačnú kanalizáciu DN 160, SN 10, dĺ. 1 m</t>
  </si>
  <si>
    <t>894810003.S</t>
  </si>
  <si>
    <t>Montáž PP revíznej kanalizačnej šachty priemeru 425 mm s roznášacím prstencom a poklopom</t>
  </si>
  <si>
    <t>286610033500.S</t>
  </si>
  <si>
    <t>Šachtové dno zberné DN 160, ku kanalizačnej revíznej šachte 425 mm, PP</t>
  </si>
  <si>
    <t>286610032600.S</t>
  </si>
  <si>
    <t>Šachtové dno prietočné DN 160x0°-90°, ku kanalizačnej revíznej šachte 425 mm, PP</t>
  </si>
  <si>
    <t>30</t>
  </si>
  <si>
    <t>286610044600</t>
  </si>
  <si>
    <t>Vlnovcová šachtová rúra kanalizačná, ref.: TEGRA 425, dĺžka 2 m, PP</t>
  </si>
  <si>
    <t>32</t>
  </si>
  <si>
    <t>286610044900</t>
  </si>
  <si>
    <t>Teleskopická rúra s tesnením, ku kanalizačnej revíznej šachte, ref.: TEGRA 425, dĺžka 375 mm, PVC-U</t>
  </si>
  <si>
    <t>34</t>
  </si>
  <si>
    <t>552410001100</t>
  </si>
  <si>
    <t>Poklop liatinový okrúhly D 400 na teleskopickú rúru DN 425</t>
  </si>
  <si>
    <t>36</t>
  </si>
  <si>
    <t>721242130</t>
  </si>
  <si>
    <t>Montáž lapača strešných splavenín plastového z PP s kĺbom, lapacím košom a zápachovou uzávierkou DN 110/125</t>
  </si>
  <si>
    <t>38</t>
  </si>
  <si>
    <t>286630056200</t>
  </si>
  <si>
    <t>Lapač strešných splavenín napr. HL660N, DN 110/125, (6,67 l/s), vertikálny odtok, kôš na nečistoty, nezámrzná a pachonepriepustná klapka, pasovný krúžok D 75 - 110 mm, PP</t>
  </si>
  <si>
    <t>40</t>
  </si>
  <si>
    <t>892372111.</t>
  </si>
  <si>
    <t>Zabezpečenie koncov kanal. potrubia pri tlakových skúškach DN do 300</t>
  </si>
  <si>
    <t>42</t>
  </si>
  <si>
    <t>998276101</t>
  </si>
  <si>
    <t>Presun hmôt pre rúrové vedenie hĺbené z rúr z plast., hmôt alebo sklolamin. v otvorenom výkope</t>
  </si>
  <si>
    <t>44</t>
  </si>
  <si>
    <t>721290112</t>
  </si>
  <si>
    <t>Ostatné - skúška tesnosti kanalizácie vodou DN 150 alebo DN 200</t>
  </si>
  <si>
    <t>46</t>
  </si>
  <si>
    <t>HZS</t>
  </si>
  <si>
    <t>Hodinové zúčtovacie sadzby</t>
  </si>
  <si>
    <t>HZS000115</t>
  </si>
  <si>
    <t>Napojenie odpadového potrubia na existujúce potrubie</t>
  </si>
  <si>
    <t>512</t>
  </si>
  <si>
    <t>48</t>
  </si>
  <si>
    <t>HZS000116</t>
  </si>
  <si>
    <t>Uvedenie do prevádzky, odovzdávacie konanie</t>
  </si>
  <si>
    <t>50</t>
  </si>
  <si>
    <t>HZS000118</t>
  </si>
  <si>
    <t>Projekt skutočného vyhotovenia</t>
  </si>
  <si>
    <t>52</t>
  </si>
  <si>
    <t>HZS000125</t>
  </si>
  <si>
    <t>Napojenie na existujúce vodovodné potrubie</t>
  </si>
  <si>
    <t>54</t>
  </si>
  <si>
    <t>ZOZNAM FIGÚR</t>
  </si>
  <si>
    <t>Výmera</t>
  </si>
  <si>
    <t>Použitie figúry:</t>
  </si>
  <si>
    <t>zasyp_1</t>
  </si>
  <si>
    <t>Spätný zásyp</t>
  </si>
  <si>
    <t xml:space="preserve">Obnova objektu bývalých stajní v západnom nádvorí budovy FiF UK - UNIVERSAAL
</t>
  </si>
  <si>
    <t>Fajnorovo nábrežie 3, 811 02 Bratislava</t>
  </si>
  <si>
    <t>Filozofická fakulta UK, Gondova 2, 811 02 Bratislava</t>
  </si>
  <si>
    <t>ROSOFT, s.r.o.</t>
  </si>
  <si>
    <t>02</t>
  </si>
  <si>
    <t>01 - E2.1 Architektonicko-stavebné riešenie</t>
  </si>
  <si>
    <t>KRYCÍ LIST ZADANIA S VÝKAZOM VÝMER</t>
  </si>
  <si>
    <t>REKAPITULÁCIA ZADANIA S VÝKAZOM VÝMER</t>
  </si>
  <si>
    <t>ZADANIE S VÝKAZOM VÝMER</t>
  </si>
  <si>
    <t>Obnova objektu bývalých stajní v západnom nádvorí budovy FiF UK - UNIVERSAAL</t>
  </si>
  <si>
    <t>SO 02</t>
  </si>
  <si>
    <t>Poznámky:</t>
  </si>
  <si>
    <t>K správnemu naceneniu výkazu výmer je potrebné naštudovanie PD. Naceniť je potrebné jestvujúci výkaz výmer podľa pokynov tendrového zadávateľa, resp. navrhu zmluvy o dielo.</t>
  </si>
  <si>
    <t xml:space="preserve">Výkaz výmer je neoddeliteľnou súčasťou celej PD. Materiál výrobkov je definovaný vo VV a zároveň sú položky jednoznačne určené a spárovateľné k výkresovej alebo textovej časti projektovej dokumentácie, ktorá dané materiály, v potrebných prípadoch ešte presnejšie podrobnejšie špecifikuje, upresňuje ci konkretizuje technicky, parametricky alebo referenčným výrobkom. </t>
  </si>
  <si>
    <t>Výmery položiek presunov hmot PSV vyjadrených mernými jednotkami v percentách % si uchádzač výpĺna sám podla metodiky rozpočtárskych programov napr. Cenkros, ODIS.</t>
  </si>
  <si>
    <t>Dodávateľ si zahrnie do jednotkových cien všetky náklady podla ZoD, vrátane VRN-ov: napr. označenie staveniska, čistenie, opatrenia pre stav. v zimnom období, poistenie, geodet. merania a dokumentáciu, skúšky, vzorky, dielenskú dokumentáciu, vyčistenie všetkých dotknutých plôch od stavebného odpadu.</t>
  </si>
  <si>
    <t>Navrhované materiály a výrobky sú referenčné a je možné ich nahradiť materiálmi a výrobkami s rovnocennými alebo lepšími technickými prarametrami, podľa pravidla pre ekvivalent, uvedeného v súťažných podkladov.</t>
  </si>
  <si>
    <t>Vedľajšie rozpočtové náklady sú súčasťou jednotkových cien.</t>
  </si>
  <si>
    <t>Inžinierska činnosť a autorský dozor na stavbe je súčasť projektových prác.</t>
  </si>
  <si>
    <t>Informácie o materiáloch výrobkov vo výkresovej časti alebo technických správach môžu byť aj výrazne rozsiahlejšie ako je možné uviesť technicky v texte názvu položky vo výkaze výmer, preto je potrebné naštudovanie projektovej dokumentácie a oceňovať výkaz výmer ako celok a neoddeliteňú súčasť projektovej dokumentácie.</t>
  </si>
  <si>
    <t>02 - E2.2 Zdravotechnika</t>
  </si>
  <si>
    <t>KRYCÍ LIST ZADANIA</t>
  </si>
  <si>
    <t>REKAPITULÁCIA ZADANIA</t>
  </si>
  <si>
    <t>ZADANIE</t>
  </si>
  <si>
    <t>Kryt z jemne vymývaného liateho betónu C 30/37  hr. 150 mm, vrátane vystuženia PP vláknami, 2 xKari sieťou (100/100/6), uzavretia,dilatácií, debnenia a oddebnenia</t>
  </si>
  <si>
    <t>Kladenie betónovej zámkovej dlažby hr. do 80 mm do 50 m2 - dopĺňanie plôch pôvodnou zámkovou dlažbou, s prípadným potrebyným formátovaním</t>
  </si>
  <si>
    <t>Kryt z jemne vymývaného liateho betónu C 30/37 hr. 150 mm, vrátane vystuženia PP vláknami, 2 xKari sieťou (100/100/6), uzavretia,dilatácií, debnenia a oddebnenia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</si>
</sst>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46">
    <font>
      <sz val="8"/>
      <name val="Arial CE"/>
      <family val="2"/>
    </font>
    <font>
      <sz val="10"/>
      <color rgb="FF969696"/>
      <name val="Arial CE"/>
      <family val="2"/>
      <charset val="238"/>
    </font>
    <font>
      <sz val="10"/>
      <name val="Arial CE"/>
      <family val="2"/>
      <charset val="238"/>
    </font>
    <font>
      <b/>
      <sz val="11"/>
      <name val="Arial CE"/>
      <family val="2"/>
      <charset val="238"/>
    </font>
    <font>
      <b/>
      <sz val="12"/>
      <name val="Arial CE"/>
      <family val="2"/>
      <charset val="238"/>
    </font>
    <font>
      <sz val="11"/>
      <name val="Arial CE"/>
      <family val="2"/>
      <charset val="238"/>
    </font>
    <font>
      <sz val="12"/>
      <color rgb="FF003366"/>
      <name val="Arial CE"/>
      <family val="2"/>
      <charset val="238"/>
    </font>
    <font>
      <sz val="10"/>
      <color rgb="FF003366"/>
      <name val="Arial CE"/>
      <family val="2"/>
      <charset val="238"/>
    </font>
    <font>
      <sz val="8"/>
      <color rgb="FF003366"/>
      <name val="Arial CE"/>
      <family val="2"/>
      <charset val="238"/>
    </font>
    <font>
      <sz val="8"/>
      <color rgb="FF800080"/>
      <name val="Arial CE"/>
      <family val="2"/>
      <charset val="238"/>
    </font>
    <font>
      <sz val="8"/>
      <color rgb="FF505050"/>
      <name val="Arial CE"/>
      <family val="2"/>
      <charset val="238"/>
    </font>
    <font>
      <sz val="8"/>
      <color rgb="FFFF0000"/>
      <name val="Arial CE"/>
      <family val="2"/>
      <charset val="238"/>
    </font>
    <font>
      <sz val="8"/>
      <color rgb="FFFFFFFF"/>
      <name val="Arial CE"/>
      <family val="2"/>
      <charset val="238"/>
    </font>
    <font>
      <sz val="8"/>
      <color rgb="FF3366FF"/>
      <name val="Arial CE"/>
      <family val="2"/>
      <charset val="238"/>
    </font>
    <font>
      <b/>
      <sz val="14"/>
      <name val="Arial CE"/>
      <family val="2"/>
      <charset val="238"/>
    </font>
    <font>
      <b/>
      <sz val="12"/>
      <color rgb="FF969696"/>
      <name val="Arial CE"/>
      <family val="2"/>
      <charset val="238"/>
    </font>
    <font>
      <b/>
      <sz val="8"/>
      <color rgb="FF969696"/>
      <name val="Arial CE"/>
      <family val="2"/>
      <charset val="238"/>
    </font>
    <font>
      <b/>
      <sz val="10"/>
      <name val="Arial CE"/>
      <family val="2"/>
      <charset val="238"/>
    </font>
    <font>
      <sz val="10"/>
      <color rgb="FFFFFFFF"/>
      <name val="Arial CE"/>
      <family val="2"/>
      <charset val="238"/>
    </font>
    <font>
      <b/>
      <sz val="10"/>
      <color rgb="FFFFFFFF"/>
      <name val="Arial CE"/>
      <family val="2"/>
      <charset val="238"/>
    </font>
    <font>
      <b/>
      <sz val="10"/>
      <color rgb="FF969696"/>
      <name val="Arial CE"/>
      <family val="2"/>
      <charset val="238"/>
    </font>
    <font>
      <b/>
      <sz val="10"/>
      <color rgb="FF464646"/>
      <name val="Arial CE"/>
      <family val="2"/>
      <charset val="238"/>
    </font>
    <font>
      <sz val="12"/>
      <color rgb="FF969696"/>
      <name val="Arial CE"/>
      <family val="2"/>
      <charset val="238"/>
    </font>
    <font>
      <sz val="8"/>
      <color rgb="FF969696"/>
      <name val="Arial CE"/>
      <family val="2"/>
      <charset val="238"/>
    </font>
    <font>
      <sz val="9"/>
      <name val="Arial CE"/>
      <family val="2"/>
      <charset val="238"/>
    </font>
    <font>
      <sz val="9"/>
      <color rgb="FF969696"/>
      <name val="Arial CE"/>
      <family val="2"/>
      <charset val="238"/>
    </font>
    <font>
      <b/>
      <sz val="12"/>
      <color rgb="FF960000"/>
      <name val="Arial CE"/>
      <family val="2"/>
      <charset val="238"/>
    </font>
    <font>
      <sz val="12"/>
      <name val="Arial CE"/>
      <family val="2"/>
      <charset val="238"/>
    </font>
    <font>
      <b/>
      <sz val="11"/>
      <color rgb="FF003366"/>
      <name val="Arial CE"/>
      <family val="2"/>
      <charset val="238"/>
    </font>
    <font>
      <sz val="11"/>
      <color rgb="FF003366"/>
      <name val="Arial CE"/>
      <family val="2"/>
      <charset val="238"/>
    </font>
    <font>
      <sz val="11"/>
      <color rgb="FF969696"/>
      <name val="Arial CE"/>
      <family val="2"/>
      <charset val="238"/>
    </font>
    <font>
      <sz val="18"/>
      <color theme="10"/>
      <name val="Wingdings 2"/>
      <family val="1"/>
      <charset val="2"/>
    </font>
    <font>
      <b/>
      <sz val="10"/>
      <color rgb="FF003366"/>
      <name val="Arial CE"/>
      <family val="2"/>
      <charset val="238"/>
    </font>
    <font>
      <sz val="8"/>
      <color rgb="FF000000"/>
      <name val="Arial CE"/>
      <family val="2"/>
      <charset val="238"/>
    </font>
    <font>
      <sz val="10"/>
      <color rgb="FF3366FF"/>
      <name val="Arial CE"/>
      <family val="2"/>
      <charset val="238"/>
    </font>
    <font>
      <sz val="10"/>
      <color rgb="FF464646"/>
      <name val="Arial CE"/>
      <family val="2"/>
      <charset val="238"/>
    </font>
    <font>
      <b/>
      <sz val="12"/>
      <color rgb="FF800000"/>
      <name val="Arial CE"/>
      <family val="2"/>
      <charset val="238"/>
    </font>
    <font>
      <sz val="8"/>
      <color rgb="FF960000"/>
      <name val="Arial CE"/>
      <family val="2"/>
      <charset val="238"/>
    </font>
    <font>
      <b/>
      <sz val="8"/>
      <name val="Arial CE"/>
      <family val="2"/>
      <charset val="238"/>
    </font>
    <font>
      <sz val="7"/>
      <color rgb="FF969696"/>
      <name val="Arial CE"/>
      <family val="2"/>
      <charset val="238"/>
    </font>
    <font>
      <i/>
      <sz val="9"/>
      <color rgb="FF0000FF"/>
      <name val="Arial CE"/>
      <family val="2"/>
      <charset val="238"/>
    </font>
    <font>
      <i/>
      <sz val="8"/>
      <color rgb="FF0000FF"/>
      <name val="Arial CE"/>
      <family val="2"/>
      <charset val="238"/>
    </font>
    <font>
      <b/>
      <sz val="9"/>
      <name val="Arial CE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10"/>
      <name val="Arial CE"/>
      <family val="2"/>
    </font>
    <font>
      <sz val="8"/>
      <name val="MS Sans Serif"/>
      <family val="2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3">
    <xf numFmtId="0" fontId="0" fillId="0" borderId="0"/>
    <xf numFmtId="0" fontId="43" fillId="0" borderId="0" applyNumberFormat="0" applyFill="0" applyBorder="0" applyAlignment="0" applyProtection="0"/>
    <xf numFmtId="0" fontId="45" fillId="0" borderId="0" applyAlignment="0">
      <alignment vertical="top" wrapText="1"/>
      <protection locked="0"/>
    </xf>
  </cellStyleXfs>
  <cellXfs count="315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4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17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8" fillId="0" borderId="3" xfId="0" applyFont="1" applyBorder="1" applyAlignment="1">
      <alignment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21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7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5" borderId="7" xfId="0" applyFont="1" applyFill="1" applyBorder="1" applyAlignment="1">
      <alignment vertical="center"/>
    </xf>
    <xf numFmtId="0" fontId="24" fillId="5" borderId="0" xfId="0" applyFont="1" applyFill="1" applyAlignment="1">
      <alignment horizontal="center" vertical="center"/>
    </xf>
    <xf numFmtId="0" fontId="25" fillId="0" borderId="16" xfId="0" applyFont="1" applyBorder="1" applyAlignment="1">
      <alignment horizontal="center" vertical="center" wrapText="1"/>
    </xf>
    <xf numFmtId="0" fontId="25" fillId="0" borderId="17" xfId="0" applyFont="1" applyBorder="1" applyAlignment="1">
      <alignment horizontal="center" vertical="center" wrapText="1"/>
    </xf>
    <xf numFmtId="0" fontId="25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26" fillId="0" borderId="0" xfId="0" applyFont="1" applyAlignment="1">
      <alignment horizontal="left" vertical="center"/>
    </xf>
    <xf numFmtId="0" fontId="26" fillId="0" borderId="0" xfId="0" applyFont="1" applyAlignment="1">
      <alignment vertical="center"/>
    </xf>
    <xf numFmtId="4" fontId="26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22" fillId="0" borderId="14" xfId="0" applyNumberFormat="1" applyFont="1" applyBorder="1" applyAlignment="1">
      <alignment vertical="center"/>
    </xf>
    <xf numFmtId="4" fontId="22" fillId="0" borderId="0" xfId="0" applyNumberFormat="1" applyFont="1" applyBorder="1" applyAlignment="1">
      <alignment vertical="center"/>
    </xf>
    <xf numFmtId="166" fontId="22" fillId="0" borderId="0" xfId="0" applyNumberFormat="1" applyFont="1" applyBorder="1" applyAlignment="1">
      <alignment vertical="center"/>
    </xf>
    <xf numFmtId="4" fontId="22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5" fillId="0" borderId="3" xfId="0" applyFont="1" applyBorder="1" applyAlignment="1">
      <alignment vertical="center"/>
    </xf>
    <xf numFmtId="0" fontId="28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30" fillId="0" borderId="14" xfId="0" applyNumberFormat="1" applyFont="1" applyBorder="1" applyAlignment="1">
      <alignment vertical="center"/>
    </xf>
    <xf numFmtId="4" fontId="30" fillId="0" borderId="0" xfId="0" applyNumberFormat="1" applyFont="1" applyBorder="1" applyAlignment="1">
      <alignment vertical="center"/>
    </xf>
    <xf numFmtId="166" fontId="30" fillId="0" borderId="0" xfId="0" applyNumberFormat="1" applyFont="1" applyBorder="1" applyAlignment="1">
      <alignment vertical="center"/>
    </xf>
    <xf numFmtId="4" fontId="30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31" fillId="0" borderId="0" xfId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" fontId="1" fillId="0" borderId="14" xfId="0" applyNumberFormat="1" applyFont="1" applyBorder="1" applyAlignment="1">
      <alignment vertical="center"/>
    </xf>
    <xf numFmtId="4" fontId="1" fillId="0" borderId="0" xfId="0" applyNumberFormat="1" applyFont="1" applyBorder="1" applyAlignment="1">
      <alignment vertical="center"/>
    </xf>
    <xf numFmtId="166" fontId="1" fillId="0" borderId="0" xfId="0" applyNumberFormat="1" applyFont="1" applyBorder="1" applyAlignment="1">
      <alignment vertical="center"/>
    </xf>
    <xf numFmtId="4" fontId="1" fillId="0" borderId="15" xfId="0" applyNumberFormat="1" applyFont="1" applyBorder="1" applyAlignment="1">
      <alignment vertical="center"/>
    </xf>
    <xf numFmtId="4" fontId="1" fillId="0" borderId="19" xfId="0" applyNumberFormat="1" applyFont="1" applyBorder="1" applyAlignment="1">
      <alignment vertical="center"/>
    </xf>
    <xf numFmtId="4" fontId="1" fillId="0" borderId="20" xfId="0" applyNumberFormat="1" applyFont="1" applyBorder="1" applyAlignment="1">
      <alignment vertical="center"/>
    </xf>
    <xf numFmtId="166" fontId="1" fillId="0" borderId="20" xfId="0" applyNumberFormat="1" applyFont="1" applyBorder="1" applyAlignment="1">
      <alignment vertical="center"/>
    </xf>
    <xf numFmtId="4" fontId="1" fillId="0" borderId="21" xfId="0" applyNumberFormat="1" applyFont="1" applyBorder="1" applyAlignment="1">
      <alignment vertical="center"/>
    </xf>
    <xf numFmtId="0" fontId="33" fillId="0" borderId="0" xfId="0" applyFont="1" applyAlignment="1">
      <alignment horizontal="left" vertical="center"/>
    </xf>
    <xf numFmtId="0" fontId="34" fillId="0" borderId="0" xfId="0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4" fontId="2" fillId="0" borderId="0" xfId="0" applyNumberFormat="1" applyFont="1" applyAlignment="1">
      <alignment vertical="center"/>
    </xf>
    <xf numFmtId="0" fontId="35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4" fontId="18" fillId="0" borderId="0" xfId="0" applyNumberFormat="1" applyFont="1" applyAlignment="1">
      <alignment vertical="center"/>
    </xf>
    <xf numFmtId="0" fontId="12" fillId="0" borderId="0" xfId="0" applyFont="1" applyAlignment="1">
      <alignment vertical="center"/>
    </xf>
    <xf numFmtId="164" fontId="18" fillId="0" borderId="0" xfId="0" applyNumberFormat="1" applyFont="1" applyAlignment="1">
      <alignment horizontal="righ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5" borderId="0" xfId="0" applyFont="1" applyFill="1" applyAlignment="1">
      <alignment vertical="center"/>
    </xf>
    <xf numFmtId="0" fontId="4" fillId="5" borderId="6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right" vertical="center"/>
    </xf>
    <xf numFmtId="0" fontId="4" fillId="5" borderId="7" xfId="0" applyFont="1" applyFill="1" applyBorder="1" applyAlignment="1">
      <alignment horizontal="center" vertical="center"/>
    </xf>
    <xf numFmtId="4" fontId="4" fillId="5" borderId="7" xfId="0" applyNumberFormat="1" applyFont="1" applyFill="1" applyBorder="1" applyAlignment="1">
      <alignment vertical="center"/>
    </xf>
    <xf numFmtId="0" fontId="0" fillId="5" borderId="8" xfId="0" applyFont="1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24" fillId="5" borderId="0" xfId="0" applyFont="1" applyFill="1" applyAlignment="1">
      <alignment horizontal="left" vertical="center"/>
    </xf>
    <xf numFmtId="0" fontId="24" fillId="5" borderId="0" xfId="0" applyFont="1" applyFill="1" applyAlignment="1">
      <alignment horizontal="right" vertical="center"/>
    </xf>
    <xf numFmtId="0" fontId="36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6" fillId="0" borderId="0" xfId="0" applyFont="1" applyAlignment="1">
      <alignment horizontal="left" vertical="center"/>
    </xf>
    <xf numFmtId="4" fontId="6" fillId="0" borderId="0" xfId="0" applyNumberFormat="1" applyFont="1" applyAlignment="1"/>
    <xf numFmtId="4" fontId="36" fillId="0" borderId="0" xfId="0" applyNumberFormat="1" applyFont="1" applyAlignment="1">
      <alignment vertical="center"/>
    </xf>
    <xf numFmtId="0" fontId="25" fillId="0" borderId="0" xfId="0" applyFont="1" applyAlignment="1">
      <alignment horizontal="center" vertical="center"/>
    </xf>
    <xf numFmtId="0" fontId="0" fillId="0" borderId="3" xfId="0" applyFont="1" applyBorder="1" applyAlignment="1" applyProtection="1">
      <alignment vertical="center"/>
      <protection locked="0"/>
    </xf>
    <xf numFmtId="0" fontId="0" fillId="0" borderId="0" xfId="0" applyFont="1" applyAlignment="1" applyProtection="1">
      <alignment vertical="center"/>
      <protection locked="0"/>
    </xf>
    <xf numFmtId="0" fontId="7" fillId="0" borderId="0" xfId="0" applyFont="1" applyAlignment="1" applyProtection="1">
      <alignment horizontal="left" vertical="center"/>
      <protection locked="0"/>
    </xf>
    <xf numFmtId="4" fontId="7" fillId="3" borderId="0" xfId="0" applyNumberFormat="1" applyFont="1" applyFill="1" applyAlignment="1" applyProtection="1">
      <alignment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left" vertical="center"/>
      <protection locked="0"/>
    </xf>
    <xf numFmtId="4" fontId="0" fillId="0" borderId="0" xfId="0" applyNumberFormat="1" applyFont="1" applyAlignment="1" applyProtection="1">
      <alignment vertical="center"/>
      <protection locked="0"/>
    </xf>
    <xf numFmtId="0" fontId="26" fillId="5" borderId="0" xfId="0" applyFont="1" applyFill="1" applyAlignment="1">
      <alignment horizontal="left" vertical="center"/>
    </xf>
    <xf numFmtId="4" fontId="26" fillId="5" borderId="0" xfId="0" applyNumberFormat="1" applyFont="1" applyFill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24" fillId="5" borderId="16" xfId="0" applyFont="1" applyFill="1" applyBorder="1" applyAlignment="1">
      <alignment horizontal="center" vertical="center" wrapText="1"/>
    </xf>
    <xf numFmtId="0" fontId="24" fillId="5" borderId="17" xfId="0" applyFont="1" applyFill="1" applyBorder="1" applyAlignment="1">
      <alignment horizontal="center" vertical="center" wrapText="1"/>
    </xf>
    <xf numFmtId="0" fontId="24" fillId="5" borderId="18" xfId="0" applyFont="1" applyFill="1" applyBorder="1" applyAlignment="1">
      <alignment horizontal="center" vertical="center" wrapText="1"/>
    </xf>
    <xf numFmtId="0" fontId="24" fillId="5" borderId="0" xfId="0" applyFont="1" applyFill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6" fillId="0" borderId="0" xfId="0" applyNumberFormat="1" applyFont="1" applyAlignment="1"/>
    <xf numFmtId="166" fontId="37" fillId="0" borderId="12" xfId="0" applyNumberFormat="1" applyFont="1" applyBorder="1" applyAlignment="1"/>
    <xf numFmtId="166" fontId="37" fillId="0" borderId="13" xfId="0" applyNumberFormat="1" applyFont="1" applyBorder="1" applyAlignment="1"/>
    <xf numFmtId="4" fontId="38" fillId="0" borderId="0" xfId="0" applyNumberFormat="1" applyFont="1" applyAlignment="1">
      <alignment vertical="center"/>
    </xf>
    <xf numFmtId="0" fontId="8" fillId="0" borderId="3" xfId="0" applyFont="1" applyBorder="1" applyAlignme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Alignment="1" applyProtection="1">
      <protection locked="0"/>
    </xf>
    <xf numFmtId="0" fontId="8" fillId="0" borderId="14" xfId="0" applyFont="1" applyBorder="1" applyAlignment="1"/>
    <xf numFmtId="0" fontId="8" fillId="0" borderId="0" xfId="0" applyFont="1" applyBorder="1" applyAlignment="1"/>
    <xf numFmtId="166" fontId="8" fillId="0" borderId="0" xfId="0" applyNumberFormat="1" applyFont="1" applyBorder="1" applyAlignment="1"/>
    <xf numFmtId="166" fontId="8" fillId="0" borderId="15" xfId="0" applyNumberFormat="1" applyFont="1" applyBorder="1" applyAlignment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 applyAlignment="1"/>
    <xf numFmtId="0" fontId="24" fillId="0" borderId="22" xfId="0" applyFont="1" applyBorder="1" applyAlignment="1" applyProtection="1">
      <alignment horizontal="center" vertical="center"/>
      <protection locked="0"/>
    </xf>
    <xf numFmtId="49" fontId="24" fillId="0" borderId="22" xfId="0" applyNumberFormat="1" applyFont="1" applyBorder="1" applyAlignment="1" applyProtection="1">
      <alignment horizontal="left" vertical="center" wrapText="1"/>
      <protection locked="0"/>
    </xf>
    <xf numFmtId="0" fontId="24" fillId="0" borderId="22" xfId="0" applyFont="1" applyBorder="1" applyAlignment="1" applyProtection="1">
      <alignment horizontal="left" vertical="center" wrapText="1"/>
      <protection locked="0"/>
    </xf>
    <xf numFmtId="0" fontId="24" fillId="0" borderId="22" xfId="0" applyFont="1" applyBorder="1" applyAlignment="1" applyProtection="1">
      <alignment horizontal="center" vertical="center" wrapText="1"/>
      <protection locked="0"/>
    </xf>
    <xf numFmtId="167" fontId="24" fillId="0" borderId="22" xfId="0" applyNumberFormat="1" applyFont="1" applyBorder="1" applyAlignment="1" applyProtection="1">
      <alignment vertical="center"/>
      <protection locked="0"/>
    </xf>
    <xf numFmtId="4" fontId="24" fillId="3" borderId="22" xfId="0" applyNumberFormat="1" applyFont="1" applyFill="1" applyBorder="1" applyAlignment="1" applyProtection="1">
      <alignment vertical="center"/>
      <protection locked="0"/>
    </xf>
    <xf numFmtId="4" fontId="24" fillId="0" borderId="22" xfId="0" applyNumberFormat="1" applyFont="1" applyBorder="1" applyAlignment="1" applyProtection="1">
      <alignment vertical="center"/>
      <protection locked="0"/>
    </xf>
    <xf numFmtId="0" fontId="0" fillId="0" borderId="22" xfId="0" applyFont="1" applyBorder="1" applyAlignment="1" applyProtection="1">
      <alignment vertical="center"/>
      <protection locked="0"/>
    </xf>
    <xf numFmtId="0" fontId="25" fillId="3" borderId="14" xfId="0" applyFont="1" applyFill="1" applyBorder="1" applyAlignment="1" applyProtection="1">
      <alignment horizontal="left" vertical="center"/>
      <protection locked="0"/>
    </xf>
    <xf numFmtId="0" fontId="25" fillId="0" borderId="0" xfId="0" applyFont="1" applyBorder="1" applyAlignment="1">
      <alignment horizontal="center" vertical="center"/>
    </xf>
    <xf numFmtId="166" fontId="25" fillId="0" borderId="0" xfId="0" applyNumberFormat="1" applyFont="1" applyBorder="1" applyAlignment="1">
      <alignment vertical="center"/>
    </xf>
    <xf numFmtId="166" fontId="25" fillId="0" borderId="15" xfId="0" applyNumberFormat="1" applyFont="1" applyBorder="1" applyAlignment="1">
      <alignment vertical="center"/>
    </xf>
    <xf numFmtId="0" fontId="24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9" fillId="0" borderId="3" xfId="0" applyFont="1" applyBorder="1" applyAlignment="1">
      <alignment vertical="center"/>
    </xf>
    <xf numFmtId="0" fontId="3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 applyProtection="1">
      <alignment vertical="center"/>
      <protection locked="0"/>
    </xf>
    <xf numFmtId="0" fontId="9" fillId="0" borderId="14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167" fontId="10" fillId="0" borderId="0" xfId="0" applyNumberFormat="1" applyFont="1" applyAlignment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14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167" fontId="11" fillId="0" borderId="0" xfId="0" applyNumberFormat="1" applyFont="1" applyAlignment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14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15" xfId="0" applyFont="1" applyBorder="1" applyAlignment="1">
      <alignment vertical="center"/>
    </xf>
    <xf numFmtId="0" fontId="40" fillId="0" borderId="22" xfId="0" applyFont="1" applyBorder="1" applyAlignment="1" applyProtection="1">
      <alignment horizontal="center" vertical="center"/>
      <protection locked="0"/>
    </xf>
    <xf numFmtId="49" fontId="40" fillId="0" borderId="22" xfId="0" applyNumberFormat="1" applyFont="1" applyBorder="1" applyAlignment="1" applyProtection="1">
      <alignment horizontal="left" vertical="center" wrapText="1"/>
      <protection locked="0"/>
    </xf>
    <xf numFmtId="0" fontId="40" fillId="0" borderId="22" xfId="0" applyFont="1" applyBorder="1" applyAlignment="1" applyProtection="1">
      <alignment horizontal="left" vertical="center" wrapText="1"/>
      <protection locked="0"/>
    </xf>
    <xf numFmtId="0" fontId="40" fillId="0" borderId="22" xfId="0" applyFont="1" applyBorder="1" applyAlignment="1" applyProtection="1">
      <alignment horizontal="center" vertical="center" wrapText="1"/>
      <protection locked="0"/>
    </xf>
    <xf numFmtId="167" fontId="40" fillId="0" borderId="22" xfId="0" applyNumberFormat="1" applyFont="1" applyBorder="1" applyAlignment="1" applyProtection="1">
      <alignment vertical="center"/>
      <protection locked="0"/>
    </xf>
    <xf numFmtId="4" fontId="40" fillId="3" borderId="22" xfId="0" applyNumberFormat="1" applyFont="1" applyFill="1" applyBorder="1" applyAlignment="1" applyProtection="1">
      <alignment vertical="center"/>
      <protection locked="0"/>
    </xf>
    <xf numFmtId="4" fontId="40" fillId="0" borderId="22" xfId="0" applyNumberFormat="1" applyFont="1" applyBorder="1" applyAlignment="1" applyProtection="1">
      <alignment vertical="center"/>
      <protection locked="0"/>
    </xf>
    <xf numFmtId="0" fontId="41" fillId="0" borderId="22" xfId="0" applyFont="1" applyBorder="1" applyAlignment="1" applyProtection="1">
      <alignment vertical="center"/>
      <protection locked="0"/>
    </xf>
    <xf numFmtId="0" fontId="41" fillId="0" borderId="3" xfId="0" applyFont="1" applyBorder="1" applyAlignment="1">
      <alignment vertical="center"/>
    </xf>
    <xf numFmtId="0" fontId="40" fillId="3" borderId="14" xfId="0" applyFont="1" applyFill="1" applyBorder="1" applyAlignment="1" applyProtection="1">
      <alignment horizontal="left" vertical="center"/>
      <protection locked="0"/>
    </xf>
    <xf numFmtId="0" fontId="40" fillId="0" borderId="0" xfId="0" applyFont="1" applyBorder="1" applyAlignment="1">
      <alignment horizontal="center" vertical="center"/>
    </xf>
    <xf numFmtId="167" fontId="24" fillId="3" borderId="22" xfId="0" applyNumberFormat="1" applyFont="1" applyFill="1" applyBorder="1" applyAlignment="1" applyProtection="1">
      <alignment vertical="center"/>
      <protection locked="0"/>
    </xf>
    <xf numFmtId="0" fontId="0" fillId="0" borderId="14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0" fillId="3" borderId="22" xfId="0" applyFont="1" applyFill="1" applyBorder="1" applyAlignment="1" applyProtection="1">
      <alignment horizontal="center" vertical="center"/>
      <protection locked="0"/>
    </xf>
    <xf numFmtId="49" fontId="0" fillId="3" borderId="22" xfId="0" applyNumberFormat="1" applyFont="1" applyFill="1" applyBorder="1" applyAlignment="1" applyProtection="1">
      <alignment horizontal="left" vertical="center" wrapText="1"/>
      <protection locked="0"/>
    </xf>
    <xf numFmtId="0" fontId="0" fillId="3" borderId="22" xfId="0" applyFont="1" applyFill="1" applyBorder="1" applyAlignment="1" applyProtection="1">
      <alignment horizontal="left" vertical="center" wrapText="1"/>
      <protection locked="0"/>
    </xf>
    <xf numFmtId="0" fontId="0" fillId="3" borderId="22" xfId="0" applyFont="1" applyFill="1" applyBorder="1" applyAlignment="1" applyProtection="1">
      <alignment horizontal="center" vertical="center" wrapText="1"/>
      <protection locked="0"/>
    </xf>
    <xf numFmtId="167" fontId="0" fillId="3" borderId="22" xfId="0" applyNumberFormat="1" applyFont="1" applyFill="1" applyBorder="1" applyAlignment="1" applyProtection="1">
      <alignment vertical="center"/>
      <protection locked="0"/>
    </xf>
    <xf numFmtId="4" fontId="0" fillId="3" borderId="22" xfId="0" applyNumberFormat="1" applyFont="1" applyFill="1" applyBorder="1" applyAlignment="1" applyProtection="1">
      <alignment vertical="center"/>
      <protection locked="0"/>
    </xf>
    <xf numFmtId="4" fontId="0" fillId="0" borderId="22" xfId="0" applyNumberFormat="1" applyFont="1" applyBorder="1" applyAlignment="1">
      <alignment vertical="center"/>
    </xf>
    <xf numFmtId="0" fontId="0" fillId="0" borderId="22" xfId="0" applyFont="1" applyBorder="1" applyAlignment="1">
      <alignment vertical="center"/>
    </xf>
    <xf numFmtId="0" fontId="23" fillId="3" borderId="22" xfId="0" applyFont="1" applyFill="1" applyBorder="1" applyAlignment="1" applyProtection="1">
      <alignment horizontal="left" vertical="center"/>
      <protection locked="0"/>
    </xf>
    <xf numFmtId="0" fontId="23" fillId="3" borderId="22" xfId="0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vertical="center"/>
    </xf>
    <xf numFmtId="0" fontId="0" fillId="0" borderId="21" xfId="0" applyFont="1" applyBorder="1" applyAlignment="1">
      <alignment vertical="center"/>
    </xf>
    <xf numFmtId="0" fontId="4" fillId="0" borderId="0" xfId="0" applyFont="1" applyAlignment="1">
      <alignment horizontal="left" vertical="center" wrapText="1"/>
    </xf>
    <xf numFmtId="0" fontId="42" fillId="0" borderId="16" xfId="0" applyFont="1" applyBorder="1" applyAlignment="1">
      <alignment horizontal="left" vertical="center" wrapText="1"/>
    </xf>
    <xf numFmtId="0" fontId="42" fillId="0" borderId="22" xfId="0" applyFont="1" applyBorder="1" applyAlignment="1">
      <alignment horizontal="left" vertical="center" wrapText="1"/>
    </xf>
    <xf numFmtId="0" fontId="42" fillId="0" borderId="22" xfId="0" applyFont="1" applyBorder="1" applyAlignment="1">
      <alignment horizontal="left" vertical="center"/>
    </xf>
    <xf numFmtId="167" fontId="42" fillId="0" borderId="18" xfId="0" applyNumberFormat="1" applyFont="1" applyBorder="1" applyAlignment="1">
      <alignment vertical="center"/>
    </xf>
    <xf numFmtId="0" fontId="0" fillId="0" borderId="0" xfId="0" applyFont="1" applyAlignment="1">
      <alignment horizontal="left" vertical="center" wrapText="1"/>
    </xf>
    <xf numFmtId="167" fontId="0" fillId="0" borderId="0" xfId="0" applyNumberFormat="1" applyFont="1" applyAlignment="1">
      <alignment vertical="center"/>
    </xf>
    <xf numFmtId="0" fontId="38" fillId="0" borderId="0" xfId="0" applyFont="1" applyAlignment="1">
      <alignment horizontal="left" vertical="center"/>
    </xf>
    <xf numFmtId="0" fontId="17" fillId="0" borderId="0" xfId="0" applyFont="1"/>
    <xf numFmtId="0" fontId="44" fillId="0" borderId="0" xfId="0" applyFont="1"/>
    <xf numFmtId="0" fontId="2" fillId="0" borderId="0" xfId="0" applyFont="1"/>
    <xf numFmtId="14" fontId="2" fillId="3" borderId="0" xfId="0" applyNumberFormat="1" applyFont="1" applyFill="1" applyAlignment="1" applyProtection="1">
      <alignment horizontal="left" vertical="center"/>
      <protection locked="0"/>
    </xf>
    <xf numFmtId="0" fontId="24" fillId="0" borderId="0" xfId="0" applyFont="1" applyBorder="1" applyAlignment="1" applyProtection="1">
      <alignment horizontal="center" vertical="center"/>
      <protection locked="0"/>
    </xf>
    <xf numFmtId="49" fontId="24" fillId="0" borderId="0" xfId="0" applyNumberFormat="1" applyFont="1" applyBorder="1" applyAlignment="1" applyProtection="1">
      <alignment horizontal="left" vertical="center" wrapText="1"/>
      <protection locked="0"/>
    </xf>
    <xf numFmtId="0" fontId="24" fillId="0" borderId="0" xfId="0" applyFont="1" applyBorder="1" applyAlignment="1" applyProtection="1">
      <alignment horizontal="left" vertical="center" wrapText="1"/>
      <protection locked="0"/>
    </xf>
    <xf numFmtId="0" fontId="24" fillId="0" borderId="0" xfId="0" applyFont="1" applyBorder="1" applyAlignment="1" applyProtection="1">
      <alignment horizontal="center" vertical="center" wrapText="1"/>
      <protection locked="0"/>
    </xf>
    <xf numFmtId="167" fontId="24" fillId="3" borderId="0" xfId="0" applyNumberFormat="1" applyFont="1" applyFill="1" applyBorder="1" applyAlignment="1" applyProtection="1">
      <alignment vertical="center"/>
      <protection locked="0"/>
    </xf>
    <xf numFmtId="4" fontId="24" fillId="3" borderId="0" xfId="0" applyNumberFormat="1" applyFont="1" applyFill="1" applyBorder="1" applyAlignment="1" applyProtection="1">
      <alignment vertical="center"/>
      <protection locked="0"/>
    </xf>
    <xf numFmtId="4" fontId="24" fillId="0" borderId="0" xfId="0" applyNumberFormat="1" applyFont="1" applyBorder="1" applyAlignment="1" applyProtection="1">
      <alignment vertical="center"/>
      <protection locked="0"/>
    </xf>
    <xf numFmtId="0" fontId="0" fillId="0" borderId="0" xfId="0" applyFont="1" applyBorder="1" applyAlignment="1" applyProtection="1">
      <alignment vertical="center"/>
      <protection locked="0"/>
    </xf>
    <xf numFmtId="0" fontId="38" fillId="0" borderId="0" xfId="2" applyFont="1" applyAlignment="1">
      <alignment horizontal="left" vertical="top"/>
      <protection locked="0"/>
    </xf>
    <xf numFmtId="0" fontId="38" fillId="0" borderId="0" xfId="2" applyFont="1" applyAlignment="1">
      <alignment horizontal="left" vertical="top" wrapText="1"/>
      <protection locked="0"/>
    </xf>
    <xf numFmtId="0" fontId="38" fillId="0" borderId="0" xfId="2" applyFont="1" applyAlignment="1">
      <alignment horizontal="right" vertical="top"/>
      <protection locked="0"/>
    </xf>
    <xf numFmtId="4" fontId="19" fillId="0" borderId="0" xfId="0" applyNumberFormat="1" applyFont="1" applyAlignment="1">
      <alignment vertical="center"/>
    </xf>
    <xf numFmtId="0" fontId="18" fillId="0" borderId="0" xfId="0" applyFont="1" applyAlignment="1">
      <alignment vertical="center"/>
    </xf>
    <xf numFmtId="164" fontId="18" fillId="0" borderId="0" xfId="0" applyNumberFormat="1" applyFont="1" applyAlignment="1">
      <alignment horizontal="left" vertical="center"/>
    </xf>
    <xf numFmtId="4" fontId="20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0" fontId="16" fillId="0" borderId="0" xfId="0" applyFont="1" applyAlignment="1">
      <alignment horizontal="left" vertical="top" wrapText="1"/>
    </xf>
    <xf numFmtId="0" fontId="16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top" wrapText="1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4" fontId="17" fillId="0" borderId="5" xfId="0" applyNumberFormat="1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4" fontId="7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49" fontId="32" fillId="0" borderId="0" xfId="0" applyNumberFormat="1" applyFont="1" applyAlignment="1">
      <alignment horizontal="left" vertical="center" wrapText="1"/>
    </xf>
    <xf numFmtId="0" fontId="32" fillId="0" borderId="0" xfId="0" applyFont="1" applyAlignment="1">
      <alignment horizontal="left" vertical="center" wrapText="1"/>
    </xf>
    <xf numFmtId="0" fontId="24" fillId="5" borderId="6" xfId="0" applyFont="1" applyFill="1" applyBorder="1" applyAlignment="1">
      <alignment horizontal="center" vertical="center"/>
    </xf>
    <xf numFmtId="0" fontId="24" fillId="5" borderId="7" xfId="0" applyFont="1" applyFill="1" applyBorder="1" applyAlignment="1">
      <alignment horizontal="left" vertical="center"/>
    </xf>
    <xf numFmtId="0" fontId="24" fillId="5" borderId="7" xfId="0" applyFont="1" applyFill="1" applyBorder="1" applyAlignment="1">
      <alignment horizontal="center" vertical="center"/>
    </xf>
    <xf numFmtId="0" fontId="24" fillId="5" borderId="7" xfId="0" applyFont="1" applyFill="1" applyBorder="1" applyAlignment="1">
      <alignment horizontal="right" vertical="center"/>
    </xf>
    <xf numFmtId="0" fontId="24" fillId="5" borderId="8" xfId="0" applyFont="1" applyFill="1" applyBorder="1" applyAlignment="1">
      <alignment horizontal="left" vertical="center"/>
    </xf>
    <xf numFmtId="4" fontId="29" fillId="0" borderId="0" xfId="0" applyNumberFormat="1" applyFont="1" applyAlignment="1">
      <alignment vertical="center"/>
    </xf>
    <xf numFmtId="0" fontId="29" fillId="0" borderId="0" xfId="0" applyFont="1" applyAlignment="1">
      <alignment vertical="center"/>
    </xf>
    <xf numFmtId="4" fontId="29" fillId="0" borderId="0" xfId="0" applyNumberFormat="1" applyFont="1" applyAlignment="1">
      <alignment horizontal="right" vertical="center"/>
    </xf>
    <xf numFmtId="0" fontId="28" fillId="0" borderId="0" xfId="0" applyFont="1" applyAlignment="1">
      <alignment horizontal="left" vertical="center" wrapText="1"/>
    </xf>
    <xf numFmtId="4" fontId="26" fillId="0" borderId="0" xfId="0" applyNumberFormat="1" applyFont="1" applyAlignment="1">
      <alignment horizontal="right" vertical="center"/>
    </xf>
    <xf numFmtId="4" fontId="26" fillId="0" borderId="0" xfId="0" applyNumberFormat="1" applyFont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2" fillId="0" borderId="11" xfId="0" applyFont="1" applyBorder="1" applyAlignment="1">
      <alignment horizontal="center" vertical="center"/>
    </xf>
    <xf numFmtId="0" fontId="22" fillId="0" borderId="12" xfId="0" applyFont="1" applyBorder="1" applyAlignment="1">
      <alignment horizontal="left" vertical="center"/>
    </xf>
    <xf numFmtId="0" fontId="23" fillId="0" borderId="14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4" fillId="4" borderId="7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7" fillId="0" borderId="0" xfId="0" applyFont="1" applyAlignment="1">
      <alignment horizontal="left" vertical="center" wrapText="1"/>
    </xf>
    <xf numFmtId="0" fontId="38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2" fillId="3" borderId="0" xfId="0" applyFont="1" applyFill="1" applyAlignment="1" applyProtection="1">
      <alignment horizontal="left" vertical="center"/>
      <protection locked="0"/>
    </xf>
    <xf numFmtId="0" fontId="38" fillId="0" borderId="0" xfId="2" applyFont="1" applyAlignment="1">
      <alignment horizontal="left" vertical="center" wrapText="1"/>
      <protection locked="0"/>
    </xf>
    <xf numFmtId="0" fontId="7" fillId="3" borderId="0" xfId="0" applyFont="1" applyFill="1" applyAlignment="1" applyProtection="1">
      <alignment horizontal="left" vertical="center"/>
      <protection locked="0"/>
    </xf>
    <xf numFmtId="0" fontId="7" fillId="0" borderId="0" xfId="0" applyFont="1" applyAlignment="1" applyProtection="1">
      <alignment horizontal="left" vertical="center"/>
      <protection locked="0"/>
    </xf>
    <xf numFmtId="0" fontId="17" fillId="0" borderId="0" xfId="0" applyFont="1" applyAlignment="1">
      <alignment horizontal="left" vertical="top" wrapText="1"/>
    </xf>
    <xf numFmtId="0" fontId="17" fillId="0" borderId="0" xfId="0" applyFont="1" applyAlignment="1">
      <alignment horizontal="left" vertical="top"/>
    </xf>
  </cellXfs>
  <cellStyles count="3">
    <cellStyle name="Hyperlink" xfId="1" builtinId="8"/>
    <cellStyle name="Normal" xfId="0" builtinId="0" customBuiltin="1"/>
    <cellStyle name="normálne_SO-01 Rodinný dom a občianska vybavenosť - zmena Zadanie s výkazom výmer" xfId="2" xr:uid="{00000000-0005-0000-0000-000002000000}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99"/>
  <sheetViews>
    <sheetView showGridLines="0" tabSelected="1" workbookViewId="0">
      <selection activeCell="K6" sqref="K6:AO6"/>
    </sheetView>
  </sheetViews>
  <sheetFormatPr baseColWidth="10" defaultColWidth="8.75" defaultRowHeight="11"/>
  <cols>
    <col min="1" max="1" width="8.25" style="1" customWidth="1"/>
    <col min="2" max="2" width="1.75" style="1" customWidth="1"/>
    <col min="3" max="3" width="4.25" style="1" customWidth="1"/>
    <col min="4" max="33" width="2.75" style="1" customWidth="1"/>
    <col min="34" max="34" width="3.25" style="1" customWidth="1"/>
    <col min="35" max="35" width="31.75" style="1" customWidth="1"/>
    <col min="36" max="37" width="2.5" style="1" customWidth="1"/>
    <col min="38" max="38" width="8.25" style="1" customWidth="1"/>
    <col min="39" max="39" width="3.25" style="1" customWidth="1"/>
    <col min="40" max="40" width="13.25" style="1" customWidth="1"/>
    <col min="41" max="41" width="7.5" style="1" customWidth="1"/>
    <col min="42" max="42" width="4.25" style="1" customWidth="1"/>
    <col min="43" max="43" width="15.75" style="1" hidden="1" customWidth="1"/>
    <col min="44" max="44" width="13.75" style="1" customWidth="1"/>
    <col min="45" max="47" width="25.75" style="1" hidden="1" customWidth="1"/>
    <col min="48" max="49" width="21.75" style="1" hidden="1" customWidth="1"/>
    <col min="50" max="51" width="25" style="1" hidden="1" customWidth="1"/>
    <col min="52" max="52" width="21.75" style="1" hidden="1" customWidth="1"/>
    <col min="53" max="53" width="19.25" style="1" hidden="1" customWidth="1"/>
    <col min="54" max="54" width="25" style="1" hidden="1" customWidth="1"/>
    <col min="55" max="55" width="21.75" style="1" hidden="1" customWidth="1"/>
    <col min="56" max="56" width="19.25" style="1" hidden="1" customWidth="1"/>
    <col min="57" max="57" width="66.5" style="1" customWidth="1"/>
    <col min="71" max="91" width="9.25" style="1" hidden="1"/>
  </cols>
  <sheetData>
    <row r="1" spans="1:74">
      <c r="A1" s="16" t="s">
        <v>0</v>
      </c>
      <c r="AZ1" s="16" t="s">
        <v>1</v>
      </c>
      <c r="BA1" s="16" t="s">
        <v>2</v>
      </c>
      <c r="BB1" s="16" t="s">
        <v>1</v>
      </c>
      <c r="BT1" s="16" t="s">
        <v>3</v>
      </c>
      <c r="BU1" s="16" t="s">
        <v>3</v>
      </c>
      <c r="BV1" s="16" t="s">
        <v>4</v>
      </c>
    </row>
    <row r="2" spans="1:74" s="1" customFormat="1" ht="37" customHeight="1">
      <c r="AR2" s="292" t="s">
        <v>5</v>
      </c>
      <c r="AS2" s="270"/>
      <c r="AT2" s="270"/>
      <c r="AU2" s="270"/>
      <c r="AV2" s="270"/>
      <c r="AW2" s="270"/>
      <c r="AX2" s="270"/>
      <c r="AY2" s="270"/>
      <c r="AZ2" s="270"/>
      <c r="BA2" s="270"/>
      <c r="BB2" s="270"/>
      <c r="BC2" s="270"/>
      <c r="BD2" s="270"/>
      <c r="BE2" s="270"/>
      <c r="BS2" s="17" t="s">
        <v>6</v>
      </c>
      <c r="BT2" s="17" t="s">
        <v>7</v>
      </c>
    </row>
    <row r="3" spans="1:74" s="1" customFormat="1" ht="7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20"/>
      <c r="BS3" s="17" t="s">
        <v>6</v>
      </c>
      <c r="BT3" s="17" t="s">
        <v>7</v>
      </c>
    </row>
    <row r="4" spans="1:74" s="1" customFormat="1" ht="25" customHeight="1">
      <c r="B4" s="20"/>
      <c r="D4" s="21" t="s">
        <v>8</v>
      </c>
      <c r="AR4" s="20"/>
      <c r="AS4" s="22" t="s">
        <v>9</v>
      </c>
      <c r="BE4" s="23" t="s">
        <v>10</v>
      </c>
      <c r="BS4" s="17" t="s">
        <v>11</v>
      </c>
    </row>
    <row r="5" spans="1:74" s="1" customFormat="1" ht="12" customHeight="1">
      <c r="B5" s="20"/>
      <c r="D5" s="24" t="s">
        <v>12</v>
      </c>
      <c r="K5" s="269"/>
      <c r="L5" s="270"/>
      <c r="M5" s="270"/>
      <c r="N5" s="270"/>
      <c r="O5" s="270"/>
      <c r="P5" s="270"/>
      <c r="Q5" s="270"/>
      <c r="R5" s="270"/>
      <c r="S5" s="270"/>
      <c r="T5" s="270"/>
      <c r="U5" s="270"/>
      <c r="V5" s="270"/>
      <c r="W5" s="270"/>
      <c r="X5" s="270"/>
      <c r="Y5" s="270"/>
      <c r="Z5" s="270"/>
      <c r="AA5" s="270"/>
      <c r="AB5" s="270"/>
      <c r="AC5" s="270"/>
      <c r="AD5" s="270"/>
      <c r="AE5" s="270"/>
      <c r="AF5" s="270"/>
      <c r="AG5" s="270"/>
      <c r="AH5" s="270"/>
      <c r="AI5" s="270"/>
      <c r="AJ5" s="270"/>
      <c r="AK5" s="270"/>
      <c r="AL5" s="270"/>
      <c r="AM5" s="270"/>
      <c r="AN5" s="270"/>
      <c r="AO5" s="270"/>
      <c r="AR5" s="20"/>
      <c r="BE5" s="266" t="s">
        <v>13</v>
      </c>
      <c r="BS5" s="17" t="s">
        <v>6</v>
      </c>
    </row>
    <row r="6" spans="1:74" s="1" customFormat="1" ht="37" customHeight="1">
      <c r="B6" s="20"/>
      <c r="D6" s="26" t="s">
        <v>14</v>
      </c>
      <c r="K6" s="271" t="s">
        <v>385</v>
      </c>
      <c r="L6" s="270"/>
      <c r="M6" s="270"/>
      <c r="N6" s="270"/>
      <c r="O6" s="270"/>
      <c r="P6" s="270"/>
      <c r="Q6" s="270"/>
      <c r="R6" s="270"/>
      <c r="S6" s="270"/>
      <c r="T6" s="270"/>
      <c r="U6" s="270"/>
      <c r="V6" s="270"/>
      <c r="W6" s="270"/>
      <c r="X6" s="270"/>
      <c r="Y6" s="270"/>
      <c r="Z6" s="270"/>
      <c r="AA6" s="270"/>
      <c r="AB6" s="270"/>
      <c r="AC6" s="270"/>
      <c r="AD6" s="270"/>
      <c r="AE6" s="270"/>
      <c r="AF6" s="270"/>
      <c r="AG6" s="270"/>
      <c r="AH6" s="270"/>
      <c r="AI6" s="270"/>
      <c r="AJ6" s="270"/>
      <c r="AK6" s="270"/>
      <c r="AL6" s="270"/>
      <c r="AM6" s="270"/>
      <c r="AN6" s="270"/>
      <c r="AO6" s="270"/>
      <c r="AR6" s="20"/>
      <c r="BE6" s="267"/>
      <c r="BS6" s="17" t="s">
        <v>6</v>
      </c>
    </row>
    <row r="7" spans="1:74" s="1" customFormat="1" ht="12" customHeight="1">
      <c r="B7" s="20"/>
      <c r="D7" s="28" t="s">
        <v>15</v>
      </c>
      <c r="K7" s="25" t="s">
        <v>1</v>
      </c>
      <c r="AK7" s="28" t="s">
        <v>16</v>
      </c>
      <c r="AN7" s="25" t="s">
        <v>1</v>
      </c>
      <c r="AR7" s="20"/>
      <c r="BE7" s="267"/>
      <c r="BS7" s="17" t="s">
        <v>6</v>
      </c>
    </row>
    <row r="8" spans="1:74" s="1" customFormat="1" ht="12" customHeight="1">
      <c r="B8" s="20"/>
      <c r="D8" s="28" t="s">
        <v>17</v>
      </c>
      <c r="K8" s="245" t="s">
        <v>386</v>
      </c>
      <c r="AK8" s="28" t="s">
        <v>19</v>
      </c>
      <c r="AN8" s="248">
        <v>44748</v>
      </c>
      <c r="AR8" s="20"/>
      <c r="BE8" s="267"/>
      <c r="BS8" s="17" t="s">
        <v>6</v>
      </c>
    </row>
    <row r="9" spans="1:74" s="1" customFormat="1" ht="14.5" customHeight="1">
      <c r="B9" s="20"/>
      <c r="AR9" s="20"/>
      <c r="BE9" s="267"/>
      <c r="BS9" s="17" t="s">
        <v>6</v>
      </c>
    </row>
    <row r="10" spans="1:74" s="1" customFormat="1" ht="12" customHeight="1">
      <c r="B10" s="20"/>
      <c r="D10" s="28" t="s">
        <v>20</v>
      </c>
      <c r="K10" s="246" t="s">
        <v>387</v>
      </c>
      <c r="AK10" s="28" t="s">
        <v>21</v>
      </c>
      <c r="AN10" s="25" t="s">
        <v>1</v>
      </c>
      <c r="AR10" s="20"/>
      <c r="BE10" s="267"/>
      <c r="BS10" s="17" t="s">
        <v>6</v>
      </c>
    </row>
    <row r="11" spans="1:74" s="1" customFormat="1" ht="18.5" customHeight="1">
      <c r="B11" s="20"/>
      <c r="E11" s="25" t="s">
        <v>18</v>
      </c>
      <c r="AK11" s="28" t="s">
        <v>22</v>
      </c>
      <c r="AN11" s="25" t="s">
        <v>1</v>
      </c>
      <c r="AR11" s="20"/>
      <c r="BE11" s="267"/>
      <c r="BS11" s="17" t="s">
        <v>6</v>
      </c>
    </row>
    <row r="12" spans="1:74" s="1" customFormat="1" ht="7" customHeight="1">
      <c r="B12" s="20"/>
      <c r="AR12" s="20"/>
      <c r="BE12" s="267"/>
      <c r="BS12" s="17" t="s">
        <v>6</v>
      </c>
    </row>
    <row r="13" spans="1:74" s="1" customFormat="1" ht="12" customHeight="1">
      <c r="B13" s="20"/>
      <c r="D13" s="28" t="s">
        <v>23</v>
      </c>
      <c r="AK13" s="28" t="s">
        <v>21</v>
      </c>
      <c r="AN13" s="30" t="s">
        <v>24</v>
      </c>
      <c r="AR13" s="20"/>
      <c r="BE13" s="267"/>
      <c r="BS13" s="17" t="s">
        <v>6</v>
      </c>
    </row>
    <row r="14" spans="1:74" ht="13">
      <c r="B14" s="20"/>
      <c r="E14" s="272" t="s">
        <v>24</v>
      </c>
      <c r="F14" s="272"/>
      <c r="G14" s="272"/>
      <c r="H14" s="272"/>
      <c r="I14" s="272"/>
      <c r="J14" s="272"/>
      <c r="K14" s="272"/>
      <c r="L14" s="272"/>
      <c r="M14" s="272"/>
      <c r="N14" s="272"/>
      <c r="O14" s="272"/>
      <c r="P14" s="272"/>
      <c r="Q14" s="272"/>
      <c r="R14" s="272"/>
      <c r="S14" s="272"/>
      <c r="T14" s="272"/>
      <c r="U14" s="272"/>
      <c r="V14" s="272"/>
      <c r="W14" s="272"/>
      <c r="X14" s="272"/>
      <c r="Y14" s="272"/>
      <c r="Z14" s="272"/>
      <c r="AA14" s="272"/>
      <c r="AB14" s="272"/>
      <c r="AC14" s="272"/>
      <c r="AD14" s="272"/>
      <c r="AE14" s="272"/>
      <c r="AF14" s="272"/>
      <c r="AG14" s="272"/>
      <c r="AH14" s="272"/>
      <c r="AI14" s="272"/>
      <c r="AJ14" s="272"/>
      <c r="AK14" s="28" t="s">
        <v>22</v>
      </c>
      <c r="AN14" s="30" t="s">
        <v>24</v>
      </c>
      <c r="AR14" s="20"/>
      <c r="BE14" s="267"/>
      <c r="BS14" s="17" t="s">
        <v>6</v>
      </c>
    </row>
    <row r="15" spans="1:74" s="1" customFormat="1" ht="7" customHeight="1">
      <c r="B15" s="20"/>
      <c r="AR15" s="20"/>
      <c r="BE15" s="267"/>
      <c r="BS15" s="17" t="s">
        <v>3</v>
      </c>
    </row>
    <row r="16" spans="1:74" s="1" customFormat="1" ht="12" customHeight="1">
      <c r="B16" s="20"/>
      <c r="D16" s="28" t="s">
        <v>25</v>
      </c>
      <c r="K16" s="247" t="s">
        <v>96</v>
      </c>
      <c r="AK16" s="28" t="s">
        <v>21</v>
      </c>
      <c r="AN16" s="25" t="s">
        <v>1</v>
      </c>
      <c r="AR16" s="20"/>
      <c r="BE16" s="267"/>
      <c r="BS16" s="17" t="s">
        <v>26</v>
      </c>
    </row>
    <row r="17" spans="1:71" s="1" customFormat="1" ht="18.5" customHeight="1">
      <c r="B17" s="20"/>
      <c r="E17" s="25" t="s">
        <v>18</v>
      </c>
      <c r="AK17" s="28" t="s">
        <v>22</v>
      </c>
      <c r="AN17" s="25" t="s">
        <v>1</v>
      </c>
      <c r="AR17" s="20"/>
      <c r="BE17" s="267"/>
      <c r="BS17" s="17" t="s">
        <v>26</v>
      </c>
    </row>
    <row r="18" spans="1:71" s="1" customFormat="1" ht="7" customHeight="1">
      <c r="B18" s="20"/>
      <c r="AR18" s="20"/>
      <c r="BE18" s="267"/>
      <c r="BS18" s="17" t="s">
        <v>6</v>
      </c>
    </row>
    <row r="19" spans="1:71" s="1" customFormat="1" ht="12" customHeight="1">
      <c r="B19" s="20"/>
      <c r="D19" s="28" t="s">
        <v>27</v>
      </c>
      <c r="K19" s="246" t="s">
        <v>388</v>
      </c>
      <c r="AK19" s="28" t="s">
        <v>21</v>
      </c>
      <c r="AN19" s="25" t="s">
        <v>1</v>
      </c>
      <c r="AR19" s="20"/>
      <c r="BE19" s="267"/>
      <c r="BS19" s="17" t="s">
        <v>6</v>
      </c>
    </row>
    <row r="20" spans="1:71" s="1" customFormat="1" ht="18.5" customHeight="1">
      <c r="B20" s="20"/>
      <c r="E20" s="25" t="s">
        <v>18</v>
      </c>
      <c r="AK20" s="28" t="s">
        <v>22</v>
      </c>
      <c r="AN20" s="25" t="s">
        <v>1</v>
      </c>
      <c r="AR20" s="20"/>
      <c r="BE20" s="267"/>
      <c r="BS20" s="17" t="s">
        <v>26</v>
      </c>
    </row>
    <row r="21" spans="1:71" s="1" customFormat="1" ht="7" customHeight="1">
      <c r="B21" s="20"/>
      <c r="AR21" s="20"/>
      <c r="BE21" s="267"/>
    </row>
    <row r="22" spans="1:71" s="1" customFormat="1" ht="12" customHeight="1">
      <c r="B22" s="20"/>
      <c r="D22" s="28" t="s">
        <v>28</v>
      </c>
      <c r="AR22" s="20"/>
      <c r="BE22" s="267"/>
    </row>
    <row r="23" spans="1:71" s="1" customFormat="1" ht="16.5" customHeight="1">
      <c r="B23" s="20"/>
      <c r="E23" s="273" t="s">
        <v>1</v>
      </c>
      <c r="F23" s="273"/>
      <c r="G23" s="273"/>
      <c r="H23" s="273"/>
      <c r="I23" s="273"/>
      <c r="J23" s="273"/>
      <c r="K23" s="273"/>
      <c r="L23" s="273"/>
      <c r="M23" s="273"/>
      <c r="N23" s="273"/>
      <c r="O23" s="273"/>
      <c r="P23" s="273"/>
      <c r="Q23" s="273"/>
      <c r="R23" s="273"/>
      <c r="S23" s="273"/>
      <c r="T23" s="273"/>
      <c r="U23" s="273"/>
      <c r="V23" s="273"/>
      <c r="W23" s="273"/>
      <c r="X23" s="273"/>
      <c r="Y23" s="273"/>
      <c r="Z23" s="273"/>
      <c r="AA23" s="273"/>
      <c r="AB23" s="273"/>
      <c r="AC23" s="273"/>
      <c r="AD23" s="273"/>
      <c r="AE23" s="273"/>
      <c r="AF23" s="273"/>
      <c r="AG23" s="273"/>
      <c r="AH23" s="273"/>
      <c r="AI23" s="273"/>
      <c r="AJ23" s="273"/>
      <c r="AK23" s="273"/>
      <c r="AL23" s="273"/>
      <c r="AM23" s="273"/>
      <c r="AN23" s="273"/>
      <c r="AR23" s="20"/>
      <c r="BE23" s="267"/>
    </row>
    <row r="24" spans="1:71" s="1" customFormat="1" ht="7" customHeight="1">
      <c r="B24" s="20"/>
      <c r="AR24" s="20"/>
      <c r="BE24" s="267"/>
    </row>
    <row r="25" spans="1:71" s="1" customFormat="1" ht="7" customHeight="1">
      <c r="B25" s="20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2"/>
      <c r="AR25" s="20"/>
      <c r="BE25" s="267"/>
    </row>
    <row r="26" spans="1:71" s="2" customFormat="1" ht="26" customHeight="1">
      <c r="A26" s="33"/>
      <c r="B26" s="34"/>
      <c r="C26" s="33"/>
      <c r="D26" s="35" t="s">
        <v>29</v>
      </c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36"/>
      <c r="AK26" s="274">
        <f>ROUND(AG94,2)</f>
        <v>0</v>
      </c>
      <c r="AL26" s="275"/>
      <c r="AM26" s="275"/>
      <c r="AN26" s="275"/>
      <c r="AO26" s="275"/>
      <c r="AP26" s="33"/>
      <c r="AQ26" s="33"/>
      <c r="AR26" s="34"/>
      <c r="BE26" s="267"/>
    </row>
    <row r="27" spans="1:71" s="2" customFormat="1" ht="7" customHeight="1">
      <c r="A27" s="33"/>
      <c r="B27" s="34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  <c r="AM27" s="33"/>
      <c r="AN27" s="33"/>
      <c r="AO27" s="33"/>
      <c r="AP27" s="33"/>
      <c r="AQ27" s="33"/>
      <c r="AR27" s="34"/>
      <c r="BE27" s="267"/>
    </row>
    <row r="28" spans="1:71" s="2" customFormat="1" ht="13">
      <c r="A28" s="33"/>
      <c r="B28" s="34"/>
      <c r="C28" s="33"/>
      <c r="D28" s="33"/>
      <c r="E28" s="33"/>
      <c r="F28" s="33"/>
      <c r="G28" s="33"/>
      <c r="H28" s="33"/>
      <c r="I28" s="33"/>
      <c r="J28" s="33"/>
      <c r="K28" s="33"/>
      <c r="L28" s="276" t="s">
        <v>30</v>
      </c>
      <c r="M28" s="276"/>
      <c r="N28" s="276"/>
      <c r="O28" s="276"/>
      <c r="P28" s="276"/>
      <c r="Q28" s="33"/>
      <c r="R28" s="33"/>
      <c r="S28" s="33"/>
      <c r="T28" s="33"/>
      <c r="U28" s="33"/>
      <c r="V28" s="33"/>
      <c r="W28" s="276" t="s">
        <v>31</v>
      </c>
      <c r="X28" s="276"/>
      <c r="Y28" s="276"/>
      <c r="Z28" s="276"/>
      <c r="AA28" s="276"/>
      <c r="AB28" s="276"/>
      <c r="AC28" s="276"/>
      <c r="AD28" s="276"/>
      <c r="AE28" s="276"/>
      <c r="AF28" s="33"/>
      <c r="AG28" s="33"/>
      <c r="AH28" s="33"/>
      <c r="AI28" s="33"/>
      <c r="AJ28" s="33"/>
      <c r="AK28" s="276" t="s">
        <v>32</v>
      </c>
      <c r="AL28" s="276"/>
      <c r="AM28" s="276"/>
      <c r="AN28" s="276"/>
      <c r="AO28" s="276"/>
      <c r="AP28" s="33"/>
      <c r="AQ28" s="33"/>
      <c r="AR28" s="34"/>
      <c r="BE28" s="267"/>
    </row>
    <row r="29" spans="1:71" s="3" customFormat="1" ht="14.5" customHeight="1">
      <c r="B29" s="38"/>
      <c r="D29" s="28" t="s">
        <v>33</v>
      </c>
      <c r="F29" s="39" t="s">
        <v>34</v>
      </c>
      <c r="L29" s="262">
        <v>0.2</v>
      </c>
      <c r="M29" s="261"/>
      <c r="N29" s="261"/>
      <c r="O29" s="261"/>
      <c r="P29" s="261"/>
      <c r="Q29" s="40"/>
      <c r="R29" s="40"/>
      <c r="S29" s="40"/>
      <c r="T29" s="40"/>
      <c r="U29" s="40"/>
      <c r="V29" s="40"/>
      <c r="W29" s="260">
        <f>ROUND(AZ94, 2)</f>
        <v>0</v>
      </c>
      <c r="X29" s="261"/>
      <c r="Y29" s="261"/>
      <c r="Z29" s="261"/>
      <c r="AA29" s="261"/>
      <c r="AB29" s="261"/>
      <c r="AC29" s="261"/>
      <c r="AD29" s="261"/>
      <c r="AE29" s="261"/>
      <c r="AF29" s="40"/>
      <c r="AG29" s="40"/>
      <c r="AH29" s="40"/>
      <c r="AI29" s="40"/>
      <c r="AJ29" s="40"/>
      <c r="AK29" s="260">
        <f>ROUND(AV94, 2)</f>
        <v>0</v>
      </c>
      <c r="AL29" s="261"/>
      <c r="AM29" s="261"/>
      <c r="AN29" s="261"/>
      <c r="AO29" s="261"/>
      <c r="AP29" s="40"/>
      <c r="AQ29" s="40"/>
      <c r="AR29" s="41"/>
      <c r="AS29" s="40"/>
      <c r="AT29" s="40"/>
      <c r="AU29" s="40"/>
      <c r="AV29" s="40"/>
      <c r="AW29" s="40"/>
      <c r="AX29" s="40"/>
      <c r="AY29" s="40"/>
      <c r="AZ29" s="40"/>
      <c r="BE29" s="268"/>
    </row>
    <row r="30" spans="1:71" s="3" customFormat="1" ht="14.5" customHeight="1">
      <c r="B30" s="38"/>
      <c r="F30" s="39" t="s">
        <v>35</v>
      </c>
      <c r="L30" s="262">
        <v>0.2</v>
      </c>
      <c r="M30" s="261"/>
      <c r="N30" s="261"/>
      <c r="O30" s="261"/>
      <c r="P30" s="261"/>
      <c r="Q30" s="40"/>
      <c r="R30" s="40"/>
      <c r="S30" s="40"/>
      <c r="T30" s="40"/>
      <c r="U30" s="40"/>
      <c r="V30" s="40"/>
      <c r="W30" s="260">
        <f>ROUND(BA94, 2)</f>
        <v>0</v>
      </c>
      <c r="X30" s="261"/>
      <c r="Y30" s="261"/>
      <c r="Z30" s="261"/>
      <c r="AA30" s="261"/>
      <c r="AB30" s="261"/>
      <c r="AC30" s="261"/>
      <c r="AD30" s="261"/>
      <c r="AE30" s="261"/>
      <c r="AF30" s="40"/>
      <c r="AG30" s="40"/>
      <c r="AH30" s="40"/>
      <c r="AI30" s="40"/>
      <c r="AJ30" s="40"/>
      <c r="AK30" s="260">
        <f>ROUND(AW94, 2)</f>
        <v>0</v>
      </c>
      <c r="AL30" s="261"/>
      <c r="AM30" s="261"/>
      <c r="AN30" s="261"/>
      <c r="AO30" s="261"/>
      <c r="AP30" s="40"/>
      <c r="AQ30" s="40"/>
      <c r="AR30" s="41"/>
      <c r="AS30" s="40"/>
      <c r="AT30" s="40"/>
      <c r="AU30" s="40"/>
      <c r="AV30" s="40"/>
      <c r="AW30" s="40"/>
      <c r="AX30" s="40"/>
      <c r="AY30" s="40"/>
      <c r="AZ30" s="40"/>
      <c r="BE30" s="268"/>
    </row>
    <row r="31" spans="1:71" s="3" customFormat="1" ht="14.5" hidden="1" customHeight="1">
      <c r="B31" s="38"/>
      <c r="F31" s="28" t="s">
        <v>36</v>
      </c>
      <c r="L31" s="265">
        <v>0.2</v>
      </c>
      <c r="M31" s="264"/>
      <c r="N31" s="264"/>
      <c r="O31" s="264"/>
      <c r="P31" s="264"/>
      <c r="W31" s="263">
        <f>ROUND(BB94, 2)</f>
        <v>0</v>
      </c>
      <c r="X31" s="264"/>
      <c r="Y31" s="264"/>
      <c r="Z31" s="264"/>
      <c r="AA31" s="264"/>
      <c r="AB31" s="264"/>
      <c r="AC31" s="264"/>
      <c r="AD31" s="264"/>
      <c r="AE31" s="264"/>
      <c r="AK31" s="263">
        <v>0</v>
      </c>
      <c r="AL31" s="264"/>
      <c r="AM31" s="264"/>
      <c r="AN31" s="264"/>
      <c r="AO31" s="264"/>
      <c r="AR31" s="38"/>
      <c r="BE31" s="268"/>
    </row>
    <row r="32" spans="1:71" s="3" customFormat="1" ht="14.5" hidden="1" customHeight="1">
      <c r="B32" s="38"/>
      <c r="F32" s="28" t="s">
        <v>37</v>
      </c>
      <c r="L32" s="265">
        <v>0.2</v>
      </c>
      <c r="M32" s="264"/>
      <c r="N32" s="264"/>
      <c r="O32" s="264"/>
      <c r="P32" s="264"/>
      <c r="W32" s="263">
        <f>ROUND(BC94, 2)</f>
        <v>0</v>
      </c>
      <c r="X32" s="264"/>
      <c r="Y32" s="264"/>
      <c r="Z32" s="264"/>
      <c r="AA32" s="264"/>
      <c r="AB32" s="264"/>
      <c r="AC32" s="264"/>
      <c r="AD32" s="264"/>
      <c r="AE32" s="264"/>
      <c r="AK32" s="263">
        <v>0</v>
      </c>
      <c r="AL32" s="264"/>
      <c r="AM32" s="264"/>
      <c r="AN32" s="264"/>
      <c r="AO32" s="264"/>
      <c r="AR32" s="38"/>
      <c r="BE32" s="268"/>
    </row>
    <row r="33" spans="1:57" s="3" customFormat="1" ht="14.5" hidden="1" customHeight="1">
      <c r="B33" s="38"/>
      <c r="F33" s="39" t="s">
        <v>38</v>
      </c>
      <c r="L33" s="262">
        <v>0</v>
      </c>
      <c r="M33" s="261"/>
      <c r="N33" s="261"/>
      <c r="O33" s="261"/>
      <c r="P33" s="261"/>
      <c r="Q33" s="40"/>
      <c r="R33" s="40"/>
      <c r="S33" s="40"/>
      <c r="T33" s="40"/>
      <c r="U33" s="40"/>
      <c r="V33" s="40"/>
      <c r="W33" s="260">
        <f>ROUND(BD94, 2)</f>
        <v>0</v>
      </c>
      <c r="X33" s="261"/>
      <c r="Y33" s="261"/>
      <c r="Z33" s="261"/>
      <c r="AA33" s="261"/>
      <c r="AB33" s="261"/>
      <c r="AC33" s="261"/>
      <c r="AD33" s="261"/>
      <c r="AE33" s="261"/>
      <c r="AF33" s="40"/>
      <c r="AG33" s="40"/>
      <c r="AH33" s="40"/>
      <c r="AI33" s="40"/>
      <c r="AJ33" s="40"/>
      <c r="AK33" s="260">
        <v>0</v>
      </c>
      <c r="AL33" s="261"/>
      <c r="AM33" s="261"/>
      <c r="AN33" s="261"/>
      <c r="AO33" s="261"/>
      <c r="AP33" s="40"/>
      <c r="AQ33" s="40"/>
      <c r="AR33" s="41"/>
      <c r="AS33" s="40"/>
      <c r="AT33" s="40"/>
      <c r="AU33" s="40"/>
      <c r="AV33" s="40"/>
      <c r="AW33" s="40"/>
      <c r="AX33" s="40"/>
      <c r="AY33" s="40"/>
      <c r="AZ33" s="40"/>
      <c r="BE33" s="268"/>
    </row>
    <row r="34" spans="1:57" s="2" customFormat="1" ht="7" customHeight="1">
      <c r="A34" s="33"/>
      <c r="B34" s="34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33"/>
      <c r="AM34" s="33"/>
      <c r="AN34" s="33"/>
      <c r="AO34" s="33"/>
      <c r="AP34" s="33"/>
      <c r="AQ34" s="33"/>
      <c r="AR34" s="34"/>
      <c r="BE34" s="267"/>
    </row>
    <row r="35" spans="1:57" s="2" customFormat="1" ht="26" customHeight="1">
      <c r="A35" s="33"/>
      <c r="B35" s="34"/>
      <c r="C35" s="42"/>
      <c r="D35" s="43" t="s">
        <v>39</v>
      </c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5" t="s">
        <v>40</v>
      </c>
      <c r="U35" s="44"/>
      <c r="V35" s="44"/>
      <c r="W35" s="44"/>
      <c r="X35" s="302" t="s">
        <v>41</v>
      </c>
      <c r="Y35" s="303"/>
      <c r="Z35" s="303"/>
      <c r="AA35" s="303"/>
      <c r="AB35" s="303"/>
      <c r="AC35" s="44"/>
      <c r="AD35" s="44"/>
      <c r="AE35" s="44"/>
      <c r="AF35" s="44"/>
      <c r="AG35" s="44"/>
      <c r="AH35" s="44"/>
      <c r="AI35" s="44"/>
      <c r="AJ35" s="44"/>
      <c r="AK35" s="304">
        <f>SUM(AK26:AK33)</f>
        <v>0</v>
      </c>
      <c r="AL35" s="303"/>
      <c r="AM35" s="303"/>
      <c r="AN35" s="303"/>
      <c r="AO35" s="305"/>
      <c r="AP35" s="42"/>
      <c r="AQ35" s="42"/>
      <c r="AR35" s="34"/>
      <c r="BE35" s="33"/>
    </row>
    <row r="36" spans="1:57" s="2" customFormat="1" ht="7" customHeight="1">
      <c r="A36" s="33"/>
      <c r="B36" s="34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33"/>
      <c r="AQ36" s="33"/>
      <c r="AR36" s="34"/>
      <c r="BE36" s="33"/>
    </row>
    <row r="37" spans="1:57" s="2" customFormat="1" ht="14.5" customHeight="1">
      <c r="A37" s="33"/>
      <c r="B37" s="34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33"/>
      <c r="AJ37" s="33"/>
      <c r="AK37" s="33"/>
      <c r="AL37" s="33"/>
      <c r="AM37" s="33"/>
      <c r="AN37" s="33"/>
      <c r="AO37" s="33"/>
      <c r="AP37" s="33"/>
      <c r="AQ37" s="33"/>
      <c r="AR37" s="34"/>
      <c r="BE37" s="33"/>
    </row>
    <row r="38" spans="1:57" s="1" customFormat="1" ht="14.5" customHeight="1">
      <c r="B38" s="20"/>
      <c r="AR38" s="20"/>
    </row>
    <row r="39" spans="1:57" s="1" customFormat="1" ht="14.5" customHeight="1">
      <c r="B39" s="20"/>
      <c r="AR39" s="20"/>
    </row>
    <row r="40" spans="1:57" s="1" customFormat="1" ht="14.5" customHeight="1">
      <c r="B40" s="20"/>
      <c r="AR40" s="20"/>
    </row>
    <row r="41" spans="1:57" s="1" customFormat="1" ht="14.5" customHeight="1">
      <c r="B41" s="20"/>
      <c r="AR41" s="20"/>
    </row>
    <row r="42" spans="1:57" s="1" customFormat="1" ht="14.5" customHeight="1">
      <c r="B42" s="20"/>
      <c r="AR42" s="20"/>
    </row>
    <row r="43" spans="1:57" s="1" customFormat="1" ht="14.5" customHeight="1">
      <c r="B43" s="20"/>
      <c r="AR43" s="20"/>
    </row>
    <row r="44" spans="1:57" s="1" customFormat="1" ht="14.5" customHeight="1">
      <c r="B44" s="20"/>
      <c r="AR44" s="20"/>
    </row>
    <row r="45" spans="1:57" s="1" customFormat="1" ht="14.5" customHeight="1">
      <c r="B45" s="20"/>
      <c r="AR45" s="20"/>
    </row>
    <row r="46" spans="1:57" s="1" customFormat="1" ht="14.5" customHeight="1">
      <c r="B46" s="20"/>
      <c r="AR46" s="20"/>
    </row>
    <row r="47" spans="1:57" s="1" customFormat="1" ht="14.5" customHeight="1">
      <c r="B47" s="20"/>
      <c r="AR47" s="20"/>
    </row>
    <row r="48" spans="1:57" s="1" customFormat="1" ht="14.5" customHeight="1">
      <c r="B48" s="20"/>
      <c r="AR48" s="20"/>
    </row>
    <row r="49" spans="1:57" s="2" customFormat="1" ht="14.5" customHeight="1">
      <c r="B49" s="46"/>
      <c r="D49" s="47" t="s">
        <v>42</v>
      </c>
      <c r="E49" s="48"/>
      <c r="F49" s="48"/>
      <c r="G49" s="48"/>
      <c r="H49" s="48"/>
      <c r="I49" s="48"/>
      <c r="J49" s="48"/>
      <c r="K49" s="48"/>
      <c r="L49" s="48"/>
      <c r="M49" s="48"/>
      <c r="N49" s="48"/>
      <c r="O49" s="48"/>
      <c r="P49" s="48"/>
      <c r="Q49" s="48"/>
      <c r="R49" s="48"/>
      <c r="S49" s="48"/>
      <c r="T49" s="48"/>
      <c r="U49" s="48"/>
      <c r="V49" s="48"/>
      <c r="W49" s="48"/>
      <c r="X49" s="48"/>
      <c r="Y49" s="48"/>
      <c r="Z49" s="48"/>
      <c r="AA49" s="48"/>
      <c r="AB49" s="48"/>
      <c r="AC49" s="48"/>
      <c r="AD49" s="48"/>
      <c r="AE49" s="48"/>
      <c r="AF49" s="48"/>
      <c r="AG49" s="48"/>
      <c r="AH49" s="47" t="s">
        <v>43</v>
      </c>
      <c r="AI49" s="48"/>
      <c r="AJ49" s="48"/>
      <c r="AK49" s="48"/>
      <c r="AL49" s="48"/>
      <c r="AM49" s="48"/>
      <c r="AN49" s="48"/>
      <c r="AO49" s="48"/>
      <c r="AR49" s="46"/>
    </row>
    <row r="50" spans="1:57">
      <c r="B50" s="20"/>
      <c r="AR50" s="20"/>
    </row>
    <row r="51" spans="1:57">
      <c r="B51" s="20"/>
      <c r="AR51" s="20"/>
    </row>
    <row r="52" spans="1:57">
      <c r="B52" s="20"/>
      <c r="AR52" s="20"/>
    </row>
    <row r="53" spans="1:57">
      <c r="B53" s="20"/>
      <c r="AR53" s="20"/>
    </row>
    <row r="54" spans="1:57">
      <c r="B54" s="20"/>
      <c r="AR54" s="20"/>
    </row>
    <row r="55" spans="1:57">
      <c r="B55" s="20"/>
      <c r="AR55" s="20"/>
    </row>
    <row r="56" spans="1:57">
      <c r="B56" s="20"/>
      <c r="AR56" s="20"/>
    </row>
    <row r="57" spans="1:57">
      <c r="B57" s="20"/>
      <c r="AR57" s="20"/>
    </row>
    <row r="58" spans="1:57">
      <c r="B58" s="20"/>
      <c r="AR58" s="20"/>
    </row>
    <row r="59" spans="1:57">
      <c r="B59" s="20"/>
      <c r="AR59" s="20"/>
    </row>
    <row r="60" spans="1:57" s="2" customFormat="1" ht="13">
      <c r="A60" s="33"/>
      <c r="B60" s="34"/>
      <c r="C60" s="33"/>
      <c r="D60" s="49" t="s">
        <v>44</v>
      </c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49" t="s">
        <v>45</v>
      </c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6"/>
      <c r="AH60" s="49" t="s">
        <v>44</v>
      </c>
      <c r="AI60" s="36"/>
      <c r="AJ60" s="36"/>
      <c r="AK60" s="36"/>
      <c r="AL60" s="36"/>
      <c r="AM60" s="49" t="s">
        <v>45</v>
      </c>
      <c r="AN60" s="36"/>
      <c r="AO60" s="36"/>
      <c r="AP60" s="33"/>
      <c r="AQ60" s="33"/>
      <c r="AR60" s="34"/>
      <c r="BE60" s="33"/>
    </row>
    <row r="61" spans="1:57">
      <c r="B61" s="20"/>
      <c r="AR61" s="20"/>
    </row>
    <row r="62" spans="1:57">
      <c r="B62" s="20"/>
      <c r="AR62" s="20"/>
    </row>
    <row r="63" spans="1:57">
      <c r="B63" s="20"/>
      <c r="AR63" s="20"/>
    </row>
    <row r="64" spans="1:57" s="2" customFormat="1" ht="13">
      <c r="A64" s="33"/>
      <c r="B64" s="34"/>
      <c r="C64" s="33"/>
      <c r="D64" s="47" t="s">
        <v>46</v>
      </c>
      <c r="E64" s="50"/>
      <c r="F64" s="50"/>
      <c r="G64" s="50"/>
      <c r="H64" s="50"/>
      <c r="I64" s="50"/>
      <c r="J64" s="50"/>
      <c r="K64" s="50"/>
      <c r="L64" s="50"/>
      <c r="M64" s="50"/>
      <c r="N64" s="50"/>
      <c r="O64" s="50"/>
      <c r="P64" s="50"/>
      <c r="Q64" s="50"/>
      <c r="R64" s="50"/>
      <c r="S64" s="50"/>
      <c r="T64" s="50"/>
      <c r="U64" s="50"/>
      <c r="V64" s="50"/>
      <c r="W64" s="50"/>
      <c r="X64" s="50"/>
      <c r="Y64" s="50"/>
      <c r="Z64" s="50"/>
      <c r="AA64" s="50"/>
      <c r="AB64" s="50"/>
      <c r="AC64" s="50"/>
      <c r="AD64" s="50"/>
      <c r="AE64" s="50"/>
      <c r="AF64" s="50"/>
      <c r="AG64" s="50"/>
      <c r="AH64" s="47" t="s">
        <v>47</v>
      </c>
      <c r="AI64" s="50"/>
      <c r="AJ64" s="50"/>
      <c r="AK64" s="50"/>
      <c r="AL64" s="50"/>
      <c r="AM64" s="50"/>
      <c r="AN64" s="50"/>
      <c r="AO64" s="50"/>
      <c r="AP64" s="33"/>
      <c r="AQ64" s="33"/>
      <c r="AR64" s="34"/>
      <c r="BE64" s="33"/>
    </row>
    <row r="65" spans="1:57">
      <c r="B65" s="20"/>
      <c r="AR65" s="20"/>
    </row>
    <row r="66" spans="1:57">
      <c r="B66" s="20"/>
      <c r="AR66" s="20"/>
    </row>
    <row r="67" spans="1:57">
      <c r="B67" s="20"/>
      <c r="AR67" s="20"/>
    </row>
    <row r="68" spans="1:57">
      <c r="B68" s="20"/>
      <c r="AR68" s="20"/>
    </row>
    <row r="69" spans="1:57">
      <c r="B69" s="20"/>
      <c r="AR69" s="20"/>
    </row>
    <row r="70" spans="1:57">
      <c r="B70" s="20"/>
      <c r="AR70" s="20"/>
    </row>
    <row r="71" spans="1:57">
      <c r="B71" s="20"/>
      <c r="AR71" s="20"/>
    </row>
    <row r="72" spans="1:57">
      <c r="B72" s="20"/>
      <c r="AR72" s="20"/>
    </row>
    <row r="73" spans="1:57">
      <c r="B73" s="20"/>
      <c r="AR73" s="20"/>
    </row>
    <row r="74" spans="1:57">
      <c r="B74" s="20"/>
      <c r="AR74" s="20"/>
    </row>
    <row r="75" spans="1:57" s="2" customFormat="1" ht="13">
      <c r="A75" s="33"/>
      <c r="B75" s="34"/>
      <c r="C75" s="33"/>
      <c r="D75" s="49" t="s">
        <v>44</v>
      </c>
      <c r="E75" s="36"/>
      <c r="F75" s="36"/>
      <c r="G75" s="36"/>
      <c r="H75" s="36"/>
      <c r="I75" s="36"/>
      <c r="J75" s="36"/>
      <c r="K75" s="36"/>
      <c r="L75" s="36"/>
      <c r="M75" s="36"/>
      <c r="N75" s="36"/>
      <c r="O75" s="36"/>
      <c r="P75" s="36"/>
      <c r="Q75" s="36"/>
      <c r="R75" s="36"/>
      <c r="S75" s="36"/>
      <c r="T75" s="36"/>
      <c r="U75" s="36"/>
      <c r="V75" s="49" t="s">
        <v>45</v>
      </c>
      <c r="W75" s="36"/>
      <c r="X75" s="36"/>
      <c r="Y75" s="36"/>
      <c r="Z75" s="36"/>
      <c r="AA75" s="36"/>
      <c r="AB75" s="36"/>
      <c r="AC75" s="36"/>
      <c r="AD75" s="36"/>
      <c r="AE75" s="36"/>
      <c r="AF75" s="36"/>
      <c r="AG75" s="36"/>
      <c r="AH75" s="49" t="s">
        <v>44</v>
      </c>
      <c r="AI75" s="36"/>
      <c r="AJ75" s="36"/>
      <c r="AK75" s="36"/>
      <c r="AL75" s="36"/>
      <c r="AM75" s="49" t="s">
        <v>45</v>
      </c>
      <c r="AN75" s="36"/>
      <c r="AO75" s="36"/>
      <c r="AP75" s="33"/>
      <c r="AQ75" s="33"/>
      <c r="AR75" s="34"/>
      <c r="BE75" s="33"/>
    </row>
    <row r="76" spans="1:57" s="2" customFormat="1">
      <c r="A76" s="33"/>
      <c r="B76" s="34"/>
      <c r="C76" s="33"/>
      <c r="D76" s="33"/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  <c r="AF76" s="33"/>
      <c r="AG76" s="33"/>
      <c r="AH76" s="33"/>
      <c r="AI76" s="33"/>
      <c r="AJ76" s="33"/>
      <c r="AK76" s="33"/>
      <c r="AL76" s="33"/>
      <c r="AM76" s="33"/>
      <c r="AN76" s="33"/>
      <c r="AO76" s="33"/>
      <c r="AP76" s="33"/>
      <c r="AQ76" s="33"/>
      <c r="AR76" s="34"/>
      <c r="BE76" s="33"/>
    </row>
    <row r="77" spans="1:57" s="2" customFormat="1" ht="7" customHeight="1">
      <c r="A77" s="33"/>
      <c r="B77" s="51"/>
      <c r="C77" s="52"/>
      <c r="D77" s="52"/>
      <c r="E77" s="52"/>
      <c r="F77" s="52"/>
      <c r="G77" s="52"/>
      <c r="H77" s="52"/>
      <c r="I77" s="52"/>
      <c r="J77" s="52"/>
      <c r="K77" s="52"/>
      <c r="L77" s="52"/>
      <c r="M77" s="52"/>
      <c r="N77" s="52"/>
      <c r="O77" s="52"/>
      <c r="P77" s="52"/>
      <c r="Q77" s="52"/>
      <c r="R77" s="52"/>
      <c r="S77" s="52"/>
      <c r="T77" s="52"/>
      <c r="U77" s="52"/>
      <c r="V77" s="52"/>
      <c r="W77" s="52"/>
      <c r="X77" s="52"/>
      <c r="Y77" s="52"/>
      <c r="Z77" s="52"/>
      <c r="AA77" s="52"/>
      <c r="AB77" s="52"/>
      <c r="AC77" s="52"/>
      <c r="AD77" s="52"/>
      <c r="AE77" s="52"/>
      <c r="AF77" s="52"/>
      <c r="AG77" s="52"/>
      <c r="AH77" s="52"/>
      <c r="AI77" s="52"/>
      <c r="AJ77" s="52"/>
      <c r="AK77" s="52"/>
      <c r="AL77" s="52"/>
      <c r="AM77" s="52"/>
      <c r="AN77" s="52"/>
      <c r="AO77" s="52"/>
      <c r="AP77" s="52"/>
      <c r="AQ77" s="52"/>
      <c r="AR77" s="34"/>
      <c r="BE77" s="33"/>
    </row>
    <row r="81" spans="1:91" s="2" customFormat="1" ht="7" customHeight="1">
      <c r="A81" s="33"/>
      <c r="B81" s="53"/>
      <c r="C81" s="54"/>
      <c r="D81" s="54"/>
      <c r="E81" s="54"/>
      <c r="F81" s="54"/>
      <c r="G81" s="54"/>
      <c r="H81" s="54"/>
      <c r="I81" s="54"/>
      <c r="J81" s="54"/>
      <c r="K81" s="54"/>
      <c r="L81" s="54"/>
      <c r="M81" s="54"/>
      <c r="N81" s="54"/>
      <c r="O81" s="54"/>
      <c r="P81" s="54"/>
      <c r="Q81" s="54"/>
      <c r="R81" s="54"/>
      <c r="S81" s="54"/>
      <c r="T81" s="54"/>
      <c r="U81" s="54"/>
      <c r="V81" s="54"/>
      <c r="W81" s="54"/>
      <c r="X81" s="54"/>
      <c r="Y81" s="54"/>
      <c r="Z81" s="54"/>
      <c r="AA81" s="54"/>
      <c r="AB81" s="54"/>
      <c r="AC81" s="54"/>
      <c r="AD81" s="54"/>
      <c r="AE81" s="54"/>
      <c r="AF81" s="54"/>
      <c r="AG81" s="54"/>
      <c r="AH81" s="54"/>
      <c r="AI81" s="54"/>
      <c r="AJ81" s="54"/>
      <c r="AK81" s="54"/>
      <c r="AL81" s="54"/>
      <c r="AM81" s="54"/>
      <c r="AN81" s="54"/>
      <c r="AO81" s="54"/>
      <c r="AP81" s="54"/>
      <c r="AQ81" s="54"/>
      <c r="AR81" s="34"/>
      <c r="BE81" s="33"/>
    </row>
    <row r="82" spans="1:91" s="2" customFormat="1" ht="25" customHeight="1">
      <c r="A82" s="33"/>
      <c r="B82" s="34"/>
      <c r="C82" s="21" t="s">
        <v>48</v>
      </c>
      <c r="D82" s="33"/>
      <c r="E82" s="33"/>
      <c r="F82" s="33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  <c r="AF82" s="33"/>
      <c r="AG82" s="33"/>
      <c r="AH82" s="33"/>
      <c r="AI82" s="33"/>
      <c r="AJ82" s="33"/>
      <c r="AK82" s="33"/>
      <c r="AL82" s="33"/>
      <c r="AM82" s="33"/>
      <c r="AN82" s="33"/>
      <c r="AO82" s="33"/>
      <c r="AP82" s="33"/>
      <c r="AQ82" s="33"/>
      <c r="AR82" s="34"/>
      <c r="BE82" s="33"/>
    </row>
    <row r="83" spans="1:91" s="2" customFormat="1" ht="7" customHeight="1">
      <c r="A83" s="33"/>
      <c r="B83" s="34"/>
      <c r="C83" s="33"/>
      <c r="D83" s="33"/>
      <c r="E83" s="33"/>
      <c r="F83" s="33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  <c r="AF83" s="33"/>
      <c r="AG83" s="33"/>
      <c r="AH83" s="33"/>
      <c r="AI83" s="33"/>
      <c r="AJ83" s="33"/>
      <c r="AK83" s="33"/>
      <c r="AL83" s="33"/>
      <c r="AM83" s="33"/>
      <c r="AN83" s="33"/>
      <c r="AO83" s="33"/>
      <c r="AP83" s="33"/>
      <c r="AQ83" s="33"/>
      <c r="AR83" s="34"/>
      <c r="BE83" s="33"/>
    </row>
    <row r="84" spans="1:91" s="4" customFormat="1" ht="12" customHeight="1">
      <c r="B84" s="55"/>
      <c r="C84" s="28" t="s">
        <v>12</v>
      </c>
      <c r="AR84" s="55"/>
    </row>
    <row r="85" spans="1:91" s="5" customFormat="1" ht="37" customHeight="1">
      <c r="B85" s="56"/>
      <c r="C85" s="57" t="s">
        <v>14</v>
      </c>
      <c r="L85" s="293" t="str">
        <f>K6</f>
        <v xml:space="preserve">Obnova objektu bývalých stajní v západnom nádvorí budovy FiF UK - UNIVERSAAL
</v>
      </c>
      <c r="M85" s="294"/>
      <c r="N85" s="294"/>
      <c r="O85" s="294"/>
      <c r="P85" s="294"/>
      <c r="Q85" s="294"/>
      <c r="R85" s="294"/>
      <c r="S85" s="294"/>
      <c r="T85" s="294"/>
      <c r="U85" s="294"/>
      <c r="V85" s="294"/>
      <c r="W85" s="294"/>
      <c r="X85" s="294"/>
      <c r="Y85" s="294"/>
      <c r="Z85" s="294"/>
      <c r="AA85" s="294"/>
      <c r="AB85" s="294"/>
      <c r="AC85" s="294"/>
      <c r="AD85" s="294"/>
      <c r="AE85" s="294"/>
      <c r="AF85" s="294"/>
      <c r="AG85" s="294"/>
      <c r="AH85" s="294"/>
      <c r="AI85" s="294"/>
      <c r="AJ85" s="294"/>
      <c r="AK85" s="294"/>
      <c r="AL85" s="294"/>
      <c r="AM85" s="294"/>
      <c r="AN85" s="294"/>
      <c r="AO85" s="294"/>
      <c r="AR85" s="56"/>
    </row>
    <row r="86" spans="1:91" s="2" customFormat="1" ht="7" customHeight="1">
      <c r="A86" s="33"/>
      <c r="B86" s="34"/>
      <c r="C86" s="33"/>
      <c r="D86" s="33"/>
      <c r="E86" s="33"/>
      <c r="F86" s="33"/>
      <c r="G86" s="33"/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33"/>
      <c r="S86" s="33"/>
      <c r="T86" s="33"/>
      <c r="U86" s="33"/>
      <c r="V86" s="33"/>
      <c r="W86" s="33"/>
      <c r="X86" s="33"/>
      <c r="Y86" s="33"/>
      <c r="Z86" s="33"/>
      <c r="AA86" s="33"/>
      <c r="AB86" s="33"/>
      <c r="AC86" s="33"/>
      <c r="AD86" s="33"/>
      <c r="AE86" s="33"/>
      <c r="AF86" s="33"/>
      <c r="AG86" s="33"/>
      <c r="AH86" s="33"/>
      <c r="AI86" s="33"/>
      <c r="AJ86" s="33"/>
      <c r="AK86" s="33"/>
      <c r="AL86" s="33"/>
      <c r="AM86" s="33"/>
      <c r="AN86" s="33"/>
      <c r="AO86" s="33"/>
      <c r="AP86" s="33"/>
      <c r="AQ86" s="33"/>
      <c r="AR86" s="34"/>
      <c r="BE86" s="33"/>
    </row>
    <row r="87" spans="1:91" s="2" customFormat="1" ht="12" customHeight="1">
      <c r="A87" s="33"/>
      <c r="B87" s="34"/>
      <c r="C87" s="28" t="s">
        <v>17</v>
      </c>
      <c r="D87" s="33"/>
      <c r="E87" s="33"/>
      <c r="F87" s="33"/>
      <c r="G87" s="33"/>
      <c r="H87" s="33"/>
      <c r="I87" s="33"/>
      <c r="J87" s="33"/>
      <c r="K87" s="33"/>
      <c r="L87" s="58" t="str">
        <f>IF(K8="","",K8)</f>
        <v>Fajnorovo nábrežie 3, 811 02 Bratislava</v>
      </c>
      <c r="M87" s="33"/>
      <c r="N87" s="33"/>
      <c r="O87" s="33"/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  <c r="AF87" s="33"/>
      <c r="AG87" s="33"/>
      <c r="AH87" s="33"/>
      <c r="AI87" s="28" t="s">
        <v>19</v>
      </c>
      <c r="AJ87" s="33"/>
      <c r="AK87" s="33"/>
      <c r="AL87" s="33"/>
      <c r="AM87" s="295">
        <f>IF(AN8= "","",AN8)</f>
        <v>44748</v>
      </c>
      <c r="AN87" s="295"/>
      <c r="AO87" s="33"/>
      <c r="AP87" s="33"/>
      <c r="AQ87" s="33"/>
      <c r="AR87" s="34"/>
      <c r="BE87" s="33"/>
    </row>
    <row r="88" spans="1:91" s="2" customFormat="1" ht="7" customHeight="1">
      <c r="A88" s="33"/>
      <c r="B88" s="34"/>
      <c r="C88" s="33"/>
      <c r="D88" s="33"/>
      <c r="E88" s="33"/>
      <c r="F88" s="33"/>
      <c r="G88" s="33"/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33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  <c r="AF88" s="33"/>
      <c r="AG88" s="33"/>
      <c r="AH88" s="33"/>
      <c r="AI88" s="33"/>
      <c r="AJ88" s="33"/>
      <c r="AK88" s="33"/>
      <c r="AL88" s="33"/>
      <c r="AM88" s="33"/>
      <c r="AN88" s="33"/>
      <c r="AO88" s="33"/>
      <c r="AP88" s="33"/>
      <c r="AQ88" s="33"/>
      <c r="AR88" s="34"/>
      <c r="BE88" s="33"/>
    </row>
    <row r="89" spans="1:91" s="2" customFormat="1" ht="15.25" customHeight="1">
      <c r="A89" s="33"/>
      <c r="B89" s="34"/>
      <c r="C89" s="28" t="s">
        <v>20</v>
      </c>
      <c r="D89" s="33"/>
      <c r="E89" s="33"/>
      <c r="F89" s="33"/>
      <c r="G89" s="33"/>
      <c r="H89" s="33"/>
      <c r="I89" s="33"/>
      <c r="J89" s="33"/>
      <c r="K89" s="33"/>
      <c r="L89" s="4" t="str">
        <f>K10</f>
        <v>Filozofická fakulta UK, Gondova 2, 811 02 Bratislava</v>
      </c>
      <c r="M89" s="33"/>
      <c r="N89" s="33"/>
      <c r="O89" s="33"/>
      <c r="P89" s="33"/>
      <c r="Q89" s="33"/>
      <c r="R89" s="33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  <c r="AF89" s="33"/>
      <c r="AG89" s="33"/>
      <c r="AH89" s="33"/>
      <c r="AI89" s="28" t="s">
        <v>25</v>
      </c>
      <c r="AJ89" s="33"/>
      <c r="AK89" s="33"/>
      <c r="AL89" s="33"/>
      <c r="AM89" s="296" t="str">
        <f>K16</f>
        <v>PLURAL s.r.o.</v>
      </c>
      <c r="AN89" s="297"/>
      <c r="AO89" s="297"/>
      <c r="AP89" s="297"/>
      <c r="AQ89" s="33"/>
      <c r="AR89" s="34"/>
      <c r="AS89" s="298" t="s">
        <v>49</v>
      </c>
      <c r="AT89" s="299"/>
      <c r="AU89" s="60"/>
      <c r="AV89" s="60"/>
      <c r="AW89" s="60"/>
      <c r="AX89" s="60"/>
      <c r="AY89" s="60"/>
      <c r="AZ89" s="60"/>
      <c r="BA89" s="60"/>
      <c r="BB89" s="60"/>
      <c r="BC89" s="60"/>
      <c r="BD89" s="61"/>
      <c r="BE89" s="33"/>
    </row>
    <row r="90" spans="1:91" s="2" customFormat="1" ht="15.25" customHeight="1">
      <c r="A90" s="33"/>
      <c r="B90" s="34"/>
      <c r="C90" s="28" t="s">
        <v>23</v>
      </c>
      <c r="D90" s="33"/>
      <c r="E90" s="33"/>
      <c r="F90" s="33"/>
      <c r="G90" s="33"/>
      <c r="H90" s="33"/>
      <c r="I90" s="33"/>
      <c r="J90" s="33"/>
      <c r="K90" s="33"/>
      <c r="L90" s="4" t="str">
        <f>IF(E14= "Vyplň údaj","",E14)</f>
        <v/>
      </c>
      <c r="M90" s="33"/>
      <c r="N90" s="33"/>
      <c r="O90" s="33"/>
      <c r="P90" s="33"/>
      <c r="Q90" s="33"/>
      <c r="R90" s="33"/>
      <c r="S90" s="33"/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  <c r="AF90" s="33"/>
      <c r="AG90" s="33"/>
      <c r="AH90" s="33"/>
      <c r="AI90" s="28" t="s">
        <v>27</v>
      </c>
      <c r="AJ90" s="33"/>
      <c r="AK90" s="33"/>
      <c r="AL90" s="33"/>
      <c r="AM90" s="296" t="str">
        <f>K19</f>
        <v>ROSOFT, s.r.o.</v>
      </c>
      <c r="AN90" s="297"/>
      <c r="AO90" s="297"/>
      <c r="AP90" s="297"/>
      <c r="AQ90" s="33"/>
      <c r="AR90" s="34"/>
      <c r="AS90" s="300"/>
      <c r="AT90" s="301"/>
      <c r="AU90" s="62"/>
      <c r="AV90" s="62"/>
      <c r="AW90" s="62"/>
      <c r="AX90" s="62"/>
      <c r="AY90" s="62"/>
      <c r="AZ90" s="62"/>
      <c r="BA90" s="62"/>
      <c r="BB90" s="62"/>
      <c r="BC90" s="62"/>
      <c r="BD90" s="63"/>
      <c r="BE90" s="33"/>
    </row>
    <row r="91" spans="1:91" s="2" customFormat="1" ht="11" customHeight="1">
      <c r="A91" s="33"/>
      <c r="B91" s="34"/>
      <c r="C91" s="33"/>
      <c r="D91" s="33"/>
      <c r="E91" s="33"/>
      <c r="F91" s="33"/>
      <c r="G91" s="33"/>
      <c r="H91" s="33"/>
      <c r="I91" s="33"/>
      <c r="J91" s="33"/>
      <c r="K91" s="33"/>
      <c r="L91" s="33"/>
      <c r="M91" s="33"/>
      <c r="N91" s="33"/>
      <c r="O91" s="33"/>
      <c r="P91" s="33"/>
      <c r="Q91" s="33"/>
      <c r="R91" s="33"/>
      <c r="S91" s="33"/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  <c r="AF91" s="33"/>
      <c r="AG91" s="33"/>
      <c r="AH91" s="33"/>
      <c r="AI91" s="33"/>
      <c r="AJ91" s="33"/>
      <c r="AK91" s="33"/>
      <c r="AL91" s="33"/>
      <c r="AM91" s="33"/>
      <c r="AN91" s="33"/>
      <c r="AO91" s="33"/>
      <c r="AP91" s="33"/>
      <c r="AQ91" s="33"/>
      <c r="AR91" s="34"/>
      <c r="AS91" s="300"/>
      <c r="AT91" s="301"/>
      <c r="AU91" s="62"/>
      <c r="AV91" s="62"/>
      <c r="AW91" s="62"/>
      <c r="AX91" s="62"/>
      <c r="AY91" s="62"/>
      <c r="AZ91" s="62"/>
      <c r="BA91" s="62"/>
      <c r="BB91" s="62"/>
      <c r="BC91" s="62"/>
      <c r="BD91" s="63"/>
      <c r="BE91" s="33"/>
    </row>
    <row r="92" spans="1:91" s="2" customFormat="1" ht="29.25" customHeight="1">
      <c r="A92" s="33"/>
      <c r="B92" s="34"/>
      <c r="C92" s="281" t="s">
        <v>50</v>
      </c>
      <c r="D92" s="282"/>
      <c r="E92" s="282"/>
      <c r="F92" s="282"/>
      <c r="G92" s="282"/>
      <c r="H92" s="64"/>
      <c r="I92" s="283" t="s">
        <v>51</v>
      </c>
      <c r="J92" s="282"/>
      <c r="K92" s="282"/>
      <c r="L92" s="282"/>
      <c r="M92" s="282"/>
      <c r="N92" s="282"/>
      <c r="O92" s="282"/>
      <c r="P92" s="282"/>
      <c r="Q92" s="282"/>
      <c r="R92" s="282"/>
      <c r="S92" s="282"/>
      <c r="T92" s="282"/>
      <c r="U92" s="282"/>
      <c r="V92" s="282"/>
      <c r="W92" s="282"/>
      <c r="X92" s="282"/>
      <c r="Y92" s="282"/>
      <c r="Z92" s="282"/>
      <c r="AA92" s="282"/>
      <c r="AB92" s="282"/>
      <c r="AC92" s="282"/>
      <c r="AD92" s="282"/>
      <c r="AE92" s="282"/>
      <c r="AF92" s="282"/>
      <c r="AG92" s="284" t="s">
        <v>52</v>
      </c>
      <c r="AH92" s="282"/>
      <c r="AI92" s="282"/>
      <c r="AJ92" s="282"/>
      <c r="AK92" s="282"/>
      <c r="AL92" s="282"/>
      <c r="AM92" s="282"/>
      <c r="AN92" s="283" t="s">
        <v>53</v>
      </c>
      <c r="AO92" s="282"/>
      <c r="AP92" s="285"/>
      <c r="AQ92" s="65" t="s">
        <v>54</v>
      </c>
      <c r="AR92" s="34"/>
      <c r="AS92" s="66" t="s">
        <v>55</v>
      </c>
      <c r="AT92" s="67" t="s">
        <v>56</v>
      </c>
      <c r="AU92" s="67" t="s">
        <v>57</v>
      </c>
      <c r="AV92" s="67" t="s">
        <v>58</v>
      </c>
      <c r="AW92" s="67" t="s">
        <v>59</v>
      </c>
      <c r="AX92" s="67" t="s">
        <v>60</v>
      </c>
      <c r="AY92" s="67" t="s">
        <v>61</v>
      </c>
      <c r="AZ92" s="67" t="s">
        <v>62</v>
      </c>
      <c r="BA92" s="67" t="s">
        <v>63</v>
      </c>
      <c r="BB92" s="67" t="s">
        <v>64</v>
      </c>
      <c r="BC92" s="67" t="s">
        <v>65</v>
      </c>
      <c r="BD92" s="68" t="s">
        <v>66</v>
      </c>
      <c r="BE92" s="33"/>
    </row>
    <row r="93" spans="1:91" s="2" customFormat="1" ht="11" customHeight="1">
      <c r="A93" s="33"/>
      <c r="B93" s="34"/>
      <c r="C93" s="33"/>
      <c r="D93" s="33"/>
      <c r="E93" s="33"/>
      <c r="F93" s="33"/>
      <c r="G93" s="33"/>
      <c r="H93" s="33"/>
      <c r="I93" s="33"/>
      <c r="J93" s="33"/>
      <c r="K93" s="33"/>
      <c r="L93" s="33"/>
      <c r="M93" s="33"/>
      <c r="N93" s="33"/>
      <c r="O93" s="33"/>
      <c r="P93" s="33"/>
      <c r="Q93" s="33"/>
      <c r="R93" s="33"/>
      <c r="S93" s="33"/>
      <c r="T93" s="33"/>
      <c r="U93" s="33"/>
      <c r="V93" s="33"/>
      <c r="W93" s="33"/>
      <c r="X93" s="33"/>
      <c r="Y93" s="33"/>
      <c r="Z93" s="33"/>
      <c r="AA93" s="33"/>
      <c r="AB93" s="33"/>
      <c r="AC93" s="33"/>
      <c r="AD93" s="33"/>
      <c r="AE93" s="33"/>
      <c r="AF93" s="33"/>
      <c r="AG93" s="33"/>
      <c r="AH93" s="33"/>
      <c r="AI93" s="33"/>
      <c r="AJ93" s="33"/>
      <c r="AK93" s="33"/>
      <c r="AL93" s="33"/>
      <c r="AM93" s="33"/>
      <c r="AN93" s="33"/>
      <c r="AO93" s="33"/>
      <c r="AP93" s="33"/>
      <c r="AQ93" s="33"/>
      <c r="AR93" s="34"/>
      <c r="AS93" s="69"/>
      <c r="AT93" s="70"/>
      <c r="AU93" s="70"/>
      <c r="AV93" s="70"/>
      <c r="AW93" s="70"/>
      <c r="AX93" s="70"/>
      <c r="AY93" s="70"/>
      <c r="AZ93" s="70"/>
      <c r="BA93" s="70"/>
      <c r="BB93" s="70"/>
      <c r="BC93" s="70"/>
      <c r="BD93" s="71"/>
      <c r="BE93" s="33"/>
    </row>
    <row r="94" spans="1:91" s="6" customFormat="1" ht="32.5" customHeight="1">
      <c r="B94" s="72"/>
      <c r="C94" s="73" t="s">
        <v>67</v>
      </c>
      <c r="D94" s="74"/>
      <c r="E94" s="74"/>
      <c r="F94" s="74"/>
      <c r="G94" s="74"/>
      <c r="H94" s="74"/>
      <c r="I94" s="74"/>
      <c r="J94" s="74"/>
      <c r="K94" s="74"/>
      <c r="L94" s="74"/>
      <c r="M94" s="74"/>
      <c r="N94" s="74"/>
      <c r="O94" s="74"/>
      <c r="P94" s="74"/>
      <c r="Q94" s="74"/>
      <c r="R94" s="74"/>
      <c r="S94" s="74"/>
      <c r="T94" s="74"/>
      <c r="U94" s="74"/>
      <c r="V94" s="74"/>
      <c r="W94" s="74"/>
      <c r="X94" s="74"/>
      <c r="Y94" s="74"/>
      <c r="Z94" s="74"/>
      <c r="AA94" s="74"/>
      <c r="AB94" s="74"/>
      <c r="AC94" s="74"/>
      <c r="AD94" s="74"/>
      <c r="AE94" s="74"/>
      <c r="AF94" s="74"/>
      <c r="AG94" s="290">
        <f>ROUND(AG95,2)</f>
        <v>0</v>
      </c>
      <c r="AH94" s="290"/>
      <c r="AI94" s="290"/>
      <c r="AJ94" s="290"/>
      <c r="AK94" s="290"/>
      <c r="AL94" s="290"/>
      <c r="AM94" s="290"/>
      <c r="AN94" s="291">
        <f>SUM(AG94,AT94)</f>
        <v>0</v>
      </c>
      <c r="AO94" s="291"/>
      <c r="AP94" s="291"/>
      <c r="AQ94" s="76" t="s">
        <v>1</v>
      </c>
      <c r="AR94" s="72"/>
      <c r="AS94" s="77">
        <f>ROUND(AS95,2)</f>
        <v>0</v>
      </c>
      <c r="AT94" s="78">
        <f>ROUND(SUM(AV94:AW94),2)</f>
        <v>0</v>
      </c>
      <c r="AU94" s="79">
        <f>ROUND(AU95,5)</f>
        <v>0</v>
      </c>
      <c r="AV94" s="78">
        <f>ROUND(AZ94*L29,2)</f>
        <v>0</v>
      </c>
      <c r="AW94" s="78">
        <f>ROUND(BA94*L30,2)</f>
        <v>0</v>
      </c>
      <c r="AX94" s="78">
        <f>ROUND(BB94*L29,2)</f>
        <v>0</v>
      </c>
      <c r="AY94" s="78">
        <f>ROUND(BC94*L30,2)</f>
        <v>0</v>
      </c>
      <c r="AZ94" s="78">
        <f>ROUND(AZ95,2)</f>
        <v>0</v>
      </c>
      <c r="BA94" s="78">
        <f>ROUND(BA95,2)</f>
        <v>0</v>
      </c>
      <c r="BB94" s="78">
        <f>ROUND(BB95,2)</f>
        <v>0</v>
      </c>
      <c r="BC94" s="78">
        <f>ROUND(BC95,2)</f>
        <v>0</v>
      </c>
      <c r="BD94" s="80">
        <f>ROUND(BD95,2)</f>
        <v>0</v>
      </c>
      <c r="BS94" s="81" t="s">
        <v>68</v>
      </c>
      <c r="BT94" s="81" t="s">
        <v>69</v>
      </c>
      <c r="BU94" s="82" t="s">
        <v>70</v>
      </c>
      <c r="BV94" s="81" t="s">
        <v>71</v>
      </c>
      <c r="BW94" s="81" t="s">
        <v>4</v>
      </c>
      <c r="BX94" s="81" t="s">
        <v>72</v>
      </c>
      <c r="CL94" s="81" t="s">
        <v>1</v>
      </c>
    </row>
    <row r="95" spans="1:91" s="7" customFormat="1" ht="16.5" customHeight="1">
      <c r="B95" s="83"/>
      <c r="C95" s="84"/>
      <c r="D95" s="289"/>
      <c r="E95" s="289"/>
      <c r="F95" s="289"/>
      <c r="G95" s="289"/>
      <c r="H95" s="289"/>
      <c r="I95" s="85"/>
      <c r="J95" s="289" t="s">
        <v>73</v>
      </c>
      <c r="K95" s="289"/>
      <c r="L95" s="289"/>
      <c r="M95" s="289"/>
      <c r="N95" s="289"/>
      <c r="O95" s="289"/>
      <c r="P95" s="289"/>
      <c r="Q95" s="289"/>
      <c r="R95" s="289"/>
      <c r="S95" s="289"/>
      <c r="T95" s="289"/>
      <c r="U95" s="289"/>
      <c r="V95" s="289"/>
      <c r="W95" s="289"/>
      <c r="X95" s="289"/>
      <c r="Y95" s="289"/>
      <c r="Z95" s="289"/>
      <c r="AA95" s="289"/>
      <c r="AB95" s="289"/>
      <c r="AC95" s="289"/>
      <c r="AD95" s="289"/>
      <c r="AE95" s="289"/>
      <c r="AF95" s="289"/>
      <c r="AG95" s="288">
        <f>ROUND(SUM(AG96:AG97),2)</f>
        <v>0</v>
      </c>
      <c r="AH95" s="287"/>
      <c r="AI95" s="287"/>
      <c r="AJ95" s="287"/>
      <c r="AK95" s="287"/>
      <c r="AL95" s="287"/>
      <c r="AM95" s="287"/>
      <c r="AN95" s="286">
        <f>SUM(AG95,AT95)</f>
        <v>0</v>
      </c>
      <c r="AO95" s="287"/>
      <c r="AP95" s="287"/>
      <c r="AQ95" s="86" t="s">
        <v>74</v>
      </c>
      <c r="AR95" s="83"/>
      <c r="AS95" s="87">
        <f>ROUND(SUM(AS96:AS97),2)</f>
        <v>0</v>
      </c>
      <c r="AT95" s="88">
        <f>ROUND(SUM(AV95:AW95),2)</f>
        <v>0</v>
      </c>
      <c r="AU95" s="89">
        <f>ROUND(SUM(AU96:AU97),5)</f>
        <v>0</v>
      </c>
      <c r="AV95" s="88">
        <f>ROUND(AZ95*L29,2)</f>
        <v>0</v>
      </c>
      <c r="AW95" s="88">
        <f>ROUND(BA95*L30,2)</f>
        <v>0</v>
      </c>
      <c r="AX95" s="88">
        <f>ROUND(BB95*L29,2)</f>
        <v>0</v>
      </c>
      <c r="AY95" s="88">
        <f>ROUND(BC95*L30,2)</f>
        <v>0</v>
      </c>
      <c r="AZ95" s="88">
        <f>ROUND(SUM(AZ96:AZ97),2)</f>
        <v>0</v>
      </c>
      <c r="BA95" s="88">
        <f>ROUND(SUM(BA96:BA97),2)</f>
        <v>0</v>
      </c>
      <c r="BB95" s="88">
        <f>ROUND(SUM(BB96:BB97),2)</f>
        <v>0</v>
      </c>
      <c r="BC95" s="88">
        <f>ROUND(SUM(BC96:BC97),2)</f>
        <v>0</v>
      </c>
      <c r="BD95" s="90">
        <f>ROUND(SUM(BD96:BD97),2)</f>
        <v>0</v>
      </c>
      <c r="BS95" s="91" t="s">
        <v>68</v>
      </c>
      <c r="BT95" s="91" t="s">
        <v>75</v>
      </c>
      <c r="BU95" s="91" t="s">
        <v>70</v>
      </c>
      <c r="BV95" s="91" t="s">
        <v>71</v>
      </c>
      <c r="BW95" s="91" t="s">
        <v>76</v>
      </c>
      <c r="BX95" s="91" t="s">
        <v>4</v>
      </c>
      <c r="CL95" s="91" t="s">
        <v>1</v>
      </c>
      <c r="CM95" s="91" t="s">
        <v>69</v>
      </c>
    </row>
    <row r="96" spans="1:91" s="4" customFormat="1" ht="16.5" customHeight="1">
      <c r="A96" s="92" t="s">
        <v>77</v>
      </c>
      <c r="B96" s="55"/>
      <c r="C96" s="10"/>
      <c r="D96" s="10"/>
      <c r="E96" s="279" t="s">
        <v>309</v>
      </c>
      <c r="F96" s="279"/>
      <c r="G96" s="279"/>
      <c r="H96" s="279"/>
      <c r="I96" s="279"/>
      <c r="J96" s="10"/>
      <c r="K96" s="280" t="s">
        <v>78</v>
      </c>
      <c r="L96" s="280"/>
      <c r="M96" s="280"/>
      <c r="N96" s="280"/>
      <c r="O96" s="280"/>
      <c r="P96" s="280"/>
      <c r="Q96" s="280"/>
      <c r="R96" s="280"/>
      <c r="S96" s="280"/>
      <c r="T96" s="280"/>
      <c r="U96" s="280"/>
      <c r="V96" s="280"/>
      <c r="W96" s="280"/>
      <c r="X96" s="280"/>
      <c r="Y96" s="280"/>
      <c r="Z96" s="280"/>
      <c r="AA96" s="280"/>
      <c r="AB96" s="280"/>
      <c r="AC96" s="280"/>
      <c r="AD96" s="280"/>
      <c r="AE96" s="280"/>
      <c r="AF96" s="280"/>
      <c r="AG96" s="277">
        <f>'01 - E2.1 ASR'!J34</f>
        <v>0</v>
      </c>
      <c r="AH96" s="278"/>
      <c r="AI96" s="278"/>
      <c r="AJ96" s="278"/>
      <c r="AK96" s="278"/>
      <c r="AL96" s="278"/>
      <c r="AM96" s="278"/>
      <c r="AN96" s="277">
        <f>SUM(AG96,AT96)</f>
        <v>0</v>
      </c>
      <c r="AO96" s="278"/>
      <c r="AP96" s="278"/>
      <c r="AQ96" s="93" t="s">
        <v>79</v>
      </c>
      <c r="AR96" s="55"/>
      <c r="AS96" s="94">
        <v>0</v>
      </c>
      <c r="AT96" s="95">
        <f>ROUND(SUM(AV96:AW96),2)</f>
        <v>0</v>
      </c>
      <c r="AU96" s="96">
        <f>'01 - E2.1 ASR'!P139</f>
        <v>0</v>
      </c>
      <c r="AV96" s="95">
        <f>'01 - E2.1 ASR'!J37</f>
        <v>0</v>
      </c>
      <c r="AW96" s="95">
        <f>'01 - E2.1 ASR'!J38</f>
        <v>0</v>
      </c>
      <c r="AX96" s="95">
        <f>'01 - E2.1 ASR'!J39</f>
        <v>0</v>
      </c>
      <c r="AY96" s="95">
        <f>'01 - E2.1 ASR'!J40</f>
        <v>0</v>
      </c>
      <c r="AZ96" s="95">
        <f>'01 - E2.1 ASR'!F37</f>
        <v>0</v>
      </c>
      <c r="BA96" s="95">
        <f>'01 - E2.1 ASR'!F38</f>
        <v>0</v>
      </c>
      <c r="BB96" s="95">
        <f>'01 - E2.1 ASR'!F39</f>
        <v>0</v>
      </c>
      <c r="BC96" s="95">
        <f>'01 - E2.1 ASR'!F40</f>
        <v>0</v>
      </c>
      <c r="BD96" s="97">
        <f>'01 - E2.1 ASR'!F41</f>
        <v>0</v>
      </c>
      <c r="BT96" s="25" t="s">
        <v>80</v>
      </c>
      <c r="BV96" s="25" t="s">
        <v>71</v>
      </c>
      <c r="BW96" s="25" t="s">
        <v>81</v>
      </c>
      <c r="BX96" s="25" t="s">
        <v>76</v>
      </c>
      <c r="CL96" s="25" t="s">
        <v>1</v>
      </c>
    </row>
    <row r="97" spans="1:90" s="4" customFormat="1" ht="16.5" customHeight="1">
      <c r="A97" s="92" t="s">
        <v>77</v>
      </c>
      <c r="B97" s="55"/>
      <c r="C97" s="10"/>
      <c r="D97" s="10"/>
      <c r="E97" s="279" t="s">
        <v>389</v>
      </c>
      <c r="F97" s="279"/>
      <c r="G97" s="279"/>
      <c r="H97" s="279"/>
      <c r="I97" s="279"/>
      <c r="J97" s="10"/>
      <c r="K97" s="280" t="s">
        <v>82</v>
      </c>
      <c r="L97" s="280"/>
      <c r="M97" s="280"/>
      <c r="N97" s="280"/>
      <c r="O97" s="280"/>
      <c r="P97" s="280"/>
      <c r="Q97" s="280"/>
      <c r="R97" s="280"/>
      <c r="S97" s="280"/>
      <c r="T97" s="280"/>
      <c r="U97" s="280"/>
      <c r="V97" s="280"/>
      <c r="W97" s="280"/>
      <c r="X97" s="280"/>
      <c r="Y97" s="280"/>
      <c r="Z97" s="280"/>
      <c r="AA97" s="280"/>
      <c r="AB97" s="280"/>
      <c r="AC97" s="280"/>
      <c r="AD97" s="280"/>
      <c r="AE97" s="280"/>
      <c r="AF97" s="280"/>
      <c r="AG97" s="277">
        <f>'02 - E2.2 ZTI'!J34</f>
        <v>0</v>
      </c>
      <c r="AH97" s="278"/>
      <c r="AI97" s="278"/>
      <c r="AJ97" s="278"/>
      <c r="AK97" s="278"/>
      <c r="AL97" s="278"/>
      <c r="AM97" s="278"/>
      <c r="AN97" s="277">
        <f>SUM(AG97,AT97)</f>
        <v>0</v>
      </c>
      <c r="AO97" s="278"/>
      <c r="AP97" s="278"/>
      <c r="AQ97" s="93" t="s">
        <v>79</v>
      </c>
      <c r="AR97" s="55"/>
      <c r="AS97" s="98">
        <v>0</v>
      </c>
      <c r="AT97" s="99">
        <f>ROUND(SUM(AV97:AW97),2)</f>
        <v>0</v>
      </c>
      <c r="AU97" s="100">
        <f>'02 - E2.2 ZTI'!P134</f>
        <v>0</v>
      </c>
      <c r="AV97" s="99">
        <f>'02 - E2.2 ZTI'!J37</f>
        <v>0</v>
      </c>
      <c r="AW97" s="99">
        <f>'02 - E2.2 ZTI'!J38</f>
        <v>0</v>
      </c>
      <c r="AX97" s="99">
        <f>'02 - E2.2 ZTI'!J39</f>
        <v>0</v>
      </c>
      <c r="AY97" s="99">
        <f>'02 - E2.2 ZTI'!J40</f>
        <v>0</v>
      </c>
      <c r="AZ97" s="99">
        <f>'02 - E2.2 ZTI'!F37</f>
        <v>0</v>
      </c>
      <c r="BA97" s="99">
        <f>'02 - E2.2 ZTI'!F38</f>
        <v>0</v>
      </c>
      <c r="BB97" s="99">
        <f>'02 - E2.2 ZTI'!F39</f>
        <v>0</v>
      </c>
      <c r="BC97" s="99">
        <f>'02 - E2.2 ZTI'!F40</f>
        <v>0</v>
      </c>
      <c r="BD97" s="101">
        <f>'02 - E2.2 ZTI'!F41</f>
        <v>0</v>
      </c>
      <c r="BT97" s="25" t="s">
        <v>80</v>
      </c>
      <c r="BV97" s="25" t="s">
        <v>71</v>
      </c>
      <c r="BW97" s="25" t="s">
        <v>83</v>
      </c>
      <c r="BX97" s="25" t="s">
        <v>76</v>
      </c>
      <c r="CL97" s="25" t="s">
        <v>1</v>
      </c>
    </row>
    <row r="98" spans="1:90" s="2" customFormat="1" ht="30" customHeight="1">
      <c r="A98" s="33"/>
      <c r="B98" s="34"/>
      <c r="C98" s="33"/>
      <c r="D98" s="33"/>
      <c r="E98" s="33"/>
      <c r="F98" s="33"/>
      <c r="G98" s="33"/>
      <c r="H98" s="33"/>
      <c r="I98" s="33"/>
      <c r="J98" s="33"/>
      <c r="K98" s="33"/>
      <c r="L98" s="33"/>
      <c r="M98" s="33"/>
      <c r="N98" s="33"/>
      <c r="O98" s="33"/>
      <c r="P98" s="33"/>
      <c r="Q98" s="33"/>
      <c r="R98" s="33"/>
      <c r="S98" s="33"/>
      <c r="T98" s="33"/>
      <c r="U98" s="33"/>
      <c r="V98" s="33"/>
      <c r="W98" s="33"/>
      <c r="X98" s="33"/>
      <c r="Y98" s="33"/>
      <c r="Z98" s="33"/>
      <c r="AA98" s="33"/>
      <c r="AB98" s="33"/>
      <c r="AC98" s="33"/>
      <c r="AD98" s="33"/>
      <c r="AE98" s="33"/>
      <c r="AF98" s="33"/>
      <c r="AG98" s="33"/>
      <c r="AH98" s="33"/>
      <c r="AI98" s="33"/>
      <c r="AJ98" s="33"/>
      <c r="AK98" s="33"/>
      <c r="AL98" s="33"/>
      <c r="AM98" s="33"/>
      <c r="AN98" s="33"/>
      <c r="AO98" s="33"/>
      <c r="AP98" s="33"/>
      <c r="AQ98" s="33"/>
      <c r="AR98" s="34"/>
      <c r="AS98" s="33"/>
      <c r="AT98" s="33"/>
      <c r="AU98" s="33"/>
      <c r="AV98" s="33"/>
      <c r="AW98" s="33"/>
      <c r="AX98" s="33"/>
      <c r="AY98" s="33"/>
      <c r="AZ98" s="33"/>
      <c r="BA98" s="33"/>
      <c r="BB98" s="33"/>
      <c r="BC98" s="33"/>
      <c r="BD98" s="33"/>
      <c r="BE98" s="33"/>
    </row>
    <row r="99" spans="1:90" s="2" customFormat="1" ht="7" customHeight="1">
      <c r="A99" s="33"/>
      <c r="B99" s="51"/>
      <c r="C99" s="52"/>
      <c r="D99" s="52"/>
      <c r="E99" s="52"/>
      <c r="F99" s="52"/>
      <c r="G99" s="52"/>
      <c r="H99" s="52"/>
      <c r="I99" s="52"/>
      <c r="J99" s="52"/>
      <c r="K99" s="52"/>
      <c r="L99" s="52"/>
      <c r="M99" s="52"/>
      <c r="N99" s="52"/>
      <c r="O99" s="52"/>
      <c r="P99" s="52"/>
      <c r="Q99" s="52"/>
      <c r="R99" s="52"/>
      <c r="S99" s="52"/>
      <c r="T99" s="52"/>
      <c r="U99" s="52"/>
      <c r="V99" s="52"/>
      <c r="W99" s="52"/>
      <c r="X99" s="52"/>
      <c r="Y99" s="52"/>
      <c r="Z99" s="52"/>
      <c r="AA99" s="52"/>
      <c r="AB99" s="52"/>
      <c r="AC99" s="52"/>
      <c r="AD99" s="52"/>
      <c r="AE99" s="52"/>
      <c r="AF99" s="52"/>
      <c r="AG99" s="52"/>
      <c r="AH99" s="52"/>
      <c r="AI99" s="52"/>
      <c r="AJ99" s="52"/>
      <c r="AK99" s="52"/>
      <c r="AL99" s="52"/>
      <c r="AM99" s="52"/>
      <c r="AN99" s="52"/>
      <c r="AO99" s="52"/>
      <c r="AP99" s="52"/>
      <c r="AQ99" s="52"/>
      <c r="AR99" s="34"/>
      <c r="AS99" s="33"/>
      <c r="AT99" s="33"/>
      <c r="AU99" s="33"/>
      <c r="AV99" s="33"/>
      <c r="AW99" s="33"/>
      <c r="AX99" s="33"/>
      <c r="AY99" s="33"/>
      <c r="AZ99" s="33"/>
      <c r="BA99" s="33"/>
      <c r="BB99" s="33"/>
      <c r="BC99" s="33"/>
      <c r="BD99" s="33"/>
      <c r="BE99" s="33"/>
    </row>
  </sheetData>
  <mergeCells count="50">
    <mergeCell ref="AR2:BE2"/>
    <mergeCell ref="AN96:AP96"/>
    <mergeCell ref="AG96:AM96"/>
    <mergeCell ref="E96:I96"/>
    <mergeCell ref="K96:AF96"/>
    <mergeCell ref="L85:AO85"/>
    <mergeCell ref="AM87:AN87"/>
    <mergeCell ref="AM89:AP89"/>
    <mergeCell ref="AS89:AT91"/>
    <mergeCell ref="AM90:AP90"/>
    <mergeCell ref="W33:AE33"/>
    <mergeCell ref="AK33:AO33"/>
    <mergeCell ref="L33:P33"/>
    <mergeCell ref="X35:AB35"/>
    <mergeCell ref="AK35:AO35"/>
    <mergeCell ref="AK31:AO31"/>
    <mergeCell ref="AN97:AP97"/>
    <mergeCell ref="AG97:AM97"/>
    <mergeCell ref="E97:I97"/>
    <mergeCell ref="K97:AF97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AG94:AM94"/>
    <mergeCell ref="AN94:AP94"/>
    <mergeCell ref="W32:AE32"/>
    <mergeCell ref="AK32:AO32"/>
    <mergeCell ref="L32:P32"/>
    <mergeCell ref="BE5:BE34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L31:P31"/>
  </mergeCells>
  <hyperlinks>
    <hyperlink ref="A96" location="'SO02_01 - E2.1 Architekto...'!C2" display="/" xr:uid="{00000000-0004-0000-0000-000000000000}"/>
    <hyperlink ref="A97" location="'SO02_02 - E2.2 Zdravotech...'!C2" display="/" xr:uid="{00000000-0004-0000-0000-000001000000}"/>
  </hyperlinks>
  <pageMargins left="0.39374999999999999" right="0.39374999999999999" top="0.39374999999999999" bottom="0.39374999999999999" header="0" footer="0"/>
  <pageSetup paperSize="9" scale="75" fitToHeight="100" orientation="portrait" blackAndWhite="1" r:id="rId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BM262"/>
  <sheetViews>
    <sheetView showGridLines="0" topLeftCell="A228" zoomScale="120" zoomScaleNormal="120" workbookViewId="0">
      <selection activeCell="X217" sqref="X217"/>
    </sheetView>
  </sheetViews>
  <sheetFormatPr baseColWidth="10" defaultColWidth="8.75" defaultRowHeight="11"/>
  <cols>
    <col min="1" max="1" width="8.25" style="1" customWidth="1"/>
    <col min="2" max="2" width="1.25" style="1" customWidth="1"/>
    <col min="3" max="4" width="4.25" style="1" customWidth="1"/>
    <col min="5" max="5" width="17.25" style="1" customWidth="1"/>
    <col min="6" max="6" width="50.75" style="1" customWidth="1"/>
    <col min="7" max="7" width="7.5" style="1" customWidth="1"/>
    <col min="8" max="8" width="14" style="1" customWidth="1"/>
    <col min="9" max="9" width="15.75" style="1" customWidth="1"/>
    <col min="10" max="10" width="22.25" style="1" customWidth="1"/>
    <col min="11" max="11" width="22.25" style="1" hidden="1" customWidth="1"/>
    <col min="12" max="12" width="9.25" style="1" customWidth="1"/>
    <col min="13" max="13" width="10.75" style="1" hidden="1" customWidth="1"/>
    <col min="14" max="14" width="9.25" style="1" hidden="1"/>
    <col min="15" max="20" width="14.25" style="1" hidden="1" customWidth="1"/>
    <col min="21" max="21" width="16.25" style="1" hidden="1" customWidth="1"/>
    <col min="22" max="22" width="12.25" style="1" customWidth="1"/>
    <col min="23" max="23" width="16.25" style="1" customWidth="1"/>
    <col min="24" max="24" width="12.25" style="1" customWidth="1"/>
    <col min="25" max="25" width="15" style="1" customWidth="1"/>
    <col min="26" max="26" width="11" style="1" customWidth="1"/>
    <col min="27" max="27" width="15" style="1" customWidth="1"/>
    <col min="28" max="28" width="16.25" style="1" customWidth="1"/>
    <col min="29" max="29" width="11" style="1" customWidth="1"/>
    <col min="30" max="30" width="15" style="1" customWidth="1"/>
    <col min="31" max="31" width="16.25" style="1" customWidth="1"/>
    <col min="44" max="65" width="9.25" style="1" hidden="1"/>
  </cols>
  <sheetData>
    <row r="2" spans="1:56" s="1" customFormat="1" ht="37" customHeight="1">
      <c r="L2" s="292" t="s">
        <v>5</v>
      </c>
      <c r="M2" s="270"/>
      <c r="N2" s="270"/>
      <c r="O2" s="270"/>
      <c r="P2" s="270"/>
      <c r="Q2" s="270"/>
      <c r="R2" s="270"/>
      <c r="S2" s="270"/>
      <c r="T2" s="270"/>
      <c r="U2" s="270"/>
      <c r="V2" s="270"/>
      <c r="AT2" s="17" t="s">
        <v>81</v>
      </c>
      <c r="AZ2" s="102" t="s">
        <v>84</v>
      </c>
      <c r="BA2" s="102" t="s">
        <v>84</v>
      </c>
      <c r="BB2" s="102" t="s">
        <v>1</v>
      </c>
      <c r="BC2" s="102" t="s">
        <v>85</v>
      </c>
      <c r="BD2" s="102" t="s">
        <v>80</v>
      </c>
    </row>
    <row r="3" spans="1:56" s="1" customFormat="1" ht="7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69</v>
      </c>
      <c r="AZ3" s="102" t="s">
        <v>86</v>
      </c>
      <c r="BA3" s="102" t="s">
        <v>86</v>
      </c>
      <c r="BB3" s="102" t="s">
        <v>1</v>
      </c>
      <c r="BC3" s="102" t="s">
        <v>87</v>
      </c>
      <c r="BD3" s="102" t="s">
        <v>80</v>
      </c>
    </row>
    <row r="4" spans="1:56" s="1" customFormat="1" ht="25" customHeight="1">
      <c r="B4" s="20"/>
      <c r="D4" s="21" t="s">
        <v>391</v>
      </c>
      <c r="L4" s="20"/>
      <c r="M4" s="103" t="s">
        <v>9</v>
      </c>
      <c r="AT4" s="17" t="s">
        <v>3</v>
      </c>
      <c r="AZ4" s="102" t="s">
        <v>88</v>
      </c>
      <c r="BA4" s="102" t="s">
        <v>88</v>
      </c>
      <c r="BB4" s="102" t="s">
        <v>1</v>
      </c>
      <c r="BC4" s="102" t="s">
        <v>89</v>
      </c>
      <c r="BD4" s="102" t="s">
        <v>80</v>
      </c>
    </row>
    <row r="5" spans="1:56" s="1" customFormat="1" ht="7" customHeight="1">
      <c r="B5" s="20"/>
      <c r="L5" s="20"/>
      <c r="AZ5" s="102" t="s">
        <v>90</v>
      </c>
      <c r="BA5" s="102" t="s">
        <v>90</v>
      </c>
      <c r="BB5" s="102" t="s">
        <v>1</v>
      </c>
      <c r="BC5" s="102" t="s">
        <v>91</v>
      </c>
      <c r="BD5" s="102" t="s">
        <v>80</v>
      </c>
    </row>
    <row r="6" spans="1:56" s="1" customFormat="1" ht="12" customHeight="1">
      <c r="B6" s="20"/>
      <c r="D6" s="28" t="s">
        <v>14</v>
      </c>
      <c r="L6" s="20"/>
    </row>
    <row r="7" spans="1:56" s="1" customFormat="1" ht="16.5" customHeight="1">
      <c r="B7" s="20"/>
      <c r="E7" s="313" t="s">
        <v>394</v>
      </c>
      <c r="F7" s="314"/>
      <c r="G7" s="314"/>
      <c r="H7" s="314"/>
      <c r="L7" s="20"/>
    </row>
    <row r="8" spans="1:56" s="1" customFormat="1" ht="12" customHeight="1">
      <c r="B8" s="20"/>
      <c r="D8" s="28" t="s">
        <v>92</v>
      </c>
      <c r="L8" s="20"/>
    </row>
    <row r="9" spans="1:56" s="2" customFormat="1" ht="16.5" customHeight="1">
      <c r="A9" s="33"/>
      <c r="B9" s="34"/>
      <c r="C9" s="33"/>
      <c r="D9" s="33"/>
      <c r="E9" s="306" t="s">
        <v>73</v>
      </c>
      <c r="F9" s="307"/>
      <c r="G9" s="307"/>
      <c r="H9" s="307"/>
      <c r="I9" s="33"/>
      <c r="J9" s="33"/>
      <c r="K9" s="33"/>
      <c r="L9" s="46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</row>
    <row r="10" spans="1:56" s="2" customFormat="1" ht="12" customHeight="1">
      <c r="A10" s="33"/>
      <c r="B10" s="34"/>
      <c r="C10" s="33"/>
      <c r="D10" s="28" t="s">
        <v>93</v>
      </c>
      <c r="E10" s="33"/>
      <c r="F10" s="33"/>
      <c r="G10" s="33"/>
      <c r="H10" s="33"/>
      <c r="I10" s="33"/>
      <c r="J10" s="33"/>
      <c r="K10" s="33"/>
      <c r="L10" s="46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</row>
    <row r="11" spans="1:56" s="2" customFormat="1" ht="16.5" customHeight="1">
      <c r="A11" s="33"/>
      <c r="B11" s="34"/>
      <c r="C11" s="33"/>
      <c r="D11" s="33"/>
      <c r="E11" s="293" t="s">
        <v>390</v>
      </c>
      <c r="F11" s="308"/>
      <c r="G11" s="308"/>
      <c r="H11" s="308"/>
      <c r="I11" s="33"/>
      <c r="J11" s="33"/>
      <c r="K11" s="33"/>
      <c r="L11" s="46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</row>
    <row r="12" spans="1:56" s="2" customFormat="1">
      <c r="A12" s="33"/>
      <c r="B12" s="34"/>
      <c r="C12" s="33"/>
      <c r="D12" s="33"/>
      <c r="E12" s="33"/>
      <c r="F12" s="33"/>
      <c r="G12" s="33"/>
      <c r="H12" s="33"/>
      <c r="I12" s="33"/>
      <c r="J12" s="33"/>
      <c r="K12" s="33"/>
      <c r="L12" s="46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</row>
    <row r="13" spans="1:56" s="2" customFormat="1" ht="12" customHeight="1">
      <c r="A13" s="33"/>
      <c r="B13" s="34"/>
      <c r="C13" s="33"/>
      <c r="D13" s="28" t="s">
        <v>15</v>
      </c>
      <c r="E13" s="33"/>
      <c r="F13" s="25" t="s">
        <v>1</v>
      </c>
      <c r="G13" s="33"/>
      <c r="H13" s="33"/>
      <c r="I13" s="28" t="s">
        <v>16</v>
      </c>
      <c r="J13" s="25" t="s">
        <v>1</v>
      </c>
      <c r="K13" s="33"/>
      <c r="L13" s="46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</row>
    <row r="14" spans="1:56" s="2" customFormat="1" ht="12" customHeight="1">
      <c r="A14" s="33"/>
      <c r="B14" s="34"/>
      <c r="C14" s="33"/>
      <c r="D14" s="28" t="s">
        <v>17</v>
      </c>
      <c r="E14" s="33"/>
      <c r="F14" s="25" t="s">
        <v>94</v>
      </c>
      <c r="G14" s="33"/>
      <c r="H14" s="33"/>
      <c r="I14" s="28" t="s">
        <v>19</v>
      </c>
      <c r="J14" s="59">
        <f>'Rekapitulácia stavby'!AN8</f>
        <v>44748</v>
      </c>
      <c r="K14" s="33"/>
      <c r="L14" s="46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</row>
    <row r="15" spans="1:56" s="2" customFormat="1" ht="11" customHeight="1">
      <c r="A15" s="33"/>
      <c r="B15" s="34"/>
      <c r="C15" s="33"/>
      <c r="D15" s="33"/>
      <c r="E15" s="33"/>
      <c r="F15" s="33"/>
      <c r="G15" s="33"/>
      <c r="H15" s="33"/>
      <c r="I15" s="33"/>
      <c r="J15" s="33"/>
      <c r="K15" s="33"/>
      <c r="L15" s="46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</row>
    <row r="16" spans="1:56" s="2" customFormat="1" ht="12" customHeight="1">
      <c r="A16" s="33"/>
      <c r="B16" s="34"/>
      <c r="C16" s="33"/>
      <c r="D16" s="28" t="s">
        <v>20</v>
      </c>
      <c r="E16" s="33"/>
      <c r="F16" s="33"/>
      <c r="G16" s="33"/>
      <c r="H16" s="33"/>
      <c r="I16" s="28" t="s">
        <v>21</v>
      </c>
      <c r="J16" s="25" t="s">
        <v>1</v>
      </c>
      <c r="K16" s="33"/>
      <c r="L16" s="46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</row>
    <row r="17" spans="1:31" s="2" customFormat="1" ht="18" customHeight="1">
      <c r="A17" s="33"/>
      <c r="B17" s="34"/>
      <c r="C17" s="33"/>
      <c r="D17" s="33"/>
      <c r="E17" s="25" t="s">
        <v>95</v>
      </c>
      <c r="F17" s="33"/>
      <c r="G17" s="33"/>
      <c r="H17" s="33"/>
      <c r="I17" s="28" t="s">
        <v>22</v>
      </c>
      <c r="J17" s="25" t="s">
        <v>1</v>
      </c>
      <c r="K17" s="33"/>
      <c r="L17" s="46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</row>
    <row r="18" spans="1:31" s="2" customFormat="1" ht="7" customHeight="1">
      <c r="A18" s="33"/>
      <c r="B18" s="34"/>
      <c r="C18" s="33"/>
      <c r="D18" s="33"/>
      <c r="E18" s="33"/>
      <c r="F18" s="33"/>
      <c r="G18" s="33"/>
      <c r="H18" s="33"/>
      <c r="I18" s="33"/>
      <c r="J18" s="33"/>
      <c r="K18" s="33"/>
      <c r="L18" s="46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</row>
    <row r="19" spans="1:31" s="2" customFormat="1" ht="12" customHeight="1">
      <c r="A19" s="33"/>
      <c r="B19" s="34"/>
      <c r="C19" s="33"/>
      <c r="D19" s="28" t="s">
        <v>23</v>
      </c>
      <c r="E19" s="33"/>
      <c r="F19" s="33"/>
      <c r="G19" s="33"/>
      <c r="H19" s="33"/>
      <c r="I19" s="28" t="s">
        <v>21</v>
      </c>
      <c r="J19" s="29" t="str">
        <f>'Rekapitulácia stavby'!AN13</f>
        <v>Vyplň údaj</v>
      </c>
      <c r="K19" s="33"/>
      <c r="L19" s="46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</row>
    <row r="20" spans="1:31" s="2" customFormat="1" ht="18" customHeight="1">
      <c r="A20" s="33"/>
      <c r="B20" s="34"/>
      <c r="C20" s="33"/>
      <c r="D20" s="33"/>
      <c r="E20" s="309" t="str">
        <f>'Rekapitulácia stavby'!E14</f>
        <v>Vyplň údaj</v>
      </c>
      <c r="F20" s="269"/>
      <c r="G20" s="269"/>
      <c r="H20" s="269"/>
      <c r="I20" s="28" t="s">
        <v>22</v>
      </c>
      <c r="J20" s="29" t="str">
        <f>'Rekapitulácia stavby'!AN14</f>
        <v>Vyplň údaj</v>
      </c>
      <c r="K20" s="33"/>
      <c r="L20" s="46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</row>
    <row r="21" spans="1:31" s="2" customFormat="1" ht="7" customHeight="1">
      <c r="A21" s="33"/>
      <c r="B21" s="34"/>
      <c r="C21" s="33"/>
      <c r="D21" s="33"/>
      <c r="E21" s="33"/>
      <c r="F21" s="33"/>
      <c r="G21" s="33"/>
      <c r="H21" s="33"/>
      <c r="I21" s="33"/>
      <c r="J21" s="33"/>
      <c r="K21" s="33"/>
      <c r="L21" s="46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</row>
    <row r="22" spans="1:31" s="2" customFormat="1" ht="12" customHeight="1">
      <c r="A22" s="33"/>
      <c r="B22" s="34"/>
      <c r="C22" s="33"/>
      <c r="D22" s="28" t="s">
        <v>25</v>
      </c>
      <c r="E22" s="33"/>
      <c r="F22" s="33"/>
      <c r="G22" s="33"/>
      <c r="H22" s="33"/>
      <c r="I22" s="28" t="s">
        <v>21</v>
      </c>
      <c r="J22" s="25" t="s">
        <v>1</v>
      </c>
      <c r="K22" s="33"/>
      <c r="L22" s="46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</row>
    <row r="23" spans="1:31" s="2" customFormat="1" ht="18" customHeight="1">
      <c r="A23" s="33"/>
      <c r="B23" s="34"/>
      <c r="C23" s="33"/>
      <c r="D23" s="33"/>
      <c r="E23" s="25" t="s">
        <v>96</v>
      </c>
      <c r="F23" s="33"/>
      <c r="G23" s="33"/>
      <c r="H23" s="33"/>
      <c r="I23" s="28" t="s">
        <v>22</v>
      </c>
      <c r="J23" s="25" t="s">
        <v>1</v>
      </c>
      <c r="K23" s="33"/>
      <c r="L23" s="46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</row>
    <row r="24" spans="1:31" s="2" customFormat="1" ht="7" customHeight="1">
      <c r="A24" s="33"/>
      <c r="B24" s="34"/>
      <c r="C24" s="33"/>
      <c r="D24" s="33"/>
      <c r="E24" s="33"/>
      <c r="F24" s="33"/>
      <c r="G24" s="33"/>
      <c r="H24" s="33"/>
      <c r="I24" s="33"/>
      <c r="J24" s="33"/>
      <c r="K24" s="33"/>
      <c r="L24" s="46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</row>
    <row r="25" spans="1:31" s="2" customFormat="1" ht="12" customHeight="1">
      <c r="A25" s="33"/>
      <c r="B25" s="34"/>
      <c r="C25" s="33"/>
      <c r="D25" s="28" t="s">
        <v>27</v>
      </c>
      <c r="E25" s="33"/>
      <c r="F25" s="33"/>
      <c r="G25" s="33"/>
      <c r="H25" s="33"/>
      <c r="I25" s="28" t="s">
        <v>21</v>
      </c>
      <c r="J25" s="25" t="s">
        <v>1</v>
      </c>
      <c r="K25" s="33"/>
      <c r="L25" s="46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</row>
    <row r="26" spans="1:31" s="2" customFormat="1" ht="18" customHeight="1">
      <c r="A26" s="33"/>
      <c r="B26" s="34"/>
      <c r="C26" s="33"/>
      <c r="D26" s="33"/>
      <c r="E26" s="25" t="s">
        <v>97</v>
      </c>
      <c r="F26" s="33"/>
      <c r="G26" s="33"/>
      <c r="H26" s="33"/>
      <c r="I26" s="28" t="s">
        <v>22</v>
      </c>
      <c r="J26" s="25" t="s">
        <v>1</v>
      </c>
      <c r="K26" s="33"/>
      <c r="L26" s="46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</row>
    <row r="27" spans="1:31" s="2" customFormat="1" ht="7" customHeight="1">
      <c r="A27" s="33"/>
      <c r="B27" s="34"/>
      <c r="C27" s="33"/>
      <c r="D27" s="33"/>
      <c r="E27" s="33"/>
      <c r="F27" s="33"/>
      <c r="G27" s="33"/>
      <c r="H27" s="33"/>
      <c r="I27" s="33"/>
      <c r="J27" s="33"/>
      <c r="K27" s="33"/>
      <c r="L27" s="46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</row>
    <row r="28" spans="1:31" s="2" customFormat="1" ht="12" customHeight="1">
      <c r="A28" s="33"/>
      <c r="B28" s="34"/>
      <c r="C28" s="33"/>
      <c r="D28" s="28" t="s">
        <v>28</v>
      </c>
      <c r="E28" s="33"/>
      <c r="F28" s="33"/>
      <c r="G28" s="33"/>
      <c r="H28" s="33"/>
      <c r="I28" s="33"/>
      <c r="J28" s="33"/>
      <c r="K28" s="33"/>
      <c r="L28" s="46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</row>
    <row r="29" spans="1:31" s="8" customFormat="1" ht="16.5" customHeight="1">
      <c r="A29" s="104"/>
      <c r="B29" s="105"/>
      <c r="C29" s="104"/>
      <c r="D29" s="104"/>
      <c r="E29" s="273" t="s">
        <v>1</v>
      </c>
      <c r="F29" s="273"/>
      <c r="G29" s="273"/>
      <c r="H29" s="273"/>
      <c r="I29" s="104"/>
      <c r="J29" s="104"/>
      <c r="K29" s="104"/>
      <c r="L29" s="106"/>
      <c r="S29" s="104"/>
      <c r="T29" s="104"/>
      <c r="U29" s="104"/>
      <c r="V29" s="104"/>
      <c r="W29" s="104"/>
      <c r="X29" s="104"/>
      <c r="Y29" s="104"/>
      <c r="Z29" s="104"/>
      <c r="AA29" s="104"/>
      <c r="AB29" s="104"/>
      <c r="AC29" s="104"/>
      <c r="AD29" s="104"/>
      <c r="AE29" s="104"/>
    </row>
    <row r="30" spans="1:31" s="2" customFormat="1" ht="7" customHeight="1">
      <c r="A30" s="33"/>
      <c r="B30" s="34"/>
      <c r="C30" s="33"/>
      <c r="D30" s="33"/>
      <c r="E30" s="33"/>
      <c r="F30" s="33"/>
      <c r="G30" s="33"/>
      <c r="H30" s="33"/>
      <c r="I30" s="33"/>
      <c r="J30" s="33"/>
      <c r="K30" s="33"/>
      <c r="L30" s="46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</row>
    <row r="31" spans="1:31" s="2" customFormat="1" ht="7" customHeight="1">
      <c r="A31" s="33"/>
      <c r="B31" s="34"/>
      <c r="C31" s="33"/>
      <c r="D31" s="70"/>
      <c r="E31" s="70"/>
      <c r="F31" s="70"/>
      <c r="G31" s="70"/>
      <c r="H31" s="70"/>
      <c r="I31" s="70"/>
      <c r="J31" s="70"/>
      <c r="K31" s="70"/>
      <c r="L31" s="46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</row>
    <row r="32" spans="1:31" s="2" customFormat="1" ht="14.5" customHeight="1">
      <c r="A32" s="33"/>
      <c r="B32" s="34"/>
      <c r="C32" s="33"/>
      <c r="D32" s="25" t="s">
        <v>98</v>
      </c>
      <c r="E32" s="33"/>
      <c r="F32" s="33"/>
      <c r="G32" s="33"/>
      <c r="H32" s="33"/>
      <c r="I32" s="33"/>
      <c r="J32" s="107">
        <f>J98</f>
        <v>0</v>
      </c>
      <c r="K32" s="33"/>
      <c r="L32" s="46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</row>
    <row r="33" spans="1:31" s="2" customFormat="1" ht="14.5" customHeight="1">
      <c r="A33" s="33"/>
      <c r="B33" s="34"/>
      <c r="C33" s="33"/>
      <c r="D33" s="108" t="s">
        <v>99</v>
      </c>
      <c r="E33" s="33"/>
      <c r="F33" s="33"/>
      <c r="G33" s="33"/>
      <c r="H33" s="33"/>
      <c r="I33" s="33"/>
      <c r="J33" s="107">
        <f>J110</f>
        <v>0</v>
      </c>
      <c r="K33" s="33"/>
      <c r="L33" s="46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</row>
    <row r="34" spans="1:31" s="2" customFormat="1" ht="25.25" customHeight="1">
      <c r="A34" s="33"/>
      <c r="B34" s="34"/>
      <c r="C34" s="33"/>
      <c r="D34" s="109" t="s">
        <v>29</v>
      </c>
      <c r="E34" s="33"/>
      <c r="F34" s="33"/>
      <c r="G34" s="33"/>
      <c r="H34" s="33"/>
      <c r="I34" s="33"/>
      <c r="J34" s="75">
        <f>ROUND(J32 + J33, 2)</f>
        <v>0</v>
      </c>
      <c r="K34" s="33"/>
      <c r="L34" s="46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</row>
    <row r="35" spans="1:31" s="2" customFormat="1" ht="7" customHeight="1">
      <c r="A35" s="33"/>
      <c r="B35" s="34"/>
      <c r="C35" s="33"/>
      <c r="D35" s="70"/>
      <c r="E35" s="70"/>
      <c r="F35" s="70"/>
      <c r="G35" s="70"/>
      <c r="H35" s="70"/>
      <c r="I35" s="70"/>
      <c r="J35" s="70"/>
      <c r="K35" s="70"/>
      <c r="L35" s="46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</row>
    <row r="36" spans="1:31" s="2" customFormat="1" ht="14.5" customHeight="1">
      <c r="A36" s="33"/>
      <c r="B36" s="34"/>
      <c r="C36" s="33"/>
      <c r="D36" s="33"/>
      <c r="E36" s="33"/>
      <c r="F36" s="37" t="s">
        <v>31</v>
      </c>
      <c r="G36" s="33"/>
      <c r="H36" s="33"/>
      <c r="I36" s="37" t="s">
        <v>30</v>
      </c>
      <c r="J36" s="37" t="s">
        <v>32</v>
      </c>
      <c r="K36" s="33"/>
      <c r="L36" s="46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</row>
    <row r="37" spans="1:31" s="2" customFormat="1" ht="14.5" customHeight="1">
      <c r="A37" s="33"/>
      <c r="B37" s="34"/>
      <c r="C37" s="33"/>
      <c r="D37" s="110" t="s">
        <v>33</v>
      </c>
      <c r="E37" s="39" t="s">
        <v>34</v>
      </c>
      <c r="F37" s="111">
        <f>ROUND((ROUND((SUM(BE110:BE117) + SUM(BE139:BE249)),  2) + SUM(BE261)), 2)</f>
        <v>0</v>
      </c>
      <c r="G37" s="112"/>
      <c r="H37" s="112"/>
      <c r="I37" s="113">
        <v>0.2</v>
      </c>
      <c r="J37" s="111">
        <f>ROUND((ROUND(((SUM(BE110:BE117) + SUM(BE139:BE249))*I37),  2) + (SUM(BE261)*I37)), 2)</f>
        <v>0</v>
      </c>
      <c r="K37" s="33"/>
      <c r="L37" s="46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</row>
    <row r="38" spans="1:31" s="2" customFormat="1" ht="14.5" customHeight="1">
      <c r="A38" s="33"/>
      <c r="B38" s="34"/>
      <c r="C38" s="33"/>
      <c r="D38" s="33"/>
      <c r="E38" s="39" t="s">
        <v>35</v>
      </c>
      <c r="F38" s="111">
        <f>ROUND((ROUND((SUM(BF110:BF117) + SUM(BF139:BF249)),  2) + SUM(BF261)), 2)</f>
        <v>0</v>
      </c>
      <c r="G38" s="112"/>
      <c r="H38" s="112"/>
      <c r="I38" s="113">
        <v>0.2</v>
      </c>
      <c r="J38" s="111">
        <f>ROUND((ROUND(((SUM(BF110:BF117) + SUM(BF139:BF249))*I38),  2) + (SUM(BF261)*I38)), 2)</f>
        <v>0</v>
      </c>
      <c r="K38" s="33"/>
      <c r="L38" s="46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</row>
    <row r="39" spans="1:31" s="2" customFormat="1" ht="14.5" hidden="1" customHeight="1">
      <c r="A39" s="33"/>
      <c r="B39" s="34"/>
      <c r="C39" s="33"/>
      <c r="D39" s="33"/>
      <c r="E39" s="28" t="s">
        <v>36</v>
      </c>
      <c r="F39" s="114">
        <f>ROUND((ROUND((SUM(BG110:BG117) + SUM(BG139:BG249)),  2) + SUM(BG261)), 2)</f>
        <v>0</v>
      </c>
      <c r="G39" s="33"/>
      <c r="H39" s="33"/>
      <c r="I39" s="115">
        <v>0.2</v>
      </c>
      <c r="J39" s="114">
        <f>0</f>
        <v>0</v>
      </c>
      <c r="K39" s="33"/>
      <c r="L39" s="46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</row>
    <row r="40" spans="1:31" s="2" customFormat="1" ht="14.5" hidden="1" customHeight="1">
      <c r="A40" s="33"/>
      <c r="B40" s="34"/>
      <c r="C40" s="33"/>
      <c r="D40" s="33"/>
      <c r="E40" s="28" t="s">
        <v>37</v>
      </c>
      <c r="F40" s="114">
        <f>ROUND((ROUND((SUM(BH110:BH117) + SUM(BH139:BH249)),  2) + SUM(BH261)), 2)</f>
        <v>0</v>
      </c>
      <c r="G40" s="33"/>
      <c r="H40" s="33"/>
      <c r="I40" s="115">
        <v>0.2</v>
      </c>
      <c r="J40" s="114">
        <f>0</f>
        <v>0</v>
      </c>
      <c r="K40" s="33"/>
      <c r="L40" s="46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</row>
    <row r="41" spans="1:31" s="2" customFormat="1" ht="14.5" hidden="1" customHeight="1">
      <c r="A41" s="33"/>
      <c r="B41" s="34"/>
      <c r="C41" s="33"/>
      <c r="D41" s="33"/>
      <c r="E41" s="39" t="s">
        <v>38</v>
      </c>
      <c r="F41" s="111">
        <f>ROUND((ROUND((SUM(BI110:BI117) + SUM(BI139:BI249)),  2) + SUM(BI261)), 2)</f>
        <v>0</v>
      </c>
      <c r="G41" s="112"/>
      <c r="H41" s="112"/>
      <c r="I41" s="113">
        <v>0</v>
      </c>
      <c r="J41" s="111">
        <f>0</f>
        <v>0</v>
      </c>
      <c r="K41" s="33"/>
      <c r="L41" s="46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</row>
    <row r="42" spans="1:31" s="2" customFormat="1" ht="7" customHeight="1">
      <c r="A42" s="33"/>
      <c r="B42" s="34"/>
      <c r="C42" s="33"/>
      <c r="D42" s="33"/>
      <c r="E42" s="33"/>
      <c r="F42" s="33"/>
      <c r="G42" s="33"/>
      <c r="H42" s="33"/>
      <c r="I42" s="33"/>
      <c r="J42" s="33"/>
      <c r="K42" s="33"/>
      <c r="L42" s="46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</row>
    <row r="43" spans="1:31" s="2" customFormat="1" ht="25.25" customHeight="1">
      <c r="A43" s="33"/>
      <c r="B43" s="34"/>
      <c r="C43" s="116"/>
      <c r="D43" s="117" t="s">
        <v>39</v>
      </c>
      <c r="E43" s="64"/>
      <c r="F43" s="64"/>
      <c r="G43" s="118" t="s">
        <v>40</v>
      </c>
      <c r="H43" s="119" t="s">
        <v>41</v>
      </c>
      <c r="I43" s="64"/>
      <c r="J43" s="120">
        <f>SUM(J34:J41)</f>
        <v>0</v>
      </c>
      <c r="K43" s="121"/>
      <c r="L43" s="46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</row>
    <row r="44" spans="1:31" s="2" customFormat="1" ht="14.5" customHeight="1">
      <c r="A44" s="33"/>
      <c r="B44" s="34"/>
      <c r="C44" s="33"/>
      <c r="D44" s="33"/>
      <c r="E44" s="33"/>
      <c r="F44" s="33"/>
      <c r="G44" s="33"/>
      <c r="H44" s="33"/>
      <c r="I44" s="33"/>
      <c r="J44" s="33"/>
      <c r="K44" s="33"/>
      <c r="L44" s="46"/>
      <c r="S44" s="33"/>
      <c r="T44" s="33"/>
      <c r="U44" s="33"/>
      <c r="V44" s="33"/>
      <c r="W44" s="33"/>
      <c r="X44" s="33"/>
      <c r="Y44" s="33"/>
      <c r="Z44" s="33"/>
      <c r="AA44" s="33"/>
      <c r="AB44" s="33"/>
      <c r="AC44" s="33"/>
      <c r="AD44" s="33"/>
      <c r="AE44" s="33"/>
    </row>
    <row r="45" spans="1:31" s="1" customFormat="1" ht="14.5" customHeight="1">
      <c r="B45" s="20"/>
      <c r="L45" s="20"/>
    </row>
    <row r="46" spans="1:31" s="1" customFormat="1" ht="14.5" customHeight="1">
      <c r="B46" s="20"/>
      <c r="L46" s="20"/>
    </row>
    <row r="47" spans="1:31" s="1" customFormat="1" ht="14.5" customHeight="1">
      <c r="B47" s="20"/>
      <c r="L47" s="20"/>
    </row>
    <row r="48" spans="1:31" s="1" customFormat="1" ht="14.5" customHeight="1">
      <c r="B48" s="20"/>
      <c r="L48" s="20"/>
    </row>
    <row r="49" spans="1:31" s="1" customFormat="1" ht="14.5" customHeight="1">
      <c r="B49" s="20"/>
      <c r="L49" s="20"/>
    </row>
    <row r="50" spans="1:31" s="2" customFormat="1" ht="14.5" customHeight="1">
      <c r="B50" s="46"/>
      <c r="D50" s="47" t="s">
        <v>42</v>
      </c>
      <c r="E50" s="48"/>
      <c r="F50" s="48"/>
      <c r="G50" s="47" t="s">
        <v>43</v>
      </c>
      <c r="H50" s="48"/>
      <c r="I50" s="48"/>
      <c r="J50" s="48"/>
      <c r="K50" s="48"/>
      <c r="L50" s="46"/>
    </row>
    <row r="51" spans="1:31">
      <c r="B51" s="20"/>
      <c r="L51" s="20"/>
    </row>
    <row r="52" spans="1:31">
      <c r="B52" s="20"/>
      <c r="L52" s="20"/>
    </row>
    <row r="53" spans="1:31">
      <c r="B53" s="20"/>
      <c r="L53" s="20"/>
    </row>
    <row r="54" spans="1:31">
      <c r="B54" s="20"/>
      <c r="L54" s="20"/>
    </row>
    <row r="55" spans="1:31">
      <c r="B55" s="20"/>
      <c r="L55" s="20"/>
    </row>
    <row r="56" spans="1:31">
      <c r="B56" s="20"/>
      <c r="L56" s="20"/>
    </row>
    <row r="57" spans="1:31">
      <c r="B57" s="20"/>
      <c r="L57" s="20"/>
    </row>
    <row r="58" spans="1:31">
      <c r="B58" s="20"/>
      <c r="L58" s="20"/>
    </row>
    <row r="59" spans="1:31">
      <c r="B59" s="20"/>
      <c r="L59" s="20"/>
    </row>
    <row r="60" spans="1:31">
      <c r="B60" s="20"/>
      <c r="L60" s="20"/>
    </row>
    <row r="61" spans="1:31" s="2" customFormat="1" ht="13">
      <c r="A61" s="33"/>
      <c r="B61" s="34"/>
      <c r="C61" s="33"/>
      <c r="D61" s="49" t="s">
        <v>44</v>
      </c>
      <c r="E61" s="36"/>
      <c r="F61" s="122" t="s">
        <v>45</v>
      </c>
      <c r="G61" s="49" t="s">
        <v>44</v>
      </c>
      <c r="H61" s="36"/>
      <c r="I61" s="36"/>
      <c r="J61" s="123" t="s">
        <v>45</v>
      </c>
      <c r="K61" s="36"/>
      <c r="L61" s="46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</row>
    <row r="62" spans="1:31">
      <c r="B62" s="20"/>
      <c r="L62" s="20"/>
    </row>
    <row r="63" spans="1:31">
      <c r="B63" s="20"/>
      <c r="L63" s="20"/>
    </row>
    <row r="64" spans="1:31">
      <c r="B64" s="20"/>
      <c r="L64" s="20"/>
    </row>
    <row r="65" spans="1:31" s="2" customFormat="1" ht="13">
      <c r="A65" s="33"/>
      <c r="B65" s="34"/>
      <c r="C65" s="33"/>
      <c r="D65" s="47" t="s">
        <v>46</v>
      </c>
      <c r="E65" s="50"/>
      <c r="F65" s="50"/>
      <c r="G65" s="47" t="s">
        <v>47</v>
      </c>
      <c r="H65" s="50"/>
      <c r="I65" s="50"/>
      <c r="J65" s="50"/>
      <c r="K65" s="50"/>
      <c r="L65" s="46"/>
      <c r="S65" s="33"/>
      <c r="T65" s="33"/>
      <c r="U65" s="33"/>
      <c r="V65" s="33"/>
      <c r="W65" s="33"/>
      <c r="X65" s="33"/>
      <c r="Y65" s="33"/>
      <c r="Z65" s="33"/>
      <c r="AA65" s="33"/>
      <c r="AB65" s="33"/>
      <c r="AC65" s="33"/>
      <c r="AD65" s="33"/>
      <c r="AE65" s="33"/>
    </row>
    <row r="66" spans="1:31">
      <c r="B66" s="20"/>
      <c r="L66" s="20"/>
    </row>
    <row r="67" spans="1:31">
      <c r="B67" s="20"/>
      <c r="L67" s="20"/>
    </row>
    <row r="68" spans="1:31">
      <c r="B68" s="20"/>
      <c r="L68" s="20"/>
    </row>
    <row r="69" spans="1:31">
      <c r="B69" s="20"/>
      <c r="L69" s="20"/>
    </row>
    <row r="70" spans="1:31">
      <c r="B70" s="20"/>
      <c r="L70" s="20"/>
    </row>
    <row r="71" spans="1:31">
      <c r="B71" s="20"/>
      <c r="L71" s="20"/>
    </row>
    <row r="72" spans="1:31">
      <c r="B72" s="20"/>
      <c r="L72" s="20"/>
    </row>
    <row r="73" spans="1:31">
      <c r="B73" s="20"/>
      <c r="L73" s="20"/>
    </row>
    <row r="74" spans="1:31">
      <c r="B74" s="20"/>
      <c r="L74" s="20"/>
    </row>
    <row r="75" spans="1:31">
      <c r="B75" s="20"/>
      <c r="L75" s="20"/>
    </row>
    <row r="76" spans="1:31" s="2" customFormat="1" ht="13">
      <c r="A76" s="33"/>
      <c r="B76" s="34"/>
      <c r="C76" s="33"/>
      <c r="D76" s="49" t="s">
        <v>44</v>
      </c>
      <c r="E76" s="36"/>
      <c r="F76" s="122" t="s">
        <v>45</v>
      </c>
      <c r="G76" s="49" t="s">
        <v>44</v>
      </c>
      <c r="H76" s="36"/>
      <c r="I76" s="36"/>
      <c r="J76" s="123" t="s">
        <v>45</v>
      </c>
      <c r="K76" s="36"/>
      <c r="L76" s="46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</row>
    <row r="77" spans="1:31" s="2" customFormat="1" ht="14.5" customHeight="1">
      <c r="A77" s="33"/>
      <c r="B77" s="51"/>
      <c r="C77" s="52"/>
      <c r="D77" s="52"/>
      <c r="E77" s="52"/>
      <c r="F77" s="52"/>
      <c r="G77" s="52"/>
      <c r="H77" s="52"/>
      <c r="I77" s="52"/>
      <c r="J77" s="52"/>
      <c r="K77" s="52"/>
      <c r="L77" s="46"/>
      <c r="S77" s="33"/>
      <c r="T77" s="33"/>
      <c r="U77" s="33"/>
      <c r="V77" s="33"/>
      <c r="W77" s="33"/>
      <c r="X77" s="33"/>
      <c r="Y77" s="33"/>
      <c r="Z77" s="33"/>
      <c r="AA77" s="33"/>
      <c r="AB77" s="33"/>
      <c r="AC77" s="33"/>
      <c r="AD77" s="33"/>
      <c r="AE77" s="33"/>
    </row>
    <row r="81" spans="1:31" s="2" customFormat="1" ht="7" customHeight="1">
      <c r="A81" s="33"/>
      <c r="B81" s="53"/>
      <c r="C81" s="54"/>
      <c r="D81" s="54"/>
      <c r="E81" s="54"/>
      <c r="F81" s="54"/>
      <c r="G81" s="54"/>
      <c r="H81" s="54"/>
      <c r="I81" s="54"/>
      <c r="J81" s="54"/>
      <c r="K81" s="54"/>
      <c r="L81" s="46"/>
      <c r="S81" s="33"/>
      <c r="T81" s="33"/>
      <c r="U81" s="33"/>
      <c r="V81" s="33"/>
      <c r="W81" s="33"/>
      <c r="X81" s="33"/>
      <c r="Y81" s="33"/>
      <c r="Z81" s="33"/>
      <c r="AA81" s="33"/>
      <c r="AB81" s="33"/>
      <c r="AC81" s="33"/>
      <c r="AD81" s="33"/>
      <c r="AE81" s="33"/>
    </row>
    <row r="82" spans="1:31" s="2" customFormat="1" ht="25" customHeight="1">
      <c r="A82" s="33"/>
      <c r="B82" s="34"/>
      <c r="C82" s="21" t="s">
        <v>392</v>
      </c>
      <c r="D82" s="33"/>
      <c r="E82" s="33"/>
      <c r="F82" s="33"/>
      <c r="G82" s="33"/>
      <c r="H82" s="33"/>
      <c r="I82" s="33"/>
      <c r="J82" s="33"/>
      <c r="K82" s="33"/>
      <c r="L82" s="46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</row>
    <row r="83" spans="1:31" s="2" customFormat="1" ht="7" customHeight="1">
      <c r="A83" s="33"/>
      <c r="B83" s="34"/>
      <c r="C83" s="33"/>
      <c r="D83" s="33"/>
      <c r="E83" s="33"/>
      <c r="F83" s="33"/>
      <c r="G83" s="33"/>
      <c r="H83" s="33"/>
      <c r="I83" s="33"/>
      <c r="J83" s="33"/>
      <c r="K83" s="33"/>
      <c r="L83" s="46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</row>
    <row r="84" spans="1:31" s="2" customFormat="1" ht="12" customHeight="1">
      <c r="A84" s="33"/>
      <c r="B84" s="34"/>
      <c r="C84" s="28" t="s">
        <v>14</v>
      </c>
      <c r="D84" s="33"/>
      <c r="E84" s="33"/>
      <c r="F84" s="33"/>
      <c r="G84" s="33"/>
      <c r="H84" s="33"/>
      <c r="I84" s="33"/>
      <c r="J84" s="33"/>
      <c r="K84" s="33"/>
      <c r="L84" s="46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</row>
    <row r="85" spans="1:31" s="2" customFormat="1" ht="16.5" customHeight="1">
      <c r="A85" s="33"/>
      <c r="B85" s="34"/>
      <c r="C85" s="33"/>
      <c r="D85" s="33"/>
      <c r="E85" s="313" t="str">
        <f>E7</f>
        <v>Obnova objektu bývalých stajní v západnom nádvorí budovy FiF UK - UNIVERSAAL</v>
      </c>
      <c r="F85" s="314"/>
      <c r="G85" s="314"/>
      <c r="H85" s="314"/>
      <c r="I85" s="33"/>
      <c r="J85" s="33"/>
      <c r="K85" s="33"/>
      <c r="L85" s="46"/>
      <c r="S85" s="33"/>
      <c r="T85" s="33"/>
      <c r="U85" s="33"/>
      <c r="V85" s="33"/>
      <c r="W85" s="33"/>
      <c r="X85" s="33"/>
      <c r="Y85" s="33"/>
      <c r="Z85" s="33"/>
      <c r="AA85" s="33"/>
      <c r="AB85" s="33"/>
      <c r="AC85" s="33"/>
      <c r="AD85" s="33"/>
      <c r="AE85" s="33"/>
    </row>
    <row r="86" spans="1:31" s="1" customFormat="1" ht="12" customHeight="1">
      <c r="B86" s="20"/>
      <c r="C86" s="28" t="s">
        <v>92</v>
      </c>
      <c r="L86" s="20"/>
    </row>
    <row r="87" spans="1:31" s="2" customFormat="1" ht="16.5" customHeight="1">
      <c r="A87" s="33"/>
      <c r="B87" s="34"/>
      <c r="C87" s="33"/>
      <c r="D87" s="33"/>
      <c r="E87" s="306" t="s">
        <v>73</v>
      </c>
      <c r="F87" s="307"/>
      <c r="G87" s="307"/>
      <c r="H87" s="307"/>
      <c r="I87" s="33"/>
      <c r="J87" s="33"/>
      <c r="K87" s="33"/>
      <c r="L87" s="46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</row>
    <row r="88" spans="1:31" s="2" customFormat="1" ht="12" customHeight="1">
      <c r="A88" s="33"/>
      <c r="B88" s="34"/>
      <c r="C88" s="28" t="s">
        <v>93</v>
      </c>
      <c r="D88" s="33"/>
      <c r="E88" s="33"/>
      <c r="F88" s="33"/>
      <c r="G88" s="33"/>
      <c r="H88" s="33"/>
      <c r="I88" s="33"/>
      <c r="J88" s="33"/>
      <c r="K88" s="33"/>
      <c r="L88" s="46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</row>
    <row r="89" spans="1:31" s="2" customFormat="1" ht="16.5" customHeight="1">
      <c r="A89" s="33"/>
      <c r="B89" s="34"/>
      <c r="C89" s="33"/>
      <c r="D89" s="33"/>
      <c r="E89" s="306" t="str">
        <f>E11</f>
        <v>01 - E2.1 Architektonicko-stavebné riešenie</v>
      </c>
      <c r="F89" s="297"/>
      <c r="G89" s="297"/>
      <c r="H89" s="297"/>
      <c r="I89" s="33"/>
      <c r="J89" s="33"/>
      <c r="K89" s="33"/>
      <c r="L89" s="46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</row>
    <row r="90" spans="1:31" s="2" customFormat="1" ht="7" customHeight="1">
      <c r="A90" s="33"/>
      <c r="B90" s="34"/>
      <c r="C90" s="33"/>
      <c r="D90" s="33"/>
      <c r="E90" s="33"/>
      <c r="F90" s="33"/>
      <c r="G90" s="33"/>
      <c r="H90" s="33"/>
      <c r="I90" s="33"/>
      <c r="J90" s="33"/>
      <c r="K90" s="33"/>
      <c r="L90" s="46"/>
      <c r="S90" s="33"/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</row>
    <row r="91" spans="1:31" s="2" customFormat="1" ht="12" customHeight="1">
      <c r="A91" s="33"/>
      <c r="B91" s="34"/>
      <c r="C91" s="28" t="s">
        <v>17</v>
      </c>
      <c r="D91" s="33"/>
      <c r="E91" s="33"/>
      <c r="F91" s="25" t="str">
        <f>F14</f>
        <v>Bratislava</v>
      </c>
      <c r="G91" s="33"/>
      <c r="H91" s="33"/>
      <c r="I91" s="28" t="s">
        <v>19</v>
      </c>
      <c r="J91" s="59">
        <f>IF(J14="","",J14)</f>
        <v>44748</v>
      </c>
      <c r="K91" s="33"/>
      <c r="L91" s="46"/>
      <c r="S91" s="33"/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</row>
    <row r="92" spans="1:31" s="2" customFormat="1" ht="7" customHeight="1">
      <c r="A92" s="33"/>
      <c r="B92" s="34"/>
      <c r="C92" s="33"/>
      <c r="D92" s="33"/>
      <c r="E92" s="33"/>
      <c r="F92" s="33"/>
      <c r="G92" s="33"/>
      <c r="H92" s="33"/>
      <c r="I92" s="33"/>
      <c r="J92" s="33"/>
      <c r="K92" s="33"/>
      <c r="L92" s="46"/>
      <c r="S92" s="33"/>
      <c r="T92" s="33"/>
      <c r="U92" s="33"/>
      <c r="V92" s="33"/>
      <c r="W92" s="33"/>
      <c r="X92" s="33"/>
      <c r="Y92" s="33"/>
      <c r="Z92" s="33"/>
      <c r="AA92" s="33"/>
      <c r="AB92" s="33"/>
      <c r="AC92" s="33"/>
      <c r="AD92" s="33"/>
      <c r="AE92" s="33"/>
    </row>
    <row r="93" spans="1:31" s="2" customFormat="1" ht="15.25" customHeight="1">
      <c r="A93" s="33"/>
      <c r="B93" s="34"/>
      <c r="C93" s="28" t="s">
        <v>20</v>
      </c>
      <c r="D93" s="33"/>
      <c r="E93" s="33"/>
      <c r="F93" s="25" t="str">
        <f>E17</f>
        <v>Filozofická fakutla UK</v>
      </c>
      <c r="G93" s="33"/>
      <c r="H93" s="33"/>
      <c r="I93" s="28" t="s">
        <v>25</v>
      </c>
      <c r="J93" s="31" t="str">
        <f>E23</f>
        <v>PLURAL s.r.o.</v>
      </c>
      <c r="K93" s="33"/>
      <c r="L93" s="46"/>
      <c r="S93" s="33"/>
      <c r="T93" s="33"/>
      <c r="U93" s="33"/>
      <c r="V93" s="33"/>
      <c r="W93" s="33"/>
      <c r="X93" s="33"/>
      <c r="Y93" s="33"/>
      <c r="Z93" s="33"/>
      <c r="AA93" s="33"/>
      <c r="AB93" s="33"/>
      <c r="AC93" s="33"/>
      <c r="AD93" s="33"/>
      <c r="AE93" s="33"/>
    </row>
    <row r="94" spans="1:31" s="2" customFormat="1" ht="15.25" customHeight="1">
      <c r="A94" s="33"/>
      <c r="B94" s="34"/>
      <c r="C94" s="28" t="s">
        <v>23</v>
      </c>
      <c r="D94" s="33"/>
      <c r="E94" s="33"/>
      <c r="F94" s="25" t="str">
        <f>IF(E20="","",E20)</f>
        <v>Vyplň údaj</v>
      </c>
      <c r="G94" s="33"/>
      <c r="H94" s="33"/>
      <c r="I94" s="28" t="s">
        <v>27</v>
      </c>
      <c r="J94" s="31" t="str">
        <f>E26</f>
        <v>Rosoft, s.r.o.</v>
      </c>
      <c r="K94" s="33"/>
      <c r="L94" s="46"/>
      <c r="S94" s="33"/>
      <c r="T94" s="33"/>
      <c r="U94" s="33"/>
      <c r="V94" s="33"/>
      <c r="W94" s="33"/>
      <c r="X94" s="33"/>
      <c r="Y94" s="33"/>
      <c r="Z94" s="33"/>
      <c r="AA94" s="33"/>
      <c r="AB94" s="33"/>
      <c r="AC94" s="33"/>
      <c r="AD94" s="33"/>
      <c r="AE94" s="33"/>
    </row>
    <row r="95" spans="1:31" s="2" customFormat="1" ht="10.25" customHeight="1">
      <c r="A95" s="33"/>
      <c r="B95" s="34"/>
      <c r="C95" s="33"/>
      <c r="D95" s="33"/>
      <c r="E95" s="33"/>
      <c r="F95" s="33"/>
      <c r="G95" s="33"/>
      <c r="H95" s="33"/>
      <c r="I95" s="33"/>
      <c r="J95" s="33"/>
      <c r="K95" s="33"/>
      <c r="L95" s="46"/>
      <c r="S95" s="33"/>
      <c r="T95" s="33"/>
      <c r="U95" s="33"/>
      <c r="V95" s="33"/>
      <c r="W95" s="33"/>
      <c r="X95" s="33"/>
      <c r="Y95" s="33"/>
      <c r="Z95" s="33"/>
      <c r="AA95" s="33"/>
      <c r="AB95" s="33"/>
      <c r="AC95" s="33"/>
      <c r="AD95" s="33"/>
      <c r="AE95" s="33"/>
    </row>
    <row r="96" spans="1:31" s="2" customFormat="1" ht="29.25" customHeight="1">
      <c r="A96" s="33"/>
      <c r="B96" s="34"/>
      <c r="C96" s="124" t="s">
        <v>100</v>
      </c>
      <c r="D96" s="116"/>
      <c r="E96" s="116"/>
      <c r="F96" s="116"/>
      <c r="G96" s="116"/>
      <c r="H96" s="116"/>
      <c r="I96" s="116"/>
      <c r="J96" s="125" t="s">
        <v>101</v>
      </c>
      <c r="K96" s="116"/>
      <c r="L96" s="46"/>
      <c r="S96" s="33"/>
      <c r="T96" s="33"/>
      <c r="U96" s="33"/>
      <c r="V96" s="33"/>
      <c r="W96" s="33"/>
      <c r="X96" s="33"/>
      <c r="Y96" s="33"/>
      <c r="Z96" s="33"/>
      <c r="AA96" s="33"/>
      <c r="AB96" s="33"/>
      <c r="AC96" s="33"/>
      <c r="AD96" s="33"/>
      <c r="AE96" s="33"/>
    </row>
    <row r="97" spans="1:65" s="2" customFormat="1" ht="10.25" customHeight="1">
      <c r="A97" s="33"/>
      <c r="B97" s="34"/>
      <c r="C97" s="33"/>
      <c r="D97" s="33"/>
      <c r="E97" s="33"/>
      <c r="F97" s="33"/>
      <c r="G97" s="33"/>
      <c r="H97" s="33"/>
      <c r="I97" s="33"/>
      <c r="J97" s="33"/>
      <c r="K97" s="33"/>
      <c r="L97" s="46"/>
      <c r="S97" s="33"/>
      <c r="T97" s="33"/>
      <c r="U97" s="33"/>
      <c r="V97" s="33"/>
      <c r="W97" s="33"/>
      <c r="X97" s="33"/>
      <c r="Y97" s="33"/>
      <c r="Z97" s="33"/>
      <c r="AA97" s="33"/>
      <c r="AB97" s="33"/>
      <c r="AC97" s="33"/>
      <c r="AD97" s="33"/>
      <c r="AE97" s="33"/>
    </row>
    <row r="98" spans="1:65" s="2" customFormat="1" ht="23" customHeight="1">
      <c r="A98" s="33"/>
      <c r="B98" s="34"/>
      <c r="C98" s="126" t="s">
        <v>102</v>
      </c>
      <c r="D98" s="33"/>
      <c r="E98" s="33"/>
      <c r="F98" s="33"/>
      <c r="G98" s="33"/>
      <c r="H98" s="33"/>
      <c r="I98" s="33"/>
      <c r="J98" s="75">
        <f>J139</f>
        <v>0</v>
      </c>
      <c r="K98" s="33"/>
      <c r="L98" s="46"/>
      <c r="S98" s="33"/>
      <c r="T98" s="33"/>
      <c r="U98" s="33"/>
      <c r="V98" s="33"/>
      <c r="W98" s="33"/>
      <c r="X98" s="33"/>
      <c r="Y98" s="33"/>
      <c r="Z98" s="33"/>
      <c r="AA98" s="33"/>
      <c r="AB98" s="33"/>
      <c r="AC98" s="33"/>
      <c r="AD98" s="33"/>
      <c r="AE98" s="33"/>
      <c r="AU98" s="17" t="s">
        <v>103</v>
      </c>
    </row>
    <row r="99" spans="1:65" s="9" customFormat="1" ht="25" customHeight="1">
      <c r="B99" s="127"/>
      <c r="D99" s="128" t="s">
        <v>104</v>
      </c>
      <c r="E99" s="129"/>
      <c r="F99" s="129"/>
      <c r="G99" s="129"/>
      <c r="H99" s="129"/>
      <c r="I99" s="129"/>
      <c r="J99" s="130">
        <f>J140</f>
        <v>0</v>
      </c>
      <c r="L99" s="127"/>
    </row>
    <row r="100" spans="1:65" s="10" customFormat="1" ht="20" customHeight="1">
      <c r="B100" s="131"/>
      <c r="D100" s="132" t="s">
        <v>105</v>
      </c>
      <c r="E100" s="133"/>
      <c r="F100" s="133"/>
      <c r="G100" s="133"/>
      <c r="H100" s="133"/>
      <c r="I100" s="133"/>
      <c r="J100" s="134">
        <f>J141</f>
        <v>0</v>
      </c>
      <c r="L100" s="131"/>
    </row>
    <row r="101" spans="1:65" s="10" customFormat="1" ht="20" customHeight="1">
      <c r="B101" s="131"/>
      <c r="D101" s="132" t="s">
        <v>106</v>
      </c>
      <c r="E101" s="133"/>
      <c r="F101" s="133"/>
      <c r="G101" s="133"/>
      <c r="H101" s="133"/>
      <c r="I101" s="133"/>
      <c r="J101" s="134">
        <f>J197</f>
        <v>0</v>
      </c>
      <c r="L101" s="131"/>
    </row>
    <row r="102" spans="1:65" s="10" customFormat="1" ht="20" customHeight="1">
      <c r="B102" s="131"/>
      <c r="D102" s="132" t="s">
        <v>107</v>
      </c>
      <c r="E102" s="133"/>
      <c r="F102" s="133"/>
      <c r="G102" s="133"/>
      <c r="H102" s="133"/>
      <c r="I102" s="133"/>
      <c r="J102" s="134">
        <f>J203</f>
        <v>0</v>
      </c>
      <c r="L102" s="131"/>
    </row>
    <row r="103" spans="1:65" s="10" customFormat="1" ht="20" customHeight="1">
      <c r="B103" s="131"/>
      <c r="D103" s="132" t="s">
        <v>108</v>
      </c>
      <c r="E103" s="133"/>
      <c r="F103" s="133"/>
      <c r="G103" s="133"/>
      <c r="H103" s="133"/>
      <c r="I103" s="133"/>
      <c r="J103" s="134">
        <f>J227</f>
        <v>0</v>
      </c>
      <c r="L103" s="131"/>
    </row>
    <row r="104" spans="1:65" s="10" customFormat="1" ht="20" customHeight="1">
      <c r="B104" s="131"/>
      <c r="D104" s="132" t="s">
        <v>109</v>
      </c>
      <c r="E104" s="133"/>
      <c r="F104" s="133"/>
      <c r="G104" s="133"/>
      <c r="H104" s="133"/>
      <c r="I104" s="133"/>
      <c r="J104" s="134">
        <f>J244</f>
        <v>0</v>
      </c>
      <c r="L104" s="131"/>
    </row>
    <row r="105" spans="1:65" s="9" customFormat="1" ht="25" customHeight="1">
      <c r="B105" s="127"/>
      <c r="D105" s="128" t="s">
        <v>110</v>
      </c>
      <c r="E105" s="129"/>
      <c r="F105" s="129"/>
      <c r="G105" s="129"/>
      <c r="H105" s="129"/>
      <c r="I105" s="129"/>
      <c r="J105" s="130">
        <f>J246</f>
        <v>0</v>
      </c>
      <c r="L105" s="127"/>
    </row>
    <row r="106" spans="1:65" s="10" customFormat="1" ht="20" customHeight="1">
      <c r="B106" s="131"/>
      <c r="D106" s="132" t="s">
        <v>111</v>
      </c>
      <c r="E106" s="133"/>
      <c r="F106" s="133"/>
      <c r="G106" s="133"/>
      <c r="H106" s="133"/>
      <c r="I106" s="133"/>
      <c r="J106" s="134">
        <f>J247</f>
        <v>0</v>
      </c>
      <c r="L106" s="131"/>
    </row>
    <row r="107" spans="1:65" s="9" customFormat="1" ht="21.75" customHeight="1">
      <c r="B107" s="127"/>
      <c r="D107" s="135" t="s">
        <v>112</v>
      </c>
      <c r="J107" s="136">
        <f>J260</f>
        <v>0</v>
      </c>
      <c r="L107" s="127"/>
    </row>
    <row r="108" spans="1:65" s="2" customFormat="1" ht="21.75" customHeight="1">
      <c r="A108" s="33"/>
      <c r="B108" s="34"/>
      <c r="C108" s="33"/>
      <c r="D108" s="33"/>
      <c r="E108" s="33"/>
      <c r="F108" s="33"/>
      <c r="G108" s="33"/>
      <c r="H108" s="33"/>
      <c r="I108" s="33"/>
      <c r="J108" s="33"/>
      <c r="K108" s="33"/>
      <c r="L108" s="46"/>
      <c r="S108" s="33"/>
      <c r="T108" s="33"/>
      <c r="U108" s="33"/>
      <c r="V108" s="33"/>
      <c r="W108" s="33"/>
      <c r="X108" s="33"/>
      <c r="Y108" s="33"/>
      <c r="Z108" s="33"/>
      <c r="AA108" s="33"/>
      <c r="AB108" s="33"/>
      <c r="AC108" s="33"/>
      <c r="AD108" s="33"/>
      <c r="AE108" s="33"/>
    </row>
    <row r="109" spans="1:65" s="2" customFormat="1" ht="7" customHeight="1">
      <c r="A109" s="33"/>
      <c r="B109" s="34"/>
      <c r="C109" s="33"/>
      <c r="D109" s="33"/>
      <c r="E109" s="33"/>
      <c r="F109" s="33"/>
      <c r="G109" s="33"/>
      <c r="H109" s="33"/>
      <c r="I109" s="33"/>
      <c r="J109" s="33"/>
      <c r="K109" s="33"/>
      <c r="L109" s="46"/>
      <c r="S109" s="33"/>
      <c r="T109" s="33"/>
      <c r="U109" s="33"/>
      <c r="V109" s="33"/>
      <c r="W109" s="33"/>
      <c r="X109" s="33"/>
      <c r="Y109" s="33"/>
      <c r="Z109" s="33"/>
      <c r="AA109" s="33"/>
      <c r="AB109" s="33"/>
      <c r="AC109" s="33"/>
      <c r="AD109" s="33"/>
      <c r="AE109" s="33"/>
    </row>
    <row r="110" spans="1:65" s="2" customFormat="1" ht="29.25" customHeight="1">
      <c r="A110" s="33"/>
      <c r="B110" s="34"/>
      <c r="C110" s="126" t="s">
        <v>113</v>
      </c>
      <c r="D110" s="33"/>
      <c r="E110" s="33"/>
      <c r="F110" s="33"/>
      <c r="G110" s="33"/>
      <c r="H110" s="33"/>
      <c r="I110" s="33"/>
      <c r="J110" s="137">
        <f>ROUND(J111 + J112 + J113 + J114 + J115 + J116,2)</f>
        <v>0</v>
      </c>
      <c r="K110" s="33"/>
      <c r="L110" s="46"/>
      <c r="N110" s="138" t="s">
        <v>33</v>
      </c>
      <c r="S110" s="33"/>
      <c r="T110" s="33"/>
      <c r="U110" s="33"/>
      <c r="V110" s="33"/>
      <c r="W110" s="33"/>
      <c r="X110" s="33"/>
      <c r="Y110" s="33"/>
      <c r="Z110" s="33"/>
      <c r="AA110" s="33"/>
      <c r="AB110" s="33"/>
      <c r="AC110" s="33"/>
      <c r="AD110" s="33"/>
      <c r="AE110" s="33"/>
    </row>
    <row r="111" spans="1:65" s="2" customFormat="1" ht="18" customHeight="1">
      <c r="A111" s="33"/>
      <c r="B111" s="139"/>
      <c r="C111" s="140"/>
      <c r="D111" s="311" t="s">
        <v>114</v>
      </c>
      <c r="E111" s="312"/>
      <c r="F111" s="312"/>
      <c r="G111" s="140"/>
      <c r="H111" s="140"/>
      <c r="I111" s="140"/>
      <c r="J111" s="142">
        <v>0</v>
      </c>
      <c r="K111" s="140"/>
      <c r="L111" s="143"/>
      <c r="M111" s="144"/>
      <c r="N111" s="145" t="s">
        <v>35</v>
      </c>
      <c r="O111" s="144"/>
      <c r="P111" s="144"/>
      <c r="Q111" s="144"/>
      <c r="R111" s="144"/>
      <c r="S111" s="140"/>
      <c r="T111" s="140"/>
      <c r="U111" s="140"/>
      <c r="V111" s="140"/>
      <c r="W111" s="140"/>
      <c r="X111" s="140"/>
      <c r="Y111" s="140"/>
      <c r="Z111" s="140"/>
      <c r="AA111" s="140"/>
      <c r="AB111" s="140"/>
      <c r="AC111" s="140"/>
      <c r="AD111" s="140"/>
      <c r="AE111" s="140"/>
      <c r="AF111" s="144"/>
      <c r="AG111" s="144"/>
      <c r="AH111" s="144"/>
      <c r="AI111" s="144"/>
      <c r="AJ111" s="144"/>
      <c r="AK111" s="144"/>
      <c r="AL111" s="144"/>
      <c r="AM111" s="144"/>
      <c r="AN111" s="144"/>
      <c r="AO111" s="144"/>
      <c r="AP111" s="144"/>
      <c r="AQ111" s="144"/>
      <c r="AR111" s="144"/>
      <c r="AS111" s="144"/>
      <c r="AT111" s="144"/>
      <c r="AU111" s="144"/>
      <c r="AV111" s="144"/>
      <c r="AW111" s="144"/>
      <c r="AX111" s="144"/>
      <c r="AY111" s="146" t="s">
        <v>115</v>
      </c>
      <c r="AZ111" s="144"/>
      <c r="BA111" s="144"/>
      <c r="BB111" s="144"/>
      <c r="BC111" s="144"/>
      <c r="BD111" s="144"/>
      <c r="BE111" s="147">
        <f t="shared" ref="BE111:BE116" si="0">IF(N111="základná",J111,0)</f>
        <v>0</v>
      </c>
      <c r="BF111" s="147">
        <f t="shared" ref="BF111:BF116" si="1">IF(N111="znížená",J111,0)</f>
        <v>0</v>
      </c>
      <c r="BG111" s="147">
        <f t="shared" ref="BG111:BG116" si="2">IF(N111="zákl. prenesená",J111,0)</f>
        <v>0</v>
      </c>
      <c r="BH111" s="147">
        <f t="shared" ref="BH111:BH116" si="3">IF(N111="zníž. prenesená",J111,0)</f>
        <v>0</v>
      </c>
      <c r="BI111" s="147">
        <f t="shared" ref="BI111:BI116" si="4">IF(N111="nulová",J111,0)</f>
        <v>0</v>
      </c>
      <c r="BJ111" s="146" t="s">
        <v>80</v>
      </c>
      <c r="BK111" s="144"/>
      <c r="BL111" s="144"/>
      <c r="BM111" s="144"/>
    </row>
    <row r="112" spans="1:65" s="2" customFormat="1" ht="18" customHeight="1">
      <c r="A112" s="33"/>
      <c r="B112" s="139"/>
      <c r="C112" s="140"/>
      <c r="D112" s="311" t="s">
        <v>116</v>
      </c>
      <c r="E112" s="312"/>
      <c r="F112" s="312"/>
      <c r="G112" s="140"/>
      <c r="H112" s="140"/>
      <c r="I112" s="140"/>
      <c r="J112" s="142">
        <v>0</v>
      </c>
      <c r="K112" s="140"/>
      <c r="L112" s="143"/>
      <c r="M112" s="144"/>
      <c r="N112" s="145" t="s">
        <v>35</v>
      </c>
      <c r="O112" s="144"/>
      <c r="P112" s="144"/>
      <c r="Q112" s="144"/>
      <c r="R112" s="144"/>
      <c r="S112" s="140"/>
      <c r="T112" s="140"/>
      <c r="U112" s="140"/>
      <c r="V112" s="140"/>
      <c r="W112" s="140"/>
      <c r="X112" s="140"/>
      <c r="Y112" s="140"/>
      <c r="Z112" s="140"/>
      <c r="AA112" s="140"/>
      <c r="AB112" s="140"/>
      <c r="AC112" s="140"/>
      <c r="AD112" s="140"/>
      <c r="AE112" s="140"/>
      <c r="AF112" s="144"/>
      <c r="AG112" s="144"/>
      <c r="AH112" s="144"/>
      <c r="AI112" s="144"/>
      <c r="AJ112" s="144"/>
      <c r="AK112" s="144"/>
      <c r="AL112" s="144"/>
      <c r="AM112" s="144"/>
      <c r="AN112" s="144"/>
      <c r="AO112" s="144"/>
      <c r="AP112" s="144"/>
      <c r="AQ112" s="144"/>
      <c r="AR112" s="144"/>
      <c r="AS112" s="144"/>
      <c r="AT112" s="144"/>
      <c r="AU112" s="144"/>
      <c r="AV112" s="144"/>
      <c r="AW112" s="144"/>
      <c r="AX112" s="144"/>
      <c r="AY112" s="146" t="s">
        <v>115</v>
      </c>
      <c r="AZ112" s="144"/>
      <c r="BA112" s="144"/>
      <c r="BB112" s="144"/>
      <c r="BC112" s="144"/>
      <c r="BD112" s="144"/>
      <c r="BE112" s="147">
        <f t="shared" si="0"/>
        <v>0</v>
      </c>
      <c r="BF112" s="147">
        <f t="shared" si="1"/>
        <v>0</v>
      </c>
      <c r="BG112" s="147">
        <f t="shared" si="2"/>
        <v>0</v>
      </c>
      <c r="BH112" s="147">
        <f t="shared" si="3"/>
        <v>0</v>
      </c>
      <c r="BI112" s="147">
        <f t="shared" si="4"/>
        <v>0</v>
      </c>
      <c r="BJ112" s="146" t="s">
        <v>80</v>
      </c>
      <c r="BK112" s="144"/>
      <c r="BL112" s="144"/>
      <c r="BM112" s="144"/>
    </row>
    <row r="113" spans="1:65" s="2" customFormat="1" ht="18" customHeight="1">
      <c r="A113" s="33"/>
      <c r="B113" s="139"/>
      <c r="C113" s="140"/>
      <c r="D113" s="311" t="s">
        <v>117</v>
      </c>
      <c r="E113" s="312"/>
      <c r="F113" s="312"/>
      <c r="G113" s="140"/>
      <c r="H113" s="140"/>
      <c r="I113" s="140"/>
      <c r="J113" s="142">
        <v>0</v>
      </c>
      <c r="K113" s="140"/>
      <c r="L113" s="143"/>
      <c r="M113" s="144"/>
      <c r="N113" s="145" t="s">
        <v>35</v>
      </c>
      <c r="O113" s="144"/>
      <c r="P113" s="144"/>
      <c r="Q113" s="144"/>
      <c r="R113" s="144"/>
      <c r="S113" s="140"/>
      <c r="T113" s="140"/>
      <c r="U113" s="140"/>
      <c r="V113" s="140"/>
      <c r="W113" s="140"/>
      <c r="X113" s="140"/>
      <c r="Y113" s="140"/>
      <c r="Z113" s="140"/>
      <c r="AA113" s="140"/>
      <c r="AB113" s="140"/>
      <c r="AC113" s="140"/>
      <c r="AD113" s="140"/>
      <c r="AE113" s="140"/>
      <c r="AF113" s="144"/>
      <c r="AG113" s="144"/>
      <c r="AH113" s="144"/>
      <c r="AI113" s="144"/>
      <c r="AJ113" s="144"/>
      <c r="AK113" s="144"/>
      <c r="AL113" s="144"/>
      <c r="AM113" s="144"/>
      <c r="AN113" s="144"/>
      <c r="AO113" s="144"/>
      <c r="AP113" s="144"/>
      <c r="AQ113" s="144"/>
      <c r="AR113" s="144"/>
      <c r="AS113" s="144"/>
      <c r="AT113" s="144"/>
      <c r="AU113" s="144"/>
      <c r="AV113" s="144"/>
      <c r="AW113" s="144"/>
      <c r="AX113" s="144"/>
      <c r="AY113" s="146" t="s">
        <v>115</v>
      </c>
      <c r="AZ113" s="144"/>
      <c r="BA113" s="144"/>
      <c r="BB113" s="144"/>
      <c r="BC113" s="144"/>
      <c r="BD113" s="144"/>
      <c r="BE113" s="147">
        <f t="shared" si="0"/>
        <v>0</v>
      </c>
      <c r="BF113" s="147">
        <f t="shared" si="1"/>
        <v>0</v>
      </c>
      <c r="BG113" s="147">
        <f t="shared" si="2"/>
        <v>0</v>
      </c>
      <c r="BH113" s="147">
        <f t="shared" si="3"/>
        <v>0</v>
      </c>
      <c r="BI113" s="147">
        <f t="shared" si="4"/>
        <v>0</v>
      </c>
      <c r="BJ113" s="146" t="s">
        <v>80</v>
      </c>
      <c r="BK113" s="144"/>
      <c r="BL113" s="144"/>
      <c r="BM113" s="144"/>
    </row>
    <row r="114" spans="1:65" s="2" customFormat="1" ht="18" customHeight="1">
      <c r="A114" s="33"/>
      <c r="B114" s="139"/>
      <c r="C114" s="140"/>
      <c r="D114" s="311" t="s">
        <v>118</v>
      </c>
      <c r="E114" s="312"/>
      <c r="F114" s="312"/>
      <c r="G114" s="140"/>
      <c r="H114" s="140"/>
      <c r="I114" s="140"/>
      <c r="J114" s="142">
        <v>0</v>
      </c>
      <c r="K114" s="140"/>
      <c r="L114" s="143"/>
      <c r="M114" s="144"/>
      <c r="N114" s="145" t="s">
        <v>35</v>
      </c>
      <c r="O114" s="144"/>
      <c r="P114" s="144"/>
      <c r="Q114" s="144"/>
      <c r="R114" s="144"/>
      <c r="S114" s="140"/>
      <c r="T114" s="140"/>
      <c r="U114" s="140"/>
      <c r="V114" s="140"/>
      <c r="W114" s="140"/>
      <c r="X114" s="140"/>
      <c r="Y114" s="140"/>
      <c r="Z114" s="140"/>
      <c r="AA114" s="140"/>
      <c r="AB114" s="140"/>
      <c r="AC114" s="140"/>
      <c r="AD114" s="140"/>
      <c r="AE114" s="140"/>
      <c r="AF114" s="144"/>
      <c r="AG114" s="144"/>
      <c r="AH114" s="144"/>
      <c r="AI114" s="144"/>
      <c r="AJ114" s="144"/>
      <c r="AK114" s="144"/>
      <c r="AL114" s="144"/>
      <c r="AM114" s="144"/>
      <c r="AN114" s="144"/>
      <c r="AO114" s="144"/>
      <c r="AP114" s="144"/>
      <c r="AQ114" s="144"/>
      <c r="AR114" s="144"/>
      <c r="AS114" s="144"/>
      <c r="AT114" s="144"/>
      <c r="AU114" s="144"/>
      <c r="AV114" s="144"/>
      <c r="AW114" s="144"/>
      <c r="AX114" s="144"/>
      <c r="AY114" s="146" t="s">
        <v>115</v>
      </c>
      <c r="AZ114" s="144"/>
      <c r="BA114" s="144"/>
      <c r="BB114" s="144"/>
      <c r="BC114" s="144"/>
      <c r="BD114" s="144"/>
      <c r="BE114" s="147">
        <f t="shared" si="0"/>
        <v>0</v>
      </c>
      <c r="BF114" s="147">
        <f t="shared" si="1"/>
        <v>0</v>
      </c>
      <c r="BG114" s="147">
        <f t="shared" si="2"/>
        <v>0</v>
      </c>
      <c r="BH114" s="147">
        <f t="shared" si="3"/>
        <v>0</v>
      </c>
      <c r="BI114" s="147">
        <f t="shared" si="4"/>
        <v>0</v>
      </c>
      <c r="BJ114" s="146" t="s">
        <v>80</v>
      </c>
      <c r="BK114" s="144"/>
      <c r="BL114" s="144"/>
      <c r="BM114" s="144"/>
    </row>
    <row r="115" spans="1:65" s="2" customFormat="1" ht="18" customHeight="1">
      <c r="A115" s="33"/>
      <c r="B115" s="139"/>
      <c r="C115" s="140"/>
      <c r="D115" s="311" t="s">
        <v>119</v>
      </c>
      <c r="E115" s="312"/>
      <c r="F115" s="312"/>
      <c r="G115" s="140"/>
      <c r="H115" s="140"/>
      <c r="I115" s="140"/>
      <c r="J115" s="142">
        <v>0</v>
      </c>
      <c r="K115" s="140"/>
      <c r="L115" s="143"/>
      <c r="M115" s="144"/>
      <c r="N115" s="145" t="s">
        <v>35</v>
      </c>
      <c r="O115" s="144"/>
      <c r="P115" s="144"/>
      <c r="Q115" s="144"/>
      <c r="R115" s="144"/>
      <c r="S115" s="140"/>
      <c r="T115" s="140"/>
      <c r="U115" s="140"/>
      <c r="V115" s="140"/>
      <c r="W115" s="140"/>
      <c r="X115" s="140"/>
      <c r="Y115" s="140"/>
      <c r="Z115" s="140"/>
      <c r="AA115" s="140"/>
      <c r="AB115" s="140"/>
      <c r="AC115" s="140"/>
      <c r="AD115" s="140"/>
      <c r="AE115" s="140"/>
      <c r="AF115" s="144"/>
      <c r="AG115" s="144"/>
      <c r="AH115" s="144"/>
      <c r="AI115" s="144"/>
      <c r="AJ115" s="144"/>
      <c r="AK115" s="144"/>
      <c r="AL115" s="144"/>
      <c r="AM115" s="144"/>
      <c r="AN115" s="144"/>
      <c r="AO115" s="144"/>
      <c r="AP115" s="144"/>
      <c r="AQ115" s="144"/>
      <c r="AR115" s="144"/>
      <c r="AS115" s="144"/>
      <c r="AT115" s="144"/>
      <c r="AU115" s="144"/>
      <c r="AV115" s="144"/>
      <c r="AW115" s="144"/>
      <c r="AX115" s="144"/>
      <c r="AY115" s="146" t="s">
        <v>115</v>
      </c>
      <c r="AZ115" s="144"/>
      <c r="BA115" s="144"/>
      <c r="BB115" s="144"/>
      <c r="BC115" s="144"/>
      <c r="BD115" s="144"/>
      <c r="BE115" s="147">
        <f t="shared" si="0"/>
        <v>0</v>
      </c>
      <c r="BF115" s="147">
        <f t="shared" si="1"/>
        <v>0</v>
      </c>
      <c r="BG115" s="147">
        <f t="shared" si="2"/>
        <v>0</v>
      </c>
      <c r="BH115" s="147">
        <f t="shared" si="3"/>
        <v>0</v>
      </c>
      <c r="BI115" s="147">
        <f t="shared" si="4"/>
        <v>0</v>
      </c>
      <c r="BJ115" s="146" t="s">
        <v>80</v>
      </c>
      <c r="BK115" s="144"/>
      <c r="BL115" s="144"/>
      <c r="BM115" s="144"/>
    </row>
    <row r="116" spans="1:65" s="2" customFormat="1" ht="18" customHeight="1">
      <c r="A116" s="33"/>
      <c r="B116" s="139"/>
      <c r="C116" s="140"/>
      <c r="D116" s="141" t="s">
        <v>120</v>
      </c>
      <c r="E116" s="140"/>
      <c r="F116" s="140"/>
      <c r="G116" s="140"/>
      <c r="H116" s="140"/>
      <c r="I116" s="140"/>
      <c r="J116" s="142">
        <f>ROUND(J32*T116,2)</f>
        <v>0</v>
      </c>
      <c r="K116" s="140"/>
      <c r="L116" s="143"/>
      <c r="M116" s="144"/>
      <c r="N116" s="145" t="s">
        <v>35</v>
      </c>
      <c r="O116" s="144"/>
      <c r="P116" s="144"/>
      <c r="Q116" s="144"/>
      <c r="R116" s="144"/>
      <c r="S116" s="140"/>
      <c r="T116" s="140"/>
      <c r="U116" s="140"/>
      <c r="V116" s="140"/>
      <c r="W116" s="140"/>
      <c r="X116" s="140"/>
      <c r="Y116" s="140"/>
      <c r="Z116" s="140"/>
      <c r="AA116" s="140"/>
      <c r="AB116" s="140"/>
      <c r="AC116" s="140"/>
      <c r="AD116" s="140"/>
      <c r="AE116" s="140"/>
      <c r="AF116" s="144"/>
      <c r="AG116" s="144"/>
      <c r="AH116" s="144"/>
      <c r="AI116" s="144"/>
      <c r="AJ116" s="144"/>
      <c r="AK116" s="144"/>
      <c r="AL116" s="144"/>
      <c r="AM116" s="144"/>
      <c r="AN116" s="144"/>
      <c r="AO116" s="144"/>
      <c r="AP116" s="144"/>
      <c r="AQ116" s="144"/>
      <c r="AR116" s="144"/>
      <c r="AS116" s="144"/>
      <c r="AT116" s="144"/>
      <c r="AU116" s="144"/>
      <c r="AV116" s="144"/>
      <c r="AW116" s="144"/>
      <c r="AX116" s="144"/>
      <c r="AY116" s="146" t="s">
        <v>121</v>
      </c>
      <c r="AZ116" s="144"/>
      <c r="BA116" s="144"/>
      <c r="BB116" s="144"/>
      <c r="BC116" s="144"/>
      <c r="BD116" s="144"/>
      <c r="BE116" s="147">
        <f t="shared" si="0"/>
        <v>0</v>
      </c>
      <c r="BF116" s="147">
        <f t="shared" si="1"/>
        <v>0</v>
      </c>
      <c r="BG116" s="147">
        <f t="shared" si="2"/>
        <v>0</v>
      </c>
      <c r="BH116" s="147">
        <f t="shared" si="3"/>
        <v>0</v>
      </c>
      <c r="BI116" s="147">
        <f t="shared" si="4"/>
        <v>0</v>
      </c>
      <c r="BJ116" s="146" t="s">
        <v>80</v>
      </c>
      <c r="BK116" s="144"/>
      <c r="BL116" s="144"/>
      <c r="BM116" s="144"/>
    </row>
    <row r="117" spans="1:65" s="2" customFormat="1">
      <c r="A117" s="33"/>
      <c r="B117" s="34"/>
      <c r="C117" s="33"/>
      <c r="D117" s="33"/>
      <c r="E117" s="33"/>
      <c r="F117" s="33"/>
      <c r="G117" s="33"/>
      <c r="H117" s="33"/>
      <c r="I117" s="33"/>
      <c r="J117" s="33"/>
      <c r="K117" s="33"/>
      <c r="L117" s="46"/>
      <c r="S117" s="33"/>
      <c r="T117" s="33"/>
      <c r="U117" s="33"/>
      <c r="V117" s="33"/>
      <c r="W117" s="33"/>
      <c r="X117" s="33"/>
      <c r="Y117" s="33"/>
      <c r="Z117" s="33"/>
      <c r="AA117" s="33"/>
      <c r="AB117" s="33"/>
      <c r="AC117" s="33"/>
      <c r="AD117" s="33"/>
      <c r="AE117" s="33"/>
    </row>
    <row r="118" spans="1:65" s="2" customFormat="1" ht="29.25" customHeight="1">
      <c r="A118" s="33"/>
      <c r="B118" s="34"/>
      <c r="C118" s="148" t="s">
        <v>122</v>
      </c>
      <c r="D118" s="116"/>
      <c r="E118" s="116"/>
      <c r="F118" s="116"/>
      <c r="G118" s="116"/>
      <c r="H118" s="116"/>
      <c r="I118" s="116"/>
      <c r="J118" s="149">
        <f>ROUND(J98+J110,2)</f>
        <v>0</v>
      </c>
      <c r="K118" s="116"/>
      <c r="L118" s="46"/>
      <c r="S118" s="33"/>
      <c r="T118" s="33"/>
      <c r="U118" s="33"/>
      <c r="V118" s="33"/>
      <c r="W118" s="33"/>
      <c r="X118" s="33"/>
      <c r="Y118" s="33"/>
      <c r="Z118" s="33"/>
      <c r="AA118" s="33"/>
      <c r="AB118" s="33"/>
      <c r="AC118" s="33"/>
      <c r="AD118" s="33"/>
      <c r="AE118" s="33"/>
    </row>
    <row r="119" spans="1:65" s="2" customFormat="1" ht="7" customHeight="1">
      <c r="A119" s="33"/>
      <c r="B119" s="51"/>
      <c r="C119" s="52"/>
      <c r="D119" s="52"/>
      <c r="E119" s="52"/>
      <c r="F119" s="52"/>
      <c r="G119" s="52"/>
      <c r="H119" s="52"/>
      <c r="I119" s="52"/>
      <c r="J119" s="52"/>
      <c r="K119" s="52"/>
      <c r="L119" s="46"/>
      <c r="S119" s="33"/>
      <c r="T119" s="33"/>
      <c r="U119" s="33"/>
      <c r="V119" s="33"/>
      <c r="W119" s="33"/>
      <c r="X119" s="33"/>
      <c r="Y119" s="33"/>
      <c r="Z119" s="33"/>
      <c r="AA119" s="33"/>
      <c r="AB119" s="33"/>
      <c r="AC119" s="33"/>
      <c r="AD119" s="33"/>
      <c r="AE119" s="33"/>
    </row>
    <row r="123" spans="1:65" s="2" customFormat="1" ht="7" customHeight="1">
      <c r="A123" s="33"/>
      <c r="B123" s="53"/>
      <c r="C123" s="54"/>
      <c r="D123" s="54"/>
      <c r="E123" s="54"/>
      <c r="F123" s="54"/>
      <c r="G123" s="54"/>
      <c r="H123" s="54"/>
      <c r="I123" s="54"/>
      <c r="J123" s="54"/>
      <c r="K123" s="54"/>
      <c r="L123" s="46"/>
      <c r="S123" s="33"/>
      <c r="T123" s="33"/>
      <c r="U123" s="33"/>
      <c r="V123" s="33"/>
      <c r="W123" s="33"/>
      <c r="X123" s="33"/>
      <c r="Y123" s="33"/>
      <c r="Z123" s="33"/>
      <c r="AA123" s="33"/>
      <c r="AB123" s="33"/>
      <c r="AC123" s="33"/>
      <c r="AD123" s="33"/>
      <c r="AE123" s="33"/>
    </row>
    <row r="124" spans="1:65" s="2" customFormat="1" ht="25" customHeight="1">
      <c r="A124" s="33"/>
      <c r="B124" s="34"/>
      <c r="C124" s="21" t="s">
        <v>393</v>
      </c>
      <c r="D124" s="33"/>
      <c r="E124" s="33"/>
      <c r="F124" s="33"/>
      <c r="G124" s="33"/>
      <c r="H124" s="33"/>
      <c r="I124" s="33"/>
      <c r="J124" s="33"/>
      <c r="K124" s="33"/>
      <c r="L124" s="46"/>
      <c r="S124" s="33"/>
      <c r="T124" s="33"/>
      <c r="U124" s="33"/>
      <c r="V124" s="33"/>
      <c r="W124" s="33"/>
      <c r="X124" s="33"/>
      <c r="Y124" s="33"/>
      <c r="Z124" s="33"/>
      <c r="AA124" s="33"/>
      <c r="AB124" s="33"/>
      <c r="AC124" s="33"/>
      <c r="AD124" s="33"/>
      <c r="AE124" s="33"/>
    </row>
    <row r="125" spans="1:65" s="2" customFormat="1" ht="7" customHeight="1">
      <c r="A125" s="33"/>
      <c r="B125" s="34"/>
      <c r="C125" s="33"/>
      <c r="D125" s="33"/>
      <c r="E125" s="33"/>
      <c r="F125" s="33"/>
      <c r="G125" s="33"/>
      <c r="H125" s="33"/>
      <c r="I125" s="33"/>
      <c r="J125" s="33"/>
      <c r="K125" s="33"/>
      <c r="L125" s="46"/>
      <c r="S125" s="33"/>
      <c r="T125" s="33"/>
      <c r="U125" s="33"/>
      <c r="V125" s="33"/>
      <c r="W125" s="33"/>
      <c r="X125" s="33"/>
      <c r="Y125" s="33"/>
      <c r="Z125" s="33"/>
      <c r="AA125" s="33"/>
      <c r="AB125" s="33"/>
      <c r="AC125" s="33"/>
      <c r="AD125" s="33"/>
      <c r="AE125" s="33"/>
    </row>
    <row r="126" spans="1:65" s="2" customFormat="1" ht="12" customHeight="1">
      <c r="A126" s="33"/>
      <c r="B126" s="34"/>
      <c r="C126" s="28" t="s">
        <v>14</v>
      </c>
      <c r="D126" s="33"/>
      <c r="E126" s="33"/>
      <c r="F126" s="33"/>
      <c r="G126" s="33"/>
      <c r="H126" s="33"/>
      <c r="I126" s="33"/>
      <c r="J126" s="33"/>
      <c r="K126" s="33"/>
      <c r="L126" s="46"/>
      <c r="S126" s="33"/>
      <c r="T126" s="33"/>
      <c r="U126" s="33"/>
      <c r="V126" s="33"/>
      <c r="W126" s="33"/>
      <c r="X126" s="33"/>
      <c r="Y126" s="33"/>
      <c r="Z126" s="33"/>
      <c r="AA126" s="33"/>
      <c r="AB126" s="33"/>
      <c r="AC126" s="33"/>
      <c r="AD126" s="33"/>
      <c r="AE126" s="33"/>
    </row>
    <row r="127" spans="1:65" s="2" customFormat="1" ht="16.5" customHeight="1">
      <c r="A127" s="33"/>
      <c r="B127" s="34"/>
      <c r="C127" s="33"/>
      <c r="D127" s="33"/>
      <c r="E127" s="313" t="str">
        <f>E7</f>
        <v>Obnova objektu bývalých stajní v západnom nádvorí budovy FiF UK - UNIVERSAAL</v>
      </c>
      <c r="F127" s="314"/>
      <c r="G127" s="314"/>
      <c r="H127" s="314"/>
      <c r="I127" s="33"/>
      <c r="J127" s="33"/>
      <c r="K127" s="33"/>
      <c r="L127" s="46"/>
      <c r="S127" s="33"/>
      <c r="T127" s="33"/>
      <c r="U127" s="33"/>
      <c r="V127" s="33"/>
      <c r="W127" s="33"/>
      <c r="X127" s="33"/>
      <c r="Y127" s="33"/>
      <c r="Z127" s="33"/>
      <c r="AA127" s="33"/>
      <c r="AB127" s="33"/>
      <c r="AC127" s="33"/>
      <c r="AD127" s="33"/>
      <c r="AE127" s="33"/>
    </row>
    <row r="128" spans="1:65" s="1" customFormat="1" ht="12" customHeight="1">
      <c r="B128" s="20"/>
      <c r="C128" s="28" t="s">
        <v>92</v>
      </c>
      <c r="L128" s="20"/>
    </row>
    <row r="129" spans="1:65" s="2" customFormat="1" ht="16.5" customHeight="1">
      <c r="A129" s="33"/>
      <c r="B129" s="34"/>
      <c r="C129" s="33"/>
      <c r="D129" s="33"/>
      <c r="E129" s="306" t="s">
        <v>73</v>
      </c>
      <c r="F129" s="307"/>
      <c r="G129" s="307"/>
      <c r="H129" s="307"/>
      <c r="I129" s="33"/>
      <c r="J129" s="33"/>
      <c r="K129" s="33"/>
      <c r="L129" s="46"/>
      <c r="S129" s="33"/>
      <c r="T129" s="33"/>
      <c r="U129" s="33"/>
      <c r="V129" s="33"/>
      <c r="W129" s="33"/>
      <c r="X129" s="33"/>
      <c r="Y129" s="33"/>
      <c r="Z129" s="33"/>
      <c r="AA129" s="33"/>
      <c r="AB129" s="33"/>
      <c r="AC129" s="33"/>
      <c r="AD129" s="33"/>
      <c r="AE129" s="33"/>
    </row>
    <row r="130" spans="1:65" s="2" customFormat="1" ht="12" customHeight="1">
      <c r="A130" s="33"/>
      <c r="B130" s="34"/>
      <c r="C130" s="28" t="s">
        <v>93</v>
      </c>
      <c r="D130" s="33"/>
      <c r="E130" s="33"/>
      <c r="F130" s="33"/>
      <c r="G130" s="33"/>
      <c r="H130" s="33"/>
      <c r="I130" s="33"/>
      <c r="J130" s="33"/>
      <c r="K130" s="33"/>
      <c r="L130" s="46"/>
      <c r="S130" s="33"/>
      <c r="T130" s="33"/>
      <c r="U130" s="33"/>
      <c r="V130" s="33"/>
      <c r="W130" s="33"/>
      <c r="X130" s="33"/>
      <c r="Y130" s="33"/>
      <c r="Z130" s="33"/>
      <c r="AA130" s="33"/>
      <c r="AB130" s="33"/>
      <c r="AC130" s="33"/>
      <c r="AD130" s="33"/>
      <c r="AE130" s="33"/>
    </row>
    <row r="131" spans="1:65" s="2" customFormat="1" ht="16.5" customHeight="1">
      <c r="A131" s="33"/>
      <c r="B131" s="34"/>
      <c r="C131" s="33"/>
      <c r="D131" s="33"/>
      <c r="E131" s="306" t="str">
        <f>E11</f>
        <v>01 - E2.1 Architektonicko-stavebné riešenie</v>
      </c>
      <c r="F131" s="297"/>
      <c r="G131" s="297"/>
      <c r="H131" s="297"/>
      <c r="I131" s="33"/>
      <c r="J131" s="33"/>
      <c r="K131" s="33"/>
      <c r="L131" s="46"/>
      <c r="S131" s="33"/>
      <c r="T131" s="33"/>
      <c r="U131" s="33"/>
      <c r="V131" s="33"/>
      <c r="W131" s="33"/>
      <c r="X131" s="33"/>
      <c r="Y131" s="33"/>
      <c r="Z131" s="33"/>
      <c r="AA131" s="33"/>
      <c r="AB131" s="33"/>
      <c r="AC131" s="33"/>
      <c r="AD131" s="33"/>
      <c r="AE131" s="33"/>
    </row>
    <row r="132" spans="1:65" s="2" customFormat="1" ht="7" customHeight="1">
      <c r="A132" s="33"/>
      <c r="B132" s="34"/>
      <c r="C132" s="33"/>
      <c r="D132" s="33"/>
      <c r="E132" s="33"/>
      <c r="F132" s="33"/>
      <c r="G132" s="33"/>
      <c r="H132" s="33"/>
      <c r="I132" s="33"/>
      <c r="J132" s="33"/>
      <c r="K132" s="33"/>
      <c r="L132" s="46"/>
      <c r="S132" s="33"/>
      <c r="T132" s="33"/>
      <c r="U132" s="33"/>
      <c r="V132" s="33"/>
      <c r="W132" s="33"/>
      <c r="X132" s="33"/>
      <c r="Y132" s="33"/>
      <c r="Z132" s="33"/>
      <c r="AA132" s="33"/>
      <c r="AB132" s="33"/>
      <c r="AC132" s="33"/>
      <c r="AD132" s="33"/>
      <c r="AE132" s="33"/>
    </row>
    <row r="133" spans="1:65" s="2" customFormat="1" ht="12" customHeight="1">
      <c r="A133" s="33"/>
      <c r="B133" s="34"/>
      <c r="C133" s="28" t="s">
        <v>17</v>
      </c>
      <c r="D133" s="33"/>
      <c r="E133" s="33"/>
      <c r="F133" s="25" t="str">
        <f>F14</f>
        <v>Bratislava</v>
      </c>
      <c r="G133" s="33"/>
      <c r="H133" s="33"/>
      <c r="I133" s="28" t="s">
        <v>19</v>
      </c>
      <c r="J133" s="59">
        <f>IF(J14="","",J14)</f>
        <v>44748</v>
      </c>
      <c r="K133" s="33"/>
      <c r="L133" s="46"/>
      <c r="S133" s="33"/>
      <c r="T133" s="33"/>
      <c r="U133" s="33"/>
      <c r="V133" s="33"/>
      <c r="W133" s="33"/>
      <c r="X133" s="33"/>
      <c r="Y133" s="33"/>
      <c r="Z133" s="33"/>
      <c r="AA133" s="33"/>
      <c r="AB133" s="33"/>
      <c r="AC133" s="33"/>
      <c r="AD133" s="33"/>
      <c r="AE133" s="33"/>
    </row>
    <row r="134" spans="1:65" s="2" customFormat="1" ht="7" customHeight="1">
      <c r="A134" s="33"/>
      <c r="B134" s="34"/>
      <c r="C134" s="33"/>
      <c r="D134" s="33"/>
      <c r="E134" s="33"/>
      <c r="F134" s="33"/>
      <c r="G134" s="33"/>
      <c r="H134" s="33"/>
      <c r="I134" s="33"/>
      <c r="J134" s="33"/>
      <c r="K134" s="33"/>
      <c r="L134" s="46"/>
      <c r="S134" s="33"/>
      <c r="T134" s="33"/>
      <c r="U134" s="33"/>
      <c r="V134" s="33"/>
      <c r="W134" s="33"/>
      <c r="X134" s="33"/>
      <c r="Y134" s="33"/>
      <c r="Z134" s="33"/>
      <c r="AA134" s="33"/>
      <c r="AB134" s="33"/>
      <c r="AC134" s="33"/>
      <c r="AD134" s="33"/>
      <c r="AE134" s="33"/>
    </row>
    <row r="135" spans="1:65" s="2" customFormat="1" ht="15.25" customHeight="1">
      <c r="A135" s="33"/>
      <c r="B135" s="34"/>
      <c r="C135" s="28" t="s">
        <v>20</v>
      </c>
      <c r="D135" s="33"/>
      <c r="E135" s="33"/>
      <c r="F135" s="25" t="str">
        <f>E17</f>
        <v>Filozofická fakutla UK</v>
      </c>
      <c r="G135" s="33"/>
      <c r="H135" s="33"/>
      <c r="I135" s="28" t="s">
        <v>25</v>
      </c>
      <c r="J135" s="31" t="str">
        <f>E23</f>
        <v>PLURAL s.r.o.</v>
      </c>
      <c r="K135" s="33"/>
      <c r="L135" s="46"/>
      <c r="S135" s="33"/>
      <c r="T135" s="33"/>
      <c r="U135" s="33"/>
      <c r="V135" s="33"/>
      <c r="W135" s="33"/>
      <c r="X135" s="33"/>
      <c r="Y135" s="33"/>
      <c r="Z135" s="33"/>
      <c r="AA135" s="33"/>
      <c r="AB135" s="33"/>
      <c r="AC135" s="33"/>
      <c r="AD135" s="33"/>
      <c r="AE135" s="33"/>
    </row>
    <row r="136" spans="1:65" s="2" customFormat="1" ht="15.25" customHeight="1">
      <c r="A136" s="33"/>
      <c r="B136" s="34"/>
      <c r="C136" s="28" t="s">
        <v>23</v>
      </c>
      <c r="D136" s="33"/>
      <c r="E136" s="33"/>
      <c r="F136" s="25" t="str">
        <f>IF(E20="","",E20)</f>
        <v>Vyplň údaj</v>
      </c>
      <c r="G136" s="33"/>
      <c r="H136" s="33"/>
      <c r="I136" s="28" t="s">
        <v>27</v>
      </c>
      <c r="J136" s="31" t="str">
        <f>E26</f>
        <v>Rosoft, s.r.o.</v>
      </c>
      <c r="K136" s="33"/>
      <c r="L136" s="46"/>
      <c r="S136" s="33"/>
      <c r="T136" s="33"/>
      <c r="U136" s="33"/>
      <c r="V136" s="33"/>
      <c r="W136" s="33"/>
      <c r="X136" s="33"/>
      <c r="Y136" s="33"/>
      <c r="Z136" s="33"/>
      <c r="AA136" s="33"/>
      <c r="AB136" s="33"/>
      <c r="AC136" s="33"/>
      <c r="AD136" s="33"/>
      <c r="AE136" s="33"/>
    </row>
    <row r="137" spans="1:65" s="2" customFormat="1" ht="10.25" customHeight="1">
      <c r="A137" s="33"/>
      <c r="B137" s="34"/>
      <c r="C137" s="33"/>
      <c r="D137" s="33"/>
      <c r="E137" s="33"/>
      <c r="F137" s="33"/>
      <c r="G137" s="33"/>
      <c r="H137" s="33"/>
      <c r="I137" s="33"/>
      <c r="J137" s="33"/>
      <c r="K137" s="33"/>
      <c r="L137" s="46"/>
      <c r="S137" s="33"/>
      <c r="T137" s="33"/>
      <c r="U137" s="33"/>
      <c r="V137" s="33"/>
      <c r="W137" s="33"/>
      <c r="X137" s="33"/>
      <c r="Y137" s="33"/>
      <c r="Z137" s="33"/>
      <c r="AA137" s="33"/>
      <c r="AB137" s="33"/>
      <c r="AC137" s="33"/>
      <c r="AD137" s="33"/>
      <c r="AE137" s="33"/>
    </row>
    <row r="138" spans="1:65" s="11" customFormat="1" ht="29.25" customHeight="1">
      <c r="A138" s="150"/>
      <c r="B138" s="151"/>
      <c r="C138" s="152" t="s">
        <v>123</v>
      </c>
      <c r="D138" s="153" t="s">
        <v>54</v>
      </c>
      <c r="E138" s="153" t="s">
        <v>50</v>
      </c>
      <c r="F138" s="153" t="s">
        <v>51</v>
      </c>
      <c r="G138" s="153" t="s">
        <v>124</v>
      </c>
      <c r="H138" s="153" t="s">
        <v>125</v>
      </c>
      <c r="I138" s="153" t="s">
        <v>126</v>
      </c>
      <c r="J138" s="154" t="s">
        <v>101</v>
      </c>
      <c r="K138" s="155" t="s">
        <v>127</v>
      </c>
      <c r="L138" s="156"/>
      <c r="M138" s="66" t="s">
        <v>1</v>
      </c>
      <c r="N138" s="67" t="s">
        <v>33</v>
      </c>
      <c r="O138" s="67" t="s">
        <v>128</v>
      </c>
      <c r="P138" s="67" t="s">
        <v>129</v>
      </c>
      <c r="Q138" s="67" t="s">
        <v>130</v>
      </c>
      <c r="R138" s="67" t="s">
        <v>131</v>
      </c>
      <c r="S138" s="67" t="s">
        <v>132</v>
      </c>
      <c r="T138" s="68" t="s">
        <v>133</v>
      </c>
      <c r="U138" s="150"/>
      <c r="V138" s="150"/>
      <c r="W138" s="150"/>
      <c r="X138" s="150"/>
      <c r="Y138" s="150"/>
      <c r="Z138" s="150"/>
      <c r="AA138" s="150"/>
      <c r="AB138" s="150"/>
      <c r="AC138" s="150"/>
      <c r="AD138" s="150"/>
      <c r="AE138" s="150"/>
    </row>
    <row r="139" spans="1:65" s="2" customFormat="1" ht="23" customHeight="1">
      <c r="A139" s="33"/>
      <c r="B139" s="34"/>
      <c r="C139" s="73" t="s">
        <v>98</v>
      </c>
      <c r="D139" s="33"/>
      <c r="E139" s="33"/>
      <c r="F139" s="33"/>
      <c r="G139" s="33"/>
      <c r="H139" s="33"/>
      <c r="I139" s="33"/>
      <c r="J139" s="157">
        <f>BK139</f>
        <v>0</v>
      </c>
      <c r="K139" s="33"/>
      <c r="L139" s="34"/>
      <c r="M139" s="69"/>
      <c r="N139" s="60"/>
      <c r="O139" s="70"/>
      <c r="P139" s="158">
        <f>P140+P246+P260</f>
        <v>0</v>
      </c>
      <c r="Q139" s="70"/>
      <c r="R139" s="158">
        <f>R140+R246+R260</f>
        <v>147.19166776</v>
      </c>
      <c r="S139" s="70"/>
      <c r="T139" s="159">
        <f>T140+T246+T260</f>
        <v>169.89525</v>
      </c>
      <c r="U139" s="33"/>
      <c r="V139" s="33"/>
      <c r="W139" s="33"/>
      <c r="X139" s="33"/>
      <c r="Y139" s="33"/>
      <c r="Z139" s="33"/>
      <c r="AA139" s="33"/>
      <c r="AB139" s="33"/>
      <c r="AC139" s="33"/>
      <c r="AD139" s="33"/>
      <c r="AE139" s="33"/>
      <c r="AT139" s="17" t="s">
        <v>68</v>
      </c>
      <c r="AU139" s="17" t="s">
        <v>103</v>
      </c>
      <c r="BK139" s="160">
        <f>BK140+BK246+BK260</f>
        <v>0</v>
      </c>
    </row>
    <row r="140" spans="1:65" s="12" customFormat="1" ht="26" customHeight="1">
      <c r="B140" s="161"/>
      <c r="D140" s="162" t="s">
        <v>68</v>
      </c>
      <c r="E140" s="163" t="s">
        <v>134</v>
      </c>
      <c r="F140" s="163" t="s">
        <v>135</v>
      </c>
      <c r="I140" s="164"/>
      <c r="J140" s="136">
        <f>BK140</f>
        <v>0</v>
      </c>
      <c r="L140" s="161"/>
      <c r="M140" s="165"/>
      <c r="N140" s="166"/>
      <c r="O140" s="166"/>
      <c r="P140" s="167">
        <f>P141+P197+P203+P227+P244</f>
        <v>0</v>
      </c>
      <c r="Q140" s="166"/>
      <c r="R140" s="167">
        <f>R141+R197+R203+R227+R244</f>
        <v>147.18839776000002</v>
      </c>
      <c r="S140" s="166"/>
      <c r="T140" s="168">
        <f>T141+T197+T203+T227+T244</f>
        <v>169.89525</v>
      </c>
      <c r="AR140" s="162" t="s">
        <v>75</v>
      </c>
      <c r="AT140" s="169" t="s">
        <v>68</v>
      </c>
      <c r="AU140" s="169" t="s">
        <v>69</v>
      </c>
      <c r="AY140" s="162" t="s">
        <v>136</v>
      </c>
      <c r="BK140" s="170">
        <f>BK141+BK197+BK203+BK227+BK244</f>
        <v>0</v>
      </c>
    </row>
    <row r="141" spans="1:65" s="12" customFormat="1" ht="23" customHeight="1">
      <c r="B141" s="161"/>
      <c r="D141" s="162" t="s">
        <v>68</v>
      </c>
      <c r="E141" s="171" t="s">
        <v>75</v>
      </c>
      <c r="F141" s="171" t="s">
        <v>137</v>
      </c>
      <c r="I141" s="164"/>
      <c r="J141" s="172">
        <f>BK141</f>
        <v>0</v>
      </c>
      <c r="L141" s="161"/>
      <c r="M141" s="165"/>
      <c r="N141" s="166"/>
      <c r="O141" s="166"/>
      <c r="P141" s="167">
        <f>SUM(P142:P196)</f>
        <v>0</v>
      </c>
      <c r="Q141" s="166"/>
      <c r="R141" s="167">
        <f>SUM(R142:R196)</f>
        <v>0</v>
      </c>
      <c r="S141" s="166"/>
      <c r="T141" s="168">
        <f>SUM(T142:T196)</f>
        <v>169.67525000000001</v>
      </c>
      <c r="AR141" s="162" t="s">
        <v>75</v>
      </c>
      <c r="AT141" s="169" t="s">
        <v>68</v>
      </c>
      <c r="AU141" s="169" t="s">
        <v>75</v>
      </c>
      <c r="AY141" s="162" t="s">
        <v>136</v>
      </c>
      <c r="BK141" s="170">
        <f>SUM(BK142:BK196)</f>
        <v>0</v>
      </c>
    </row>
    <row r="142" spans="1:65" s="2" customFormat="1" ht="24.25" customHeight="1">
      <c r="A142" s="33"/>
      <c r="B142" s="139"/>
      <c r="C142" s="173" t="s">
        <v>75</v>
      </c>
      <c r="D142" s="173" t="s">
        <v>138</v>
      </c>
      <c r="E142" s="174" t="s">
        <v>139</v>
      </c>
      <c r="F142" s="175" t="s">
        <v>140</v>
      </c>
      <c r="G142" s="176" t="s">
        <v>141</v>
      </c>
      <c r="H142" s="177">
        <v>44.15</v>
      </c>
      <c r="I142" s="178"/>
      <c r="J142" s="179">
        <f>ROUND(I142*H142,2)</f>
        <v>0</v>
      </c>
      <c r="K142" s="180"/>
      <c r="L142" s="34"/>
      <c r="M142" s="181" t="s">
        <v>1</v>
      </c>
      <c r="N142" s="182" t="s">
        <v>35</v>
      </c>
      <c r="O142" s="62"/>
      <c r="P142" s="183">
        <f>O142*H142</f>
        <v>0</v>
      </c>
      <c r="Q142" s="183">
        <v>0</v>
      </c>
      <c r="R142" s="183">
        <f>Q142*H142</f>
        <v>0</v>
      </c>
      <c r="S142" s="183">
        <v>0.26</v>
      </c>
      <c r="T142" s="184">
        <f>S142*H142</f>
        <v>11.478999999999999</v>
      </c>
      <c r="U142" s="33"/>
      <c r="V142" s="33"/>
      <c r="W142" s="33"/>
      <c r="X142" s="33"/>
      <c r="Y142" s="33"/>
      <c r="Z142" s="33"/>
      <c r="AA142" s="33"/>
      <c r="AB142" s="33"/>
      <c r="AC142" s="33"/>
      <c r="AD142" s="33"/>
      <c r="AE142" s="33"/>
      <c r="AR142" s="185" t="s">
        <v>142</v>
      </c>
      <c r="AT142" s="185" t="s">
        <v>138</v>
      </c>
      <c r="AU142" s="185" t="s">
        <v>80</v>
      </c>
      <c r="AY142" s="17" t="s">
        <v>136</v>
      </c>
      <c r="BE142" s="186">
        <f>IF(N142="základná",J142,0)</f>
        <v>0</v>
      </c>
      <c r="BF142" s="186">
        <f>IF(N142="znížená",J142,0)</f>
        <v>0</v>
      </c>
      <c r="BG142" s="186">
        <f>IF(N142="zákl. prenesená",J142,0)</f>
        <v>0</v>
      </c>
      <c r="BH142" s="186">
        <f>IF(N142="zníž. prenesená",J142,0)</f>
        <v>0</v>
      </c>
      <c r="BI142" s="186">
        <f>IF(N142="nulová",J142,0)</f>
        <v>0</v>
      </c>
      <c r="BJ142" s="17" t="s">
        <v>80</v>
      </c>
      <c r="BK142" s="186">
        <f>ROUND(I142*H142,2)</f>
        <v>0</v>
      </c>
      <c r="BL142" s="17" t="s">
        <v>142</v>
      </c>
      <c r="BM142" s="185" t="s">
        <v>143</v>
      </c>
    </row>
    <row r="143" spans="1:65" s="13" customFormat="1" ht="12">
      <c r="B143" s="187"/>
      <c r="D143" s="188" t="s">
        <v>144</v>
      </c>
      <c r="E143" s="189" t="s">
        <v>1</v>
      </c>
      <c r="F143" s="190" t="s">
        <v>145</v>
      </c>
      <c r="H143" s="189" t="s">
        <v>1</v>
      </c>
      <c r="I143" s="191"/>
      <c r="L143" s="187"/>
      <c r="M143" s="192"/>
      <c r="N143" s="193"/>
      <c r="O143" s="193"/>
      <c r="P143" s="193"/>
      <c r="Q143" s="193"/>
      <c r="R143" s="193"/>
      <c r="S143" s="193"/>
      <c r="T143" s="194"/>
      <c r="AT143" s="189" t="s">
        <v>144</v>
      </c>
      <c r="AU143" s="189" t="s">
        <v>80</v>
      </c>
      <c r="AV143" s="13" t="s">
        <v>75</v>
      </c>
      <c r="AW143" s="13" t="s">
        <v>26</v>
      </c>
      <c r="AX143" s="13" t="s">
        <v>69</v>
      </c>
      <c r="AY143" s="189" t="s">
        <v>136</v>
      </c>
    </row>
    <row r="144" spans="1:65" s="14" customFormat="1" ht="12">
      <c r="B144" s="195"/>
      <c r="D144" s="188" t="s">
        <v>144</v>
      </c>
      <c r="E144" s="196" t="s">
        <v>86</v>
      </c>
      <c r="F144" s="197" t="s">
        <v>87</v>
      </c>
      <c r="H144" s="198">
        <v>21.75</v>
      </c>
      <c r="I144" s="199"/>
      <c r="L144" s="195"/>
      <c r="M144" s="200"/>
      <c r="N144" s="201"/>
      <c r="O144" s="201"/>
      <c r="P144" s="201"/>
      <c r="Q144" s="201"/>
      <c r="R144" s="201"/>
      <c r="S144" s="201"/>
      <c r="T144" s="202"/>
      <c r="AT144" s="196" t="s">
        <v>144</v>
      </c>
      <c r="AU144" s="196" t="s">
        <v>80</v>
      </c>
      <c r="AV144" s="14" t="s">
        <v>80</v>
      </c>
      <c r="AW144" s="14" t="s">
        <v>26</v>
      </c>
      <c r="AX144" s="14" t="s">
        <v>69</v>
      </c>
      <c r="AY144" s="196" t="s">
        <v>136</v>
      </c>
    </row>
    <row r="145" spans="1:65" s="13" customFormat="1" ht="12">
      <c r="B145" s="187"/>
      <c r="D145" s="188" t="s">
        <v>144</v>
      </c>
      <c r="E145" s="189" t="s">
        <v>1</v>
      </c>
      <c r="F145" s="190" t="s">
        <v>146</v>
      </c>
      <c r="H145" s="189" t="s">
        <v>1</v>
      </c>
      <c r="I145" s="191"/>
      <c r="L145" s="187"/>
      <c r="M145" s="192"/>
      <c r="N145" s="193"/>
      <c r="O145" s="193"/>
      <c r="P145" s="193"/>
      <c r="Q145" s="193"/>
      <c r="R145" s="193"/>
      <c r="S145" s="193"/>
      <c r="T145" s="194"/>
      <c r="AT145" s="189" t="s">
        <v>144</v>
      </c>
      <c r="AU145" s="189" t="s">
        <v>80</v>
      </c>
      <c r="AV145" s="13" t="s">
        <v>75</v>
      </c>
      <c r="AW145" s="13" t="s">
        <v>26</v>
      </c>
      <c r="AX145" s="13" t="s">
        <v>69</v>
      </c>
      <c r="AY145" s="189" t="s">
        <v>136</v>
      </c>
    </row>
    <row r="146" spans="1:65" s="14" customFormat="1" ht="12">
      <c r="B146" s="195"/>
      <c r="D146" s="188" t="s">
        <v>144</v>
      </c>
      <c r="E146" s="196" t="s">
        <v>88</v>
      </c>
      <c r="F146" s="197" t="s">
        <v>89</v>
      </c>
      <c r="H146" s="198">
        <v>22.4</v>
      </c>
      <c r="I146" s="199"/>
      <c r="L146" s="195"/>
      <c r="M146" s="200"/>
      <c r="N146" s="201"/>
      <c r="O146" s="201"/>
      <c r="P146" s="201"/>
      <c r="Q146" s="201"/>
      <c r="R146" s="201"/>
      <c r="S146" s="201"/>
      <c r="T146" s="202"/>
      <c r="AT146" s="196" t="s">
        <v>144</v>
      </c>
      <c r="AU146" s="196" t="s">
        <v>80</v>
      </c>
      <c r="AV146" s="14" t="s">
        <v>80</v>
      </c>
      <c r="AW146" s="14" t="s">
        <v>26</v>
      </c>
      <c r="AX146" s="14" t="s">
        <v>69</v>
      </c>
      <c r="AY146" s="196" t="s">
        <v>136</v>
      </c>
    </row>
    <row r="147" spans="1:65" s="15" customFormat="1" ht="12">
      <c r="B147" s="203"/>
      <c r="D147" s="188" t="s">
        <v>144</v>
      </c>
      <c r="E147" s="204" t="s">
        <v>1</v>
      </c>
      <c r="F147" s="205" t="s">
        <v>147</v>
      </c>
      <c r="H147" s="206">
        <v>44.15</v>
      </c>
      <c r="I147" s="207"/>
      <c r="L147" s="203"/>
      <c r="M147" s="208"/>
      <c r="N147" s="209"/>
      <c r="O147" s="209"/>
      <c r="P147" s="209"/>
      <c r="Q147" s="209"/>
      <c r="R147" s="209"/>
      <c r="S147" s="209"/>
      <c r="T147" s="210"/>
      <c r="AT147" s="204" t="s">
        <v>144</v>
      </c>
      <c r="AU147" s="204" t="s">
        <v>80</v>
      </c>
      <c r="AV147" s="15" t="s">
        <v>142</v>
      </c>
      <c r="AW147" s="15" t="s">
        <v>26</v>
      </c>
      <c r="AX147" s="15" t="s">
        <v>75</v>
      </c>
      <c r="AY147" s="204" t="s">
        <v>136</v>
      </c>
    </row>
    <row r="148" spans="1:65" s="2" customFormat="1" ht="24.25" customHeight="1">
      <c r="A148" s="33"/>
      <c r="B148" s="139"/>
      <c r="C148" s="173" t="s">
        <v>80</v>
      </c>
      <c r="D148" s="173" t="s">
        <v>138</v>
      </c>
      <c r="E148" s="174" t="s">
        <v>148</v>
      </c>
      <c r="F148" s="175" t="s">
        <v>149</v>
      </c>
      <c r="G148" s="176" t="s">
        <v>141</v>
      </c>
      <c r="H148" s="177">
        <v>144.70400000000001</v>
      </c>
      <c r="I148" s="178"/>
      <c r="J148" s="179">
        <f>ROUND(I148*H148,2)</f>
        <v>0</v>
      </c>
      <c r="K148" s="180"/>
      <c r="L148" s="34"/>
      <c r="M148" s="181" t="s">
        <v>1</v>
      </c>
      <c r="N148" s="182" t="s">
        <v>35</v>
      </c>
      <c r="O148" s="62"/>
      <c r="P148" s="183">
        <f>O148*H148</f>
        <v>0</v>
      </c>
      <c r="Q148" s="183">
        <v>0</v>
      </c>
      <c r="R148" s="183">
        <f>Q148*H148</f>
        <v>0</v>
      </c>
      <c r="S148" s="183">
        <v>0.26</v>
      </c>
      <c r="T148" s="184">
        <f>S148*H148</f>
        <v>37.623040000000003</v>
      </c>
      <c r="U148" s="33"/>
      <c r="V148" s="33"/>
      <c r="W148" s="33"/>
      <c r="X148" s="33"/>
      <c r="Y148" s="33"/>
      <c r="Z148" s="33"/>
      <c r="AA148" s="33"/>
      <c r="AB148" s="33"/>
      <c r="AC148" s="33"/>
      <c r="AD148" s="33"/>
      <c r="AE148" s="33"/>
      <c r="AR148" s="185" t="s">
        <v>142</v>
      </c>
      <c r="AT148" s="185" t="s">
        <v>138</v>
      </c>
      <c r="AU148" s="185" t="s">
        <v>80</v>
      </c>
      <c r="AY148" s="17" t="s">
        <v>136</v>
      </c>
      <c r="BE148" s="186">
        <f>IF(N148="základná",J148,0)</f>
        <v>0</v>
      </c>
      <c r="BF148" s="186">
        <f>IF(N148="znížená",J148,0)</f>
        <v>0</v>
      </c>
      <c r="BG148" s="186">
        <f>IF(N148="zákl. prenesená",J148,0)</f>
        <v>0</v>
      </c>
      <c r="BH148" s="186">
        <f>IF(N148="zníž. prenesená",J148,0)</f>
        <v>0</v>
      </c>
      <c r="BI148" s="186">
        <f>IF(N148="nulová",J148,0)</f>
        <v>0</v>
      </c>
      <c r="BJ148" s="17" t="s">
        <v>80</v>
      </c>
      <c r="BK148" s="186">
        <f>ROUND(I148*H148,2)</f>
        <v>0</v>
      </c>
      <c r="BL148" s="17" t="s">
        <v>142</v>
      </c>
      <c r="BM148" s="185" t="s">
        <v>150</v>
      </c>
    </row>
    <row r="149" spans="1:65" s="13" customFormat="1" ht="12">
      <c r="B149" s="187"/>
      <c r="D149" s="188" t="s">
        <v>144</v>
      </c>
      <c r="E149" s="189" t="s">
        <v>1</v>
      </c>
      <c r="F149" s="190" t="s">
        <v>151</v>
      </c>
      <c r="H149" s="189" t="s">
        <v>1</v>
      </c>
      <c r="I149" s="191"/>
      <c r="L149" s="187"/>
      <c r="M149" s="192"/>
      <c r="N149" s="193"/>
      <c r="O149" s="193"/>
      <c r="P149" s="193"/>
      <c r="Q149" s="193"/>
      <c r="R149" s="193"/>
      <c r="S149" s="193"/>
      <c r="T149" s="194"/>
      <c r="AT149" s="189" t="s">
        <v>144</v>
      </c>
      <c r="AU149" s="189" t="s">
        <v>80</v>
      </c>
      <c r="AV149" s="13" t="s">
        <v>75</v>
      </c>
      <c r="AW149" s="13" t="s">
        <v>26</v>
      </c>
      <c r="AX149" s="13" t="s">
        <v>69</v>
      </c>
      <c r="AY149" s="189" t="s">
        <v>136</v>
      </c>
    </row>
    <row r="150" spans="1:65" s="14" customFormat="1" ht="12">
      <c r="B150" s="195"/>
      <c r="D150" s="188" t="s">
        <v>144</v>
      </c>
      <c r="E150" s="196" t="s">
        <v>84</v>
      </c>
      <c r="F150" s="197" t="s">
        <v>152</v>
      </c>
      <c r="H150" s="198">
        <v>144.70400000000001</v>
      </c>
      <c r="I150" s="199"/>
      <c r="L150" s="195"/>
      <c r="M150" s="200"/>
      <c r="N150" s="201"/>
      <c r="O150" s="201"/>
      <c r="P150" s="201"/>
      <c r="Q150" s="201"/>
      <c r="R150" s="201"/>
      <c r="S150" s="201"/>
      <c r="T150" s="202"/>
      <c r="AT150" s="196" t="s">
        <v>144</v>
      </c>
      <c r="AU150" s="196" t="s">
        <v>80</v>
      </c>
      <c r="AV150" s="14" t="s">
        <v>80</v>
      </c>
      <c r="AW150" s="14" t="s">
        <v>26</v>
      </c>
      <c r="AX150" s="14" t="s">
        <v>75</v>
      </c>
      <c r="AY150" s="196" t="s">
        <v>136</v>
      </c>
    </row>
    <row r="151" spans="1:65" s="2" customFormat="1" ht="24.25" customHeight="1">
      <c r="A151" s="33"/>
      <c r="B151" s="139"/>
      <c r="C151" s="173" t="s">
        <v>153</v>
      </c>
      <c r="D151" s="173" t="s">
        <v>138</v>
      </c>
      <c r="E151" s="174" t="s">
        <v>154</v>
      </c>
      <c r="F151" s="175" t="s">
        <v>155</v>
      </c>
      <c r="G151" s="176" t="s">
        <v>141</v>
      </c>
      <c r="H151" s="177">
        <v>167.10400000000001</v>
      </c>
      <c r="I151" s="178"/>
      <c r="J151" s="179">
        <f>ROUND(I151*H151,2)</f>
        <v>0</v>
      </c>
      <c r="K151" s="180"/>
      <c r="L151" s="34"/>
      <c r="M151" s="181" t="s">
        <v>1</v>
      </c>
      <c r="N151" s="182" t="s">
        <v>35</v>
      </c>
      <c r="O151" s="62"/>
      <c r="P151" s="183">
        <f>O151*H151</f>
        <v>0</v>
      </c>
      <c r="Q151" s="183">
        <v>0</v>
      </c>
      <c r="R151" s="183">
        <f>Q151*H151</f>
        <v>0</v>
      </c>
      <c r="S151" s="183">
        <v>0.24</v>
      </c>
      <c r="T151" s="184">
        <f>S151*H151</f>
        <v>40.104959999999998</v>
      </c>
      <c r="U151" s="33"/>
      <c r="V151" s="33"/>
      <c r="W151" s="33"/>
      <c r="X151" s="33"/>
      <c r="Y151" s="33"/>
      <c r="Z151" s="33"/>
      <c r="AA151" s="33"/>
      <c r="AB151" s="33"/>
      <c r="AC151" s="33"/>
      <c r="AD151" s="33"/>
      <c r="AE151" s="33"/>
      <c r="AR151" s="185" t="s">
        <v>142</v>
      </c>
      <c r="AT151" s="185" t="s">
        <v>138</v>
      </c>
      <c r="AU151" s="185" t="s">
        <v>80</v>
      </c>
      <c r="AY151" s="17" t="s">
        <v>136</v>
      </c>
      <c r="BE151" s="186">
        <f>IF(N151="základná",J151,0)</f>
        <v>0</v>
      </c>
      <c r="BF151" s="186">
        <f>IF(N151="znížená",J151,0)</f>
        <v>0</v>
      </c>
      <c r="BG151" s="186">
        <f>IF(N151="zákl. prenesená",J151,0)</f>
        <v>0</v>
      </c>
      <c r="BH151" s="186">
        <f>IF(N151="zníž. prenesená",J151,0)</f>
        <v>0</v>
      </c>
      <c r="BI151" s="186">
        <f>IF(N151="nulová",J151,0)</f>
        <v>0</v>
      </c>
      <c r="BJ151" s="17" t="s">
        <v>80</v>
      </c>
      <c r="BK151" s="186">
        <f>ROUND(I151*H151,2)</f>
        <v>0</v>
      </c>
      <c r="BL151" s="17" t="s">
        <v>142</v>
      </c>
      <c r="BM151" s="185" t="s">
        <v>156</v>
      </c>
    </row>
    <row r="152" spans="1:65" s="14" customFormat="1" ht="12">
      <c r="B152" s="195"/>
      <c r="D152" s="188" t="s">
        <v>144</v>
      </c>
      <c r="E152" s="196" t="s">
        <v>1</v>
      </c>
      <c r="F152" s="197" t="s">
        <v>84</v>
      </c>
      <c r="H152" s="198">
        <v>144.70400000000001</v>
      </c>
      <c r="I152" s="199"/>
      <c r="L152" s="195"/>
      <c r="M152" s="200"/>
      <c r="N152" s="201"/>
      <c r="O152" s="201"/>
      <c r="P152" s="201"/>
      <c r="Q152" s="201"/>
      <c r="R152" s="201"/>
      <c r="S152" s="201"/>
      <c r="T152" s="202"/>
      <c r="AT152" s="196" t="s">
        <v>144</v>
      </c>
      <c r="AU152" s="196" t="s">
        <v>80</v>
      </c>
      <c r="AV152" s="14" t="s">
        <v>80</v>
      </c>
      <c r="AW152" s="14" t="s">
        <v>26</v>
      </c>
      <c r="AX152" s="14" t="s">
        <v>69</v>
      </c>
      <c r="AY152" s="196" t="s">
        <v>136</v>
      </c>
    </row>
    <row r="153" spans="1:65" s="14" customFormat="1" ht="12">
      <c r="B153" s="195"/>
      <c r="D153" s="188" t="s">
        <v>144</v>
      </c>
      <c r="E153" s="196" t="s">
        <v>1</v>
      </c>
      <c r="F153" s="197" t="s">
        <v>157</v>
      </c>
      <c r="H153" s="198">
        <v>22.4</v>
      </c>
      <c r="I153" s="199"/>
      <c r="L153" s="195"/>
      <c r="M153" s="200"/>
      <c r="N153" s="201"/>
      <c r="O153" s="201"/>
      <c r="P153" s="201"/>
      <c r="Q153" s="201"/>
      <c r="R153" s="201"/>
      <c r="S153" s="201"/>
      <c r="T153" s="202"/>
      <c r="AT153" s="196" t="s">
        <v>144</v>
      </c>
      <c r="AU153" s="196" t="s">
        <v>80</v>
      </c>
      <c r="AV153" s="14" t="s">
        <v>80</v>
      </c>
      <c r="AW153" s="14" t="s">
        <v>26</v>
      </c>
      <c r="AX153" s="14" t="s">
        <v>69</v>
      </c>
      <c r="AY153" s="196" t="s">
        <v>136</v>
      </c>
    </row>
    <row r="154" spans="1:65" s="15" customFormat="1" ht="12">
      <c r="B154" s="203"/>
      <c r="D154" s="188" t="s">
        <v>144</v>
      </c>
      <c r="E154" s="204" t="s">
        <v>1</v>
      </c>
      <c r="F154" s="205" t="s">
        <v>147</v>
      </c>
      <c r="H154" s="206">
        <v>167.10400000000001</v>
      </c>
      <c r="I154" s="207"/>
      <c r="L154" s="203"/>
      <c r="M154" s="208"/>
      <c r="N154" s="209"/>
      <c r="O154" s="209"/>
      <c r="P154" s="209"/>
      <c r="Q154" s="209"/>
      <c r="R154" s="209"/>
      <c r="S154" s="209"/>
      <c r="T154" s="210"/>
      <c r="AT154" s="204" t="s">
        <v>144</v>
      </c>
      <c r="AU154" s="204" t="s">
        <v>80</v>
      </c>
      <c r="AV154" s="15" t="s">
        <v>142</v>
      </c>
      <c r="AW154" s="15" t="s">
        <v>26</v>
      </c>
      <c r="AX154" s="15" t="s">
        <v>75</v>
      </c>
      <c r="AY154" s="204" t="s">
        <v>136</v>
      </c>
    </row>
    <row r="155" spans="1:65" s="2" customFormat="1" ht="33" customHeight="1">
      <c r="A155" s="33"/>
      <c r="B155" s="139"/>
      <c r="C155" s="173" t="s">
        <v>142</v>
      </c>
      <c r="D155" s="173" t="s">
        <v>138</v>
      </c>
      <c r="E155" s="174" t="s">
        <v>158</v>
      </c>
      <c r="F155" s="175" t="s">
        <v>159</v>
      </c>
      <c r="G155" s="176" t="s">
        <v>141</v>
      </c>
      <c r="H155" s="177">
        <v>167.10400000000001</v>
      </c>
      <c r="I155" s="178"/>
      <c r="J155" s="179">
        <f>ROUND(I155*H155,2)</f>
        <v>0</v>
      </c>
      <c r="K155" s="180"/>
      <c r="L155" s="34"/>
      <c r="M155" s="181" t="s">
        <v>1</v>
      </c>
      <c r="N155" s="182" t="s">
        <v>35</v>
      </c>
      <c r="O155" s="62"/>
      <c r="P155" s="183">
        <f>O155*H155</f>
        <v>0</v>
      </c>
      <c r="Q155" s="183">
        <v>0</v>
      </c>
      <c r="R155" s="183">
        <f>Q155*H155</f>
        <v>0</v>
      </c>
      <c r="S155" s="183">
        <v>0.23499999999999999</v>
      </c>
      <c r="T155" s="184">
        <f>S155*H155</f>
        <v>39.269440000000003</v>
      </c>
      <c r="U155" s="33"/>
      <c r="V155" s="33"/>
      <c r="W155" s="33"/>
      <c r="X155" s="33"/>
      <c r="Y155" s="33"/>
      <c r="Z155" s="33"/>
      <c r="AA155" s="33"/>
      <c r="AB155" s="33"/>
      <c r="AC155" s="33"/>
      <c r="AD155" s="33"/>
      <c r="AE155" s="33"/>
      <c r="AR155" s="185" t="s">
        <v>142</v>
      </c>
      <c r="AT155" s="185" t="s">
        <v>138</v>
      </c>
      <c r="AU155" s="185" t="s">
        <v>80</v>
      </c>
      <c r="AY155" s="17" t="s">
        <v>136</v>
      </c>
      <c r="BE155" s="186">
        <f>IF(N155="základná",J155,0)</f>
        <v>0</v>
      </c>
      <c r="BF155" s="186">
        <f>IF(N155="znížená",J155,0)</f>
        <v>0</v>
      </c>
      <c r="BG155" s="186">
        <f>IF(N155="zákl. prenesená",J155,0)</f>
        <v>0</v>
      </c>
      <c r="BH155" s="186">
        <f>IF(N155="zníž. prenesená",J155,0)</f>
        <v>0</v>
      </c>
      <c r="BI155" s="186">
        <f>IF(N155="nulová",J155,0)</f>
        <v>0</v>
      </c>
      <c r="BJ155" s="17" t="s">
        <v>80</v>
      </c>
      <c r="BK155" s="186">
        <f>ROUND(I155*H155,2)</f>
        <v>0</v>
      </c>
      <c r="BL155" s="17" t="s">
        <v>142</v>
      </c>
      <c r="BM155" s="185" t="s">
        <v>160</v>
      </c>
    </row>
    <row r="156" spans="1:65" s="14" customFormat="1" ht="12">
      <c r="B156" s="195"/>
      <c r="D156" s="188" t="s">
        <v>144</v>
      </c>
      <c r="E156" s="196" t="s">
        <v>1</v>
      </c>
      <c r="F156" s="197" t="s">
        <v>84</v>
      </c>
      <c r="H156" s="198">
        <v>144.70400000000001</v>
      </c>
      <c r="I156" s="199"/>
      <c r="L156" s="195"/>
      <c r="M156" s="200"/>
      <c r="N156" s="201"/>
      <c r="O156" s="201"/>
      <c r="P156" s="201"/>
      <c r="Q156" s="201"/>
      <c r="R156" s="201"/>
      <c r="S156" s="201"/>
      <c r="T156" s="202"/>
      <c r="AT156" s="196" t="s">
        <v>144</v>
      </c>
      <c r="AU156" s="196" t="s">
        <v>80</v>
      </c>
      <c r="AV156" s="14" t="s">
        <v>80</v>
      </c>
      <c r="AW156" s="14" t="s">
        <v>26</v>
      </c>
      <c r="AX156" s="14" t="s">
        <v>69</v>
      </c>
      <c r="AY156" s="196" t="s">
        <v>136</v>
      </c>
    </row>
    <row r="157" spans="1:65" s="14" customFormat="1" ht="12">
      <c r="B157" s="195"/>
      <c r="D157" s="188" t="s">
        <v>144</v>
      </c>
      <c r="E157" s="196" t="s">
        <v>1</v>
      </c>
      <c r="F157" s="197" t="s">
        <v>88</v>
      </c>
      <c r="H157" s="198">
        <v>22.4</v>
      </c>
      <c r="I157" s="199"/>
      <c r="L157" s="195"/>
      <c r="M157" s="200"/>
      <c r="N157" s="201"/>
      <c r="O157" s="201"/>
      <c r="P157" s="201"/>
      <c r="Q157" s="201"/>
      <c r="R157" s="201"/>
      <c r="S157" s="201"/>
      <c r="T157" s="202"/>
      <c r="AT157" s="196" t="s">
        <v>144</v>
      </c>
      <c r="AU157" s="196" t="s">
        <v>80</v>
      </c>
      <c r="AV157" s="14" t="s">
        <v>80</v>
      </c>
      <c r="AW157" s="14" t="s">
        <v>26</v>
      </c>
      <c r="AX157" s="14" t="s">
        <v>69</v>
      </c>
      <c r="AY157" s="196" t="s">
        <v>136</v>
      </c>
    </row>
    <row r="158" spans="1:65" s="15" customFormat="1" ht="12">
      <c r="B158" s="203"/>
      <c r="D158" s="188" t="s">
        <v>144</v>
      </c>
      <c r="E158" s="204" t="s">
        <v>1</v>
      </c>
      <c r="F158" s="205" t="s">
        <v>147</v>
      </c>
      <c r="H158" s="206">
        <v>167.10400000000001</v>
      </c>
      <c r="I158" s="207"/>
      <c r="L158" s="203"/>
      <c r="M158" s="208"/>
      <c r="N158" s="209"/>
      <c r="O158" s="209"/>
      <c r="P158" s="209"/>
      <c r="Q158" s="209"/>
      <c r="R158" s="209"/>
      <c r="S158" s="209"/>
      <c r="T158" s="210"/>
      <c r="AT158" s="204" t="s">
        <v>144</v>
      </c>
      <c r="AU158" s="204" t="s">
        <v>80</v>
      </c>
      <c r="AV158" s="15" t="s">
        <v>142</v>
      </c>
      <c r="AW158" s="15" t="s">
        <v>26</v>
      </c>
      <c r="AX158" s="15" t="s">
        <v>75</v>
      </c>
      <c r="AY158" s="204" t="s">
        <v>136</v>
      </c>
    </row>
    <row r="159" spans="1:65" s="2" customFormat="1" ht="33" customHeight="1">
      <c r="A159" s="33"/>
      <c r="B159" s="139"/>
      <c r="C159" s="173" t="s">
        <v>161</v>
      </c>
      <c r="D159" s="173" t="s">
        <v>138</v>
      </c>
      <c r="E159" s="174" t="s">
        <v>162</v>
      </c>
      <c r="F159" s="175" t="s">
        <v>163</v>
      </c>
      <c r="G159" s="176" t="s">
        <v>141</v>
      </c>
      <c r="H159" s="177">
        <v>188.85400000000001</v>
      </c>
      <c r="I159" s="178"/>
      <c r="J159" s="179">
        <f>ROUND(I159*H159,2)</f>
        <v>0</v>
      </c>
      <c r="K159" s="180"/>
      <c r="L159" s="34"/>
      <c r="M159" s="181" t="s">
        <v>1</v>
      </c>
      <c r="N159" s="182" t="s">
        <v>35</v>
      </c>
      <c r="O159" s="62"/>
      <c r="P159" s="183">
        <f>O159*H159</f>
        <v>0</v>
      </c>
      <c r="Q159" s="183">
        <v>0</v>
      </c>
      <c r="R159" s="183">
        <f>Q159*H159</f>
        <v>0</v>
      </c>
      <c r="S159" s="183">
        <v>0.22500000000000001</v>
      </c>
      <c r="T159" s="184">
        <f>S159*H159</f>
        <v>42.492150000000002</v>
      </c>
      <c r="U159" s="33"/>
      <c r="V159" s="33"/>
      <c r="W159" s="33"/>
      <c r="X159" s="33"/>
      <c r="Y159" s="33"/>
      <c r="Z159" s="33"/>
      <c r="AA159" s="33"/>
      <c r="AB159" s="33"/>
      <c r="AC159" s="33"/>
      <c r="AD159" s="33"/>
      <c r="AE159" s="33"/>
      <c r="AR159" s="185" t="s">
        <v>142</v>
      </c>
      <c r="AT159" s="185" t="s">
        <v>138</v>
      </c>
      <c r="AU159" s="185" t="s">
        <v>80</v>
      </c>
      <c r="AY159" s="17" t="s">
        <v>136</v>
      </c>
      <c r="BE159" s="186">
        <f>IF(N159="základná",J159,0)</f>
        <v>0</v>
      </c>
      <c r="BF159" s="186">
        <f>IF(N159="znížená",J159,0)</f>
        <v>0</v>
      </c>
      <c r="BG159" s="186">
        <f>IF(N159="zákl. prenesená",J159,0)</f>
        <v>0</v>
      </c>
      <c r="BH159" s="186">
        <f>IF(N159="zníž. prenesená",J159,0)</f>
        <v>0</v>
      </c>
      <c r="BI159" s="186">
        <f>IF(N159="nulová",J159,0)</f>
        <v>0</v>
      </c>
      <c r="BJ159" s="17" t="s">
        <v>80</v>
      </c>
      <c r="BK159" s="186">
        <f>ROUND(I159*H159,2)</f>
        <v>0</v>
      </c>
      <c r="BL159" s="17" t="s">
        <v>142</v>
      </c>
      <c r="BM159" s="185" t="s">
        <v>164</v>
      </c>
    </row>
    <row r="160" spans="1:65" s="14" customFormat="1" ht="12">
      <c r="B160" s="195"/>
      <c r="D160" s="188" t="s">
        <v>144</v>
      </c>
      <c r="E160" s="196" t="s">
        <v>1</v>
      </c>
      <c r="F160" s="197" t="s">
        <v>84</v>
      </c>
      <c r="H160" s="198">
        <v>144.70400000000001</v>
      </c>
      <c r="I160" s="199"/>
      <c r="L160" s="195"/>
      <c r="M160" s="200"/>
      <c r="N160" s="201"/>
      <c r="O160" s="201"/>
      <c r="P160" s="201"/>
      <c r="Q160" s="201"/>
      <c r="R160" s="201"/>
      <c r="S160" s="201"/>
      <c r="T160" s="202"/>
      <c r="AT160" s="196" t="s">
        <v>144</v>
      </c>
      <c r="AU160" s="196" t="s">
        <v>80</v>
      </c>
      <c r="AV160" s="14" t="s">
        <v>80</v>
      </c>
      <c r="AW160" s="14" t="s">
        <v>26</v>
      </c>
      <c r="AX160" s="14" t="s">
        <v>69</v>
      </c>
      <c r="AY160" s="196" t="s">
        <v>136</v>
      </c>
    </row>
    <row r="161" spans="1:65" s="14" customFormat="1" ht="12">
      <c r="B161" s="195"/>
      <c r="D161" s="188" t="s">
        <v>144</v>
      </c>
      <c r="E161" s="196" t="s">
        <v>1</v>
      </c>
      <c r="F161" s="197" t="s">
        <v>86</v>
      </c>
      <c r="H161" s="198">
        <v>21.75</v>
      </c>
      <c r="I161" s="199"/>
      <c r="L161" s="195"/>
      <c r="M161" s="200"/>
      <c r="N161" s="201"/>
      <c r="O161" s="201"/>
      <c r="P161" s="201"/>
      <c r="Q161" s="201"/>
      <c r="R161" s="201"/>
      <c r="S161" s="201"/>
      <c r="T161" s="202"/>
      <c r="AT161" s="196" t="s">
        <v>144</v>
      </c>
      <c r="AU161" s="196" t="s">
        <v>80</v>
      </c>
      <c r="AV161" s="14" t="s">
        <v>80</v>
      </c>
      <c r="AW161" s="14" t="s">
        <v>26</v>
      </c>
      <c r="AX161" s="14" t="s">
        <v>69</v>
      </c>
      <c r="AY161" s="196" t="s">
        <v>136</v>
      </c>
    </row>
    <row r="162" spans="1:65" s="14" customFormat="1" ht="12">
      <c r="B162" s="195"/>
      <c r="D162" s="188" t="s">
        <v>144</v>
      </c>
      <c r="E162" s="196" t="s">
        <v>1</v>
      </c>
      <c r="F162" s="197" t="s">
        <v>88</v>
      </c>
      <c r="H162" s="198">
        <v>22.4</v>
      </c>
      <c r="I162" s="199"/>
      <c r="L162" s="195"/>
      <c r="M162" s="200"/>
      <c r="N162" s="201"/>
      <c r="O162" s="201"/>
      <c r="P162" s="201"/>
      <c r="Q162" s="201"/>
      <c r="R162" s="201"/>
      <c r="S162" s="201"/>
      <c r="T162" s="202"/>
      <c r="AT162" s="196" t="s">
        <v>144</v>
      </c>
      <c r="AU162" s="196" t="s">
        <v>80</v>
      </c>
      <c r="AV162" s="14" t="s">
        <v>80</v>
      </c>
      <c r="AW162" s="14" t="s">
        <v>26</v>
      </c>
      <c r="AX162" s="14" t="s">
        <v>69</v>
      </c>
      <c r="AY162" s="196" t="s">
        <v>136</v>
      </c>
    </row>
    <row r="163" spans="1:65" s="15" customFormat="1" ht="12">
      <c r="B163" s="203"/>
      <c r="D163" s="188" t="s">
        <v>144</v>
      </c>
      <c r="E163" s="204" t="s">
        <v>1</v>
      </c>
      <c r="F163" s="205" t="s">
        <v>147</v>
      </c>
      <c r="H163" s="206">
        <v>188.85400000000001</v>
      </c>
      <c r="I163" s="207"/>
      <c r="L163" s="203"/>
      <c r="M163" s="208"/>
      <c r="N163" s="209"/>
      <c r="O163" s="209"/>
      <c r="P163" s="209"/>
      <c r="Q163" s="209"/>
      <c r="R163" s="209"/>
      <c r="S163" s="209"/>
      <c r="T163" s="210"/>
      <c r="AT163" s="204" t="s">
        <v>144</v>
      </c>
      <c r="AU163" s="204" t="s">
        <v>80</v>
      </c>
      <c r="AV163" s="15" t="s">
        <v>142</v>
      </c>
      <c r="AW163" s="15" t="s">
        <v>26</v>
      </c>
      <c r="AX163" s="15" t="s">
        <v>75</v>
      </c>
      <c r="AY163" s="204" t="s">
        <v>136</v>
      </c>
    </row>
    <row r="164" spans="1:65" s="2" customFormat="1" ht="24.25" customHeight="1">
      <c r="A164" s="33"/>
      <c r="B164" s="139"/>
      <c r="C164" s="173" t="s">
        <v>165</v>
      </c>
      <c r="D164" s="173" t="s">
        <v>138</v>
      </c>
      <c r="E164" s="174" t="s">
        <v>166</v>
      </c>
      <c r="F164" s="175" t="s">
        <v>167</v>
      </c>
      <c r="G164" s="176" t="s">
        <v>168</v>
      </c>
      <c r="H164" s="177">
        <v>1.2849999999999999</v>
      </c>
      <c r="I164" s="178"/>
      <c r="J164" s="179">
        <f>ROUND(I164*H164,2)</f>
        <v>0</v>
      </c>
      <c r="K164" s="180"/>
      <c r="L164" s="34"/>
      <c r="M164" s="181" t="s">
        <v>1</v>
      </c>
      <c r="N164" s="182" t="s">
        <v>35</v>
      </c>
      <c r="O164" s="62"/>
      <c r="P164" s="183">
        <f>O164*H164</f>
        <v>0</v>
      </c>
      <c r="Q164" s="183">
        <v>0</v>
      </c>
      <c r="R164" s="183">
        <f>Q164*H164</f>
        <v>0</v>
      </c>
      <c r="S164" s="183">
        <v>2.4</v>
      </c>
      <c r="T164" s="184">
        <f>S164*H164</f>
        <v>3.0839999999999996</v>
      </c>
      <c r="U164" s="33"/>
      <c r="V164" s="33"/>
      <c r="W164" s="33"/>
      <c r="X164" s="33"/>
      <c r="Y164" s="33"/>
      <c r="Z164" s="33"/>
      <c r="AA164" s="33"/>
      <c r="AB164" s="33"/>
      <c r="AC164" s="33"/>
      <c r="AD164" s="33"/>
      <c r="AE164" s="33"/>
      <c r="AR164" s="185" t="s">
        <v>142</v>
      </c>
      <c r="AT164" s="185" t="s">
        <v>138</v>
      </c>
      <c r="AU164" s="185" t="s">
        <v>80</v>
      </c>
      <c r="AY164" s="17" t="s">
        <v>136</v>
      </c>
      <c r="BE164" s="186">
        <f>IF(N164="základná",J164,0)</f>
        <v>0</v>
      </c>
      <c r="BF164" s="186">
        <f>IF(N164="znížená",J164,0)</f>
        <v>0</v>
      </c>
      <c r="BG164" s="186">
        <f>IF(N164="zákl. prenesená",J164,0)</f>
        <v>0</v>
      </c>
      <c r="BH164" s="186">
        <f>IF(N164="zníž. prenesená",J164,0)</f>
        <v>0</v>
      </c>
      <c r="BI164" s="186">
        <f>IF(N164="nulová",J164,0)</f>
        <v>0</v>
      </c>
      <c r="BJ164" s="17" t="s">
        <v>80</v>
      </c>
      <c r="BK164" s="186">
        <f>ROUND(I164*H164,2)</f>
        <v>0</v>
      </c>
      <c r="BL164" s="17" t="s">
        <v>142</v>
      </c>
      <c r="BM164" s="185" t="s">
        <v>169</v>
      </c>
    </row>
    <row r="165" spans="1:65" s="13" customFormat="1" ht="24">
      <c r="B165" s="187"/>
      <c r="D165" s="188" t="s">
        <v>144</v>
      </c>
      <c r="E165" s="189" t="s">
        <v>1</v>
      </c>
      <c r="F165" s="190" t="s">
        <v>170</v>
      </c>
      <c r="H165" s="189" t="s">
        <v>1</v>
      </c>
      <c r="I165" s="191"/>
      <c r="L165" s="187"/>
      <c r="M165" s="192"/>
      <c r="N165" s="193"/>
      <c r="O165" s="193"/>
      <c r="P165" s="193"/>
      <c r="Q165" s="193"/>
      <c r="R165" s="193"/>
      <c r="S165" s="193"/>
      <c r="T165" s="194"/>
      <c r="AT165" s="189" t="s">
        <v>144</v>
      </c>
      <c r="AU165" s="189" t="s">
        <v>80</v>
      </c>
      <c r="AV165" s="13" t="s">
        <v>75</v>
      </c>
      <c r="AW165" s="13" t="s">
        <v>26</v>
      </c>
      <c r="AX165" s="13" t="s">
        <v>69</v>
      </c>
      <c r="AY165" s="189" t="s">
        <v>136</v>
      </c>
    </row>
    <row r="166" spans="1:65" s="13" customFormat="1" ht="12">
      <c r="B166" s="187"/>
      <c r="D166" s="188" t="s">
        <v>144</v>
      </c>
      <c r="E166" s="189" t="s">
        <v>1</v>
      </c>
      <c r="F166" s="190" t="s">
        <v>171</v>
      </c>
      <c r="H166" s="189" t="s">
        <v>1</v>
      </c>
      <c r="I166" s="191"/>
      <c r="L166" s="187"/>
      <c r="M166" s="192"/>
      <c r="N166" s="193"/>
      <c r="O166" s="193"/>
      <c r="P166" s="193"/>
      <c r="Q166" s="193"/>
      <c r="R166" s="193"/>
      <c r="S166" s="193"/>
      <c r="T166" s="194"/>
      <c r="AT166" s="189" t="s">
        <v>144</v>
      </c>
      <c r="AU166" s="189" t="s">
        <v>80</v>
      </c>
      <c r="AV166" s="13" t="s">
        <v>75</v>
      </c>
      <c r="AW166" s="13" t="s">
        <v>26</v>
      </c>
      <c r="AX166" s="13" t="s">
        <v>69</v>
      </c>
      <c r="AY166" s="189" t="s">
        <v>136</v>
      </c>
    </row>
    <row r="167" spans="1:65" s="14" customFormat="1" ht="12">
      <c r="B167" s="195"/>
      <c r="D167" s="188" t="s">
        <v>144</v>
      </c>
      <c r="E167" s="196" t="s">
        <v>1</v>
      </c>
      <c r="F167" s="197" t="s">
        <v>172</v>
      </c>
      <c r="H167" s="198">
        <v>0.113</v>
      </c>
      <c r="I167" s="199"/>
      <c r="L167" s="195"/>
      <c r="M167" s="200"/>
      <c r="N167" s="201"/>
      <c r="O167" s="201"/>
      <c r="P167" s="201"/>
      <c r="Q167" s="201"/>
      <c r="R167" s="201"/>
      <c r="S167" s="201"/>
      <c r="T167" s="202"/>
      <c r="AT167" s="196" t="s">
        <v>144</v>
      </c>
      <c r="AU167" s="196" t="s">
        <v>80</v>
      </c>
      <c r="AV167" s="14" t="s">
        <v>80</v>
      </c>
      <c r="AW167" s="14" t="s">
        <v>26</v>
      </c>
      <c r="AX167" s="14" t="s">
        <v>69</v>
      </c>
      <c r="AY167" s="196" t="s">
        <v>136</v>
      </c>
    </row>
    <row r="168" spans="1:65" s="14" customFormat="1" ht="12">
      <c r="B168" s="195"/>
      <c r="D168" s="188" t="s">
        <v>144</v>
      </c>
      <c r="E168" s="196" t="s">
        <v>1</v>
      </c>
      <c r="F168" s="197" t="s">
        <v>173</v>
      </c>
      <c r="H168" s="198">
        <v>0.155</v>
      </c>
      <c r="I168" s="199"/>
      <c r="L168" s="195"/>
      <c r="M168" s="200"/>
      <c r="N168" s="201"/>
      <c r="O168" s="201"/>
      <c r="P168" s="201"/>
      <c r="Q168" s="201"/>
      <c r="R168" s="201"/>
      <c r="S168" s="201"/>
      <c r="T168" s="202"/>
      <c r="AT168" s="196" t="s">
        <v>144</v>
      </c>
      <c r="AU168" s="196" t="s">
        <v>80</v>
      </c>
      <c r="AV168" s="14" t="s">
        <v>80</v>
      </c>
      <c r="AW168" s="14" t="s">
        <v>26</v>
      </c>
      <c r="AX168" s="14" t="s">
        <v>69</v>
      </c>
      <c r="AY168" s="196" t="s">
        <v>136</v>
      </c>
    </row>
    <row r="169" spans="1:65" s="13" customFormat="1" ht="12">
      <c r="B169" s="187"/>
      <c r="D169" s="188" t="s">
        <v>144</v>
      </c>
      <c r="E169" s="189" t="s">
        <v>1</v>
      </c>
      <c r="F169" s="190" t="s">
        <v>174</v>
      </c>
      <c r="H169" s="189" t="s">
        <v>1</v>
      </c>
      <c r="I169" s="191"/>
      <c r="L169" s="187"/>
      <c r="M169" s="192"/>
      <c r="N169" s="193"/>
      <c r="O169" s="193"/>
      <c r="P169" s="193"/>
      <c r="Q169" s="193"/>
      <c r="R169" s="193"/>
      <c r="S169" s="193"/>
      <c r="T169" s="194"/>
      <c r="AT169" s="189" t="s">
        <v>144</v>
      </c>
      <c r="AU169" s="189" t="s">
        <v>80</v>
      </c>
      <c r="AV169" s="13" t="s">
        <v>75</v>
      </c>
      <c r="AW169" s="13" t="s">
        <v>26</v>
      </c>
      <c r="AX169" s="13" t="s">
        <v>69</v>
      </c>
      <c r="AY169" s="189" t="s">
        <v>136</v>
      </c>
    </row>
    <row r="170" spans="1:65" s="14" customFormat="1" ht="12">
      <c r="B170" s="195"/>
      <c r="D170" s="188" t="s">
        <v>144</v>
      </c>
      <c r="E170" s="196" t="s">
        <v>1</v>
      </c>
      <c r="F170" s="197" t="s">
        <v>172</v>
      </c>
      <c r="H170" s="198">
        <v>0.113</v>
      </c>
      <c r="I170" s="199"/>
      <c r="L170" s="195"/>
      <c r="M170" s="200"/>
      <c r="N170" s="201"/>
      <c r="O170" s="201"/>
      <c r="P170" s="201"/>
      <c r="Q170" s="201"/>
      <c r="R170" s="201"/>
      <c r="S170" s="201"/>
      <c r="T170" s="202"/>
      <c r="AT170" s="196" t="s">
        <v>144</v>
      </c>
      <c r="AU170" s="196" t="s">
        <v>80</v>
      </c>
      <c r="AV170" s="14" t="s">
        <v>80</v>
      </c>
      <c r="AW170" s="14" t="s">
        <v>26</v>
      </c>
      <c r="AX170" s="14" t="s">
        <v>69</v>
      </c>
      <c r="AY170" s="196" t="s">
        <v>136</v>
      </c>
    </row>
    <row r="171" spans="1:65" s="14" customFormat="1" ht="12">
      <c r="B171" s="195"/>
      <c r="D171" s="188" t="s">
        <v>144</v>
      </c>
      <c r="E171" s="196" t="s">
        <v>1</v>
      </c>
      <c r="F171" s="197" t="s">
        <v>175</v>
      </c>
      <c r="H171" s="198">
        <v>0.17299999999999999</v>
      </c>
      <c r="I171" s="199"/>
      <c r="L171" s="195"/>
      <c r="M171" s="200"/>
      <c r="N171" s="201"/>
      <c r="O171" s="201"/>
      <c r="P171" s="201"/>
      <c r="Q171" s="201"/>
      <c r="R171" s="201"/>
      <c r="S171" s="201"/>
      <c r="T171" s="202"/>
      <c r="AT171" s="196" t="s">
        <v>144</v>
      </c>
      <c r="AU171" s="196" t="s">
        <v>80</v>
      </c>
      <c r="AV171" s="14" t="s">
        <v>80</v>
      </c>
      <c r="AW171" s="14" t="s">
        <v>26</v>
      </c>
      <c r="AX171" s="14" t="s">
        <v>69</v>
      </c>
      <c r="AY171" s="196" t="s">
        <v>136</v>
      </c>
    </row>
    <row r="172" spans="1:65" s="13" customFormat="1" ht="12">
      <c r="B172" s="187"/>
      <c r="D172" s="188" t="s">
        <v>144</v>
      </c>
      <c r="E172" s="189" t="s">
        <v>1</v>
      </c>
      <c r="F172" s="190" t="s">
        <v>176</v>
      </c>
      <c r="H172" s="189" t="s">
        <v>1</v>
      </c>
      <c r="I172" s="191"/>
      <c r="L172" s="187"/>
      <c r="M172" s="192"/>
      <c r="N172" s="193"/>
      <c r="O172" s="193"/>
      <c r="P172" s="193"/>
      <c r="Q172" s="193"/>
      <c r="R172" s="193"/>
      <c r="S172" s="193"/>
      <c r="T172" s="194"/>
      <c r="AT172" s="189" t="s">
        <v>144</v>
      </c>
      <c r="AU172" s="189" t="s">
        <v>80</v>
      </c>
      <c r="AV172" s="13" t="s">
        <v>75</v>
      </c>
      <c r="AW172" s="13" t="s">
        <v>26</v>
      </c>
      <c r="AX172" s="13" t="s">
        <v>69</v>
      </c>
      <c r="AY172" s="189" t="s">
        <v>136</v>
      </c>
    </row>
    <row r="173" spans="1:65" s="14" customFormat="1" ht="12">
      <c r="B173" s="195"/>
      <c r="D173" s="188" t="s">
        <v>144</v>
      </c>
      <c r="E173" s="196" t="s">
        <v>1</v>
      </c>
      <c r="F173" s="197" t="s">
        <v>172</v>
      </c>
      <c r="H173" s="198">
        <v>0.113</v>
      </c>
      <c r="I173" s="199"/>
      <c r="L173" s="195"/>
      <c r="M173" s="200"/>
      <c r="N173" s="201"/>
      <c r="O173" s="201"/>
      <c r="P173" s="201"/>
      <c r="Q173" s="201"/>
      <c r="R173" s="201"/>
      <c r="S173" s="201"/>
      <c r="T173" s="202"/>
      <c r="AT173" s="196" t="s">
        <v>144</v>
      </c>
      <c r="AU173" s="196" t="s">
        <v>80</v>
      </c>
      <c r="AV173" s="14" t="s">
        <v>80</v>
      </c>
      <c r="AW173" s="14" t="s">
        <v>26</v>
      </c>
      <c r="AX173" s="14" t="s">
        <v>69</v>
      </c>
      <c r="AY173" s="196" t="s">
        <v>136</v>
      </c>
    </row>
    <row r="174" spans="1:65" s="14" customFormat="1" ht="12">
      <c r="B174" s="195"/>
      <c r="D174" s="188" t="s">
        <v>144</v>
      </c>
      <c r="E174" s="196" t="s">
        <v>1</v>
      </c>
      <c r="F174" s="197" t="s">
        <v>177</v>
      </c>
      <c r="H174" s="198">
        <v>0.29299999999999998</v>
      </c>
      <c r="I174" s="199"/>
      <c r="L174" s="195"/>
      <c r="M174" s="200"/>
      <c r="N174" s="201"/>
      <c r="O174" s="201"/>
      <c r="P174" s="201"/>
      <c r="Q174" s="201"/>
      <c r="R174" s="201"/>
      <c r="S174" s="201"/>
      <c r="T174" s="202"/>
      <c r="AT174" s="196" t="s">
        <v>144</v>
      </c>
      <c r="AU174" s="196" t="s">
        <v>80</v>
      </c>
      <c r="AV174" s="14" t="s">
        <v>80</v>
      </c>
      <c r="AW174" s="14" t="s">
        <v>26</v>
      </c>
      <c r="AX174" s="14" t="s">
        <v>69</v>
      </c>
      <c r="AY174" s="196" t="s">
        <v>136</v>
      </c>
    </row>
    <row r="175" spans="1:65" s="13" customFormat="1" ht="12">
      <c r="B175" s="187"/>
      <c r="D175" s="188" t="s">
        <v>144</v>
      </c>
      <c r="E175" s="189" t="s">
        <v>1</v>
      </c>
      <c r="F175" s="190" t="s">
        <v>178</v>
      </c>
      <c r="H175" s="189" t="s">
        <v>1</v>
      </c>
      <c r="I175" s="191"/>
      <c r="L175" s="187"/>
      <c r="M175" s="192"/>
      <c r="N175" s="193"/>
      <c r="O175" s="193"/>
      <c r="P175" s="193"/>
      <c r="Q175" s="193"/>
      <c r="R175" s="193"/>
      <c r="S175" s="193"/>
      <c r="T175" s="194"/>
      <c r="AT175" s="189" t="s">
        <v>144</v>
      </c>
      <c r="AU175" s="189" t="s">
        <v>80</v>
      </c>
      <c r="AV175" s="13" t="s">
        <v>75</v>
      </c>
      <c r="AW175" s="13" t="s">
        <v>26</v>
      </c>
      <c r="AX175" s="13" t="s">
        <v>69</v>
      </c>
      <c r="AY175" s="189" t="s">
        <v>136</v>
      </c>
    </row>
    <row r="176" spans="1:65" s="14" customFormat="1" ht="12">
      <c r="B176" s="195"/>
      <c r="D176" s="188" t="s">
        <v>144</v>
      </c>
      <c r="E176" s="196" t="s">
        <v>1</v>
      </c>
      <c r="F176" s="197" t="s">
        <v>172</v>
      </c>
      <c r="H176" s="198">
        <v>0.113</v>
      </c>
      <c r="I176" s="199"/>
      <c r="L176" s="195"/>
      <c r="M176" s="200"/>
      <c r="N176" s="201"/>
      <c r="O176" s="201"/>
      <c r="P176" s="201"/>
      <c r="Q176" s="201"/>
      <c r="R176" s="201"/>
      <c r="S176" s="201"/>
      <c r="T176" s="202"/>
      <c r="AT176" s="196" t="s">
        <v>144</v>
      </c>
      <c r="AU176" s="196" t="s">
        <v>80</v>
      </c>
      <c r="AV176" s="14" t="s">
        <v>80</v>
      </c>
      <c r="AW176" s="14" t="s">
        <v>26</v>
      </c>
      <c r="AX176" s="14" t="s">
        <v>69</v>
      </c>
      <c r="AY176" s="196" t="s">
        <v>136</v>
      </c>
    </row>
    <row r="177" spans="1:65" s="14" customFormat="1" ht="12">
      <c r="B177" s="195"/>
      <c r="D177" s="188" t="s">
        <v>144</v>
      </c>
      <c r="E177" s="196" t="s">
        <v>1</v>
      </c>
      <c r="F177" s="197" t="s">
        <v>179</v>
      </c>
      <c r="H177" s="198">
        <v>0.21199999999999999</v>
      </c>
      <c r="I177" s="199"/>
      <c r="L177" s="195"/>
      <c r="M177" s="200"/>
      <c r="N177" s="201"/>
      <c r="O177" s="201"/>
      <c r="P177" s="201"/>
      <c r="Q177" s="201"/>
      <c r="R177" s="201"/>
      <c r="S177" s="201"/>
      <c r="T177" s="202"/>
      <c r="AT177" s="196" t="s">
        <v>144</v>
      </c>
      <c r="AU177" s="196" t="s">
        <v>80</v>
      </c>
      <c r="AV177" s="14" t="s">
        <v>80</v>
      </c>
      <c r="AW177" s="14" t="s">
        <v>26</v>
      </c>
      <c r="AX177" s="14" t="s">
        <v>69</v>
      </c>
      <c r="AY177" s="196" t="s">
        <v>136</v>
      </c>
    </row>
    <row r="178" spans="1:65" s="15" customFormat="1" ht="12">
      <c r="B178" s="203"/>
      <c r="D178" s="188" t="s">
        <v>144</v>
      </c>
      <c r="E178" s="204" t="s">
        <v>1</v>
      </c>
      <c r="F178" s="205" t="s">
        <v>147</v>
      </c>
      <c r="H178" s="206">
        <v>1.2849999999999999</v>
      </c>
      <c r="I178" s="207"/>
      <c r="L178" s="203"/>
      <c r="M178" s="208"/>
      <c r="N178" s="209"/>
      <c r="O178" s="209"/>
      <c r="P178" s="209"/>
      <c r="Q178" s="209"/>
      <c r="R178" s="209"/>
      <c r="S178" s="209"/>
      <c r="T178" s="210"/>
      <c r="AT178" s="204" t="s">
        <v>144</v>
      </c>
      <c r="AU178" s="204" t="s">
        <v>80</v>
      </c>
      <c r="AV178" s="15" t="s">
        <v>142</v>
      </c>
      <c r="AW178" s="15" t="s">
        <v>26</v>
      </c>
      <c r="AX178" s="15" t="s">
        <v>75</v>
      </c>
      <c r="AY178" s="204" t="s">
        <v>136</v>
      </c>
    </row>
    <row r="179" spans="1:65" s="13" customFormat="1" ht="24">
      <c r="B179" s="187"/>
      <c r="D179" s="188" t="s">
        <v>144</v>
      </c>
      <c r="E179" s="189" t="s">
        <v>1</v>
      </c>
      <c r="F179" s="190" t="s">
        <v>180</v>
      </c>
      <c r="H179" s="189" t="s">
        <v>1</v>
      </c>
      <c r="I179" s="191"/>
      <c r="L179" s="187"/>
      <c r="M179" s="192"/>
      <c r="N179" s="193"/>
      <c r="O179" s="193"/>
      <c r="P179" s="193"/>
      <c r="Q179" s="193"/>
      <c r="R179" s="193"/>
      <c r="S179" s="193"/>
      <c r="T179" s="194"/>
      <c r="AT179" s="189" t="s">
        <v>144</v>
      </c>
      <c r="AU179" s="189" t="s">
        <v>80</v>
      </c>
      <c r="AV179" s="13" t="s">
        <v>75</v>
      </c>
      <c r="AW179" s="13" t="s">
        <v>26</v>
      </c>
      <c r="AX179" s="13" t="s">
        <v>69</v>
      </c>
      <c r="AY179" s="189" t="s">
        <v>136</v>
      </c>
    </row>
    <row r="180" spans="1:65" s="2" customFormat="1" ht="38" customHeight="1">
      <c r="A180" s="33"/>
      <c r="B180" s="139"/>
      <c r="C180" s="173" t="s">
        <v>181</v>
      </c>
      <c r="D180" s="173" t="s">
        <v>138</v>
      </c>
      <c r="E180" s="174" t="s">
        <v>182</v>
      </c>
      <c r="F180" s="175" t="s">
        <v>183</v>
      </c>
      <c r="G180" s="176" t="s">
        <v>168</v>
      </c>
      <c r="H180" s="177">
        <v>2.1669999999999998</v>
      </c>
      <c r="I180" s="178"/>
      <c r="J180" s="179">
        <f>ROUND(I180*H180,2)</f>
        <v>0</v>
      </c>
      <c r="K180" s="180"/>
      <c r="L180" s="34"/>
      <c r="M180" s="181" t="s">
        <v>1</v>
      </c>
      <c r="N180" s="182" t="s">
        <v>35</v>
      </c>
      <c r="O180" s="62"/>
      <c r="P180" s="183">
        <f>O180*H180</f>
        <v>0</v>
      </c>
      <c r="Q180" s="183">
        <v>0</v>
      </c>
      <c r="R180" s="183">
        <f>Q180*H180</f>
        <v>0</v>
      </c>
      <c r="S180" s="183">
        <v>-2.02</v>
      </c>
      <c r="T180" s="184">
        <f>S180*H180</f>
        <v>-4.3773399999999993</v>
      </c>
      <c r="U180" s="33"/>
      <c r="V180" s="33"/>
      <c r="W180" s="33"/>
      <c r="X180" s="33"/>
      <c r="Y180" s="33"/>
      <c r="Z180" s="33"/>
      <c r="AA180" s="33"/>
      <c r="AB180" s="33"/>
      <c r="AC180" s="33"/>
      <c r="AD180" s="33"/>
      <c r="AE180" s="33"/>
      <c r="AR180" s="185" t="s">
        <v>142</v>
      </c>
      <c r="AT180" s="185" t="s">
        <v>138</v>
      </c>
      <c r="AU180" s="185" t="s">
        <v>80</v>
      </c>
      <c r="AY180" s="17" t="s">
        <v>136</v>
      </c>
      <c r="BE180" s="186">
        <f>IF(N180="základná",J180,0)</f>
        <v>0</v>
      </c>
      <c r="BF180" s="186">
        <f>IF(N180="znížená",J180,0)</f>
        <v>0</v>
      </c>
      <c r="BG180" s="186">
        <f>IF(N180="zákl. prenesená",J180,0)</f>
        <v>0</v>
      </c>
      <c r="BH180" s="186">
        <f>IF(N180="zníž. prenesená",J180,0)</f>
        <v>0</v>
      </c>
      <c r="BI180" s="186">
        <f>IF(N180="nulová",J180,0)</f>
        <v>0</v>
      </c>
      <c r="BJ180" s="17" t="s">
        <v>80</v>
      </c>
      <c r="BK180" s="186">
        <f>ROUND(I180*H180,2)</f>
        <v>0</v>
      </c>
      <c r="BL180" s="17" t="s">
        <v>142</v>
      </c>
      <c r="BM180" s="185" t="s">
        <v>184</v>
      </c>
    </row>
    <row r="181" spans="1:65" s="13" customFormat="1" ht="24">
      <c r="B181" s="187"/>
      <c r="D181" s="188" t="s">
        <v>144</v>
      </c>
      <c r="E181" s="189" t="s">
        <v>1</v>
      </c>
      <c r="F181" s="190" t="s">
        <v>185</v>
      </c>
      <c r="H181" s="189" t="s">
        <v>1</v>
      </c>
      <c r="I181" s="191"/>
      <c r="L181" s="187"/>
      <c r="M181" s="192"/>
      <c r="N181" s="193"/>
      <c r="O181" s="193"/>
      <c r="P181" s="193"/>
      <c r="Q181" s="193"/>
      <c r="R181" s="193"/>
      <c r="S181" s="193"/>
      <c r="T181" s="194"/>
      <c r="AT181" s="189" t="s">
        <v>144</v>
      </c>
      <c r="AU181" s="189" t="s">
        <v>80</v>
      </c>
      <c r="AV181" s="13" t="s">
        <v>75</v>
      </c>
      <c r="AW181" s="13" t="s">
        <v>26</v>
      </c>
      <c r="AX181" s="13" t="s">
        <v>69</v>
      </c>
      <c r="AY181" s="189" t="s">
        <v>136</v>
      </c>
    </row>
    <row r="182" spans="1:65" s="13" customFormat="1" ht="12">
      <c r="B182" s="187"/>
      <c r="D182" s="188" t="s">
        <v>144</v>
      </c>
      <c r="E182" s="189" t="s">
        <v>1</v>
      </c>
      <c r="F182" s="190" t="s">
        <v>186</v>
      </c>
      <c r="H182" s="189" t="s">
        <v>1</v>
      </c>
      <c r="I182" s="191"/>
      <c r="L182" s="187"/>
      <c r="M182" s="192"/>
      <c r="N182" s="193"/>
      <c r="O182" s="193"/>
      <c r="P182" s="193"/>
      <c r="Q182" s="193"/>
      <c r="R182" s="193"/>
      <c r="S182" s="193"/>
      <c r="T182" s="194"/>
      <c r="AT182" s="189" t="s">
        <v>144</v>
      </c>
      <c r="AU182" s="189" t="s">
        <v>80</v>
      </c>
      <c r="AV182" s="13" t="s">
        <v>75</v>
      </c>
      <c r="AW182" s="13" t="s">
        <v>26</v>
      </c>
      <c r="AX182" s="13" t="s">
        <v>69</v>
      </c>
      <c r="AY182" s="189" t="s">
        <v>136</v>
      </c>
    </row>
    <row r="183" spans="1:65" s="14" customFormat="1" ht="12">
      <c r="B183" s="195"/>
      <c r="D183" s="188" t="s">
        <v>144</v>
      </c>
      <c r="E183" s="196" t="s">
        <v>1</v>
      </c>
      <c r="F183" s="197" t="s">
        <v>187</v>
      </c>
      <c r="H183" s="198">
        <v>0.80500000000000005</v>
      </c>
      <c r="I183" s="199"/>
      <c r="L183" s="195"/>
      <c r="M183" s="200"/>
      <c r="N183" s="201"/>
      <c r="O183" s="201"/>
      <c r="P183" s="201"/>
      <c r="Q183" s="201"/>
      <c r="R183" s="201"/>
      <c r="S183" s="201"/>
      <c r="T183" s="202"/>
      <c r="AT183" s="196" t="s">
        <v>144</v>
      </c>
      <c r="AU183" s="196" t="s">
        <v>80</v>
      </c>
      <c r="AV183" s="14" t="s">
        <v>80</v>
      </c>
      <c r="AW183" s="14" t="s">
        <v>26</v>
      </c>
      <c r="AX183" s="14" t="s">
        <v>69</v>
      </c>
      <c r="AY183" s="196" t="s">
        <v>136</v>
      </c>
    </row>
    <row r="184" spans="1:65" s="13" customFormat="1" ht="12">
      <c r="B184" s="187"/>
      <c r="D184" s="188" t="s">
        <v>144</v>
      </c>
      <c r="E184" s="189" t="s">
        <v>1</v>
      </c>
      <c r="F184" s="190" t="s">
        <v>188</v>
      </c>
      <c r="H184" s="189" t="s">
        <v>1</v>
      </c>
      <c r="I184" s="191"/>
      <c r="L184" s="187"/>
      <c r="M184" s="192"/>
      <c r="N184" s="193"/>
      <c r="O184" s="193"/>
      <c r="P184" s="193"/>
      <c r="Q184" s="193"/>
      <c r="R184" s="193"/>
      <c r="S184" s="193"/>
      <c r="T184" s="194"/>
      <c r="AT184" s="189" t="s">
        <v>144</v>
      </c>
      <c r="AU184" s="189" t="s">
        <v>80</v>
      </c>
      <c r="AV184" s="13" t="s">
        <v>75</v>
      </c>
      <c r="AW184" s="13" t="s">
        <v>26</v>
      </c>
      <c r="AX184" s="13" t="s">
        <v>69</v>
      </c>
      <c r="AY184" s="189" t="s">
        <v>136</v>
      </c>
    </row>
    <row r="185" spans="1:65" s="14" customFormat="1" ht="12">
      <c r="B185" s="195"/>
      <c r="D185" s="188" t="s">
        <v>144</v>
      </c>
      <c r="E185" s="196" t="s">
        <v>1</v>
      </c>
      <c r="F185" s="197" t="s">
        <v>189</v>
      </c>
      <c r="H185" s="198">
        <v>0.20300000000000001</v>
      </c>
      <c r="I185" s="199"/>
      <c r="L185" s="195"/>
      <c r="M185" s="200"/>
      <c r="N185" s="201"/>
      <c r="O185" s="201"/>
      <c r="P185" s="201"/>
      <c r="Q185" s="201"/>
      <c r="R185" s="201"/>
      <c r="S185" s="201"/>
      <c r="T185" s="202"/>
      <c r="AT185" s="196" t="s">
        <v>144</v>
      </c>
      <c r="AU185" s="196" t="s">
        <v>80</v>
      </c>
      <c r="AV185" s="14" t="s">
        <v>80</v>
      </c>
      <c r="AW185" s="14" t="s">
        <v>26</v>
      </c>
      <c r="AX185" s="14" t="s">
        <v>69</v>
      </c>
      <c r="AY185" s="196" t="s">
        <v>136</v>
      </c>
    </row>
    <row r="186" spans="1:65" s="13" customFormat="1" ht="12">
      <c r="B186" s="187"/>
      <c r="D186" s="188" t="s">
        <v>144</v>
      </c>
      <c r="E186" s="189" t="s">
        <v>1</v>
      </c>
      <c r="F186" s="190" t="s">
        <v>176</v>
      </c>
      <c r="H186" s="189" t="s">
        <v>1</v>
      </c>
      <c r="I186" s="191"/>
      <c r="L186" s="187"/>
      <c r="M186" s="192"/>
      <c r="N186" s="193"/>
      <c r="O186" s="193"/>
      <c r="P186" s="193"/>
      <c r="Q186" s="193"/>
      <c r="R186" s="193"/>
      <c r="S186" s="193"/>
      <c r="T186" s="194"/>
      <c r="AT186" s="189" t="s">
        <v>144</v>
      </c>
      <c r="AU186" s="189" t="s">
        <v>80</v>
      </c>
      <c r="AV186" s="13" t="s">
        <v>75</v>
      </c>
      <c r="AW186" s="13" t="s">
        <v>26</v>
      </c>
      <c r="AX186" s="13" t="s">
        <v>69</v>
      </c>
      <c r="AY186" s="189" t="s">
        <v>136</v>
      </c>
    </row>
    <row r="187" spans="1:65" s="14" customFormat="1" ht="12">
      <c r="B187" s="195"/>
      <c r="D187" s="188" t="s">
        <v>144</v>
      </c>
      <c r="E187" s="196" t="s">
        <v>1</v>
      </c>
      <c r="F187" s="197" t="s">
        <v>190</v>
      </c>
      <c r="H187" s="198">
        <v>0.48599999999999999</v>
      </c>
      <c r="I187" s="199"/>
      <c r="L187" s="195"/>
      <c r="M187" s="200"/>
      <c r="N187" s="201"/>
      <c r="O187" s="201"/>
      <c r="P187" s="201"/>
      <c r="Q187" s="201"/>
      <c r="R187" s="201"/>
      <c r="S187" s="201"/>
      <c r="T187" s="202"/>
      <c r="AT187" s="196" t="s">
        <v>144</v>
      </c>
      <c r="AU187" s="196" t="s">
        <v>80</v>
      </c>
      <c r="AV187" s="14" t="s">
        <v>80</v>
      </c>
      <c r="AW187" s="14" t="s">
        <v>26</v>
      </c>
      <c r="AX187" s="14" t="s">
        <v>69</v>
      </c>
      <c r="AY187" s="196" t="s">
        <v>136</v>
      </c>
    </row>
    <row r="188" spans="1:65" s="13" customFormat="1" ht="12">
      <c r="B188" s="187"/>
      <c r="D188" s="188" t="s">
        <v>144</v>
      </c>
      <c r="E188" s="189" t="s">
        <v>1</v>
      </c>
      <c r="F188" s="190" t="s">
        <v>178</v>
      </c>
      <c r="H188" s="189" t="s">
        <v>1</v>
      </c>
      <c r="I188" s="191"/>
      <c r="L188" s="187"/>
      <c r="M188" s="192"/>
      <c r="N188" s="193"/>
      <c r="O188" s="193"/>
      <c r="P188" s="193"/>
      <c r="Q188" s="193"/>
      <c r="R188" s="193"/>
      <c r="S188" s="193"/>
      <c r="T188" s="194"/>
      <c r="AT188" s="189" t="s">
        <v>144</v>
      </c>
      <c r="AU188" s="189" t="s">
        <v>80</v>
      </c>
      <c r="AV188" s="13" t="s">
        <v>75</v>
      </c>
      <c r="AW188" s="13" t="s">
        <v>26</v>
      </c>
      <c r="AX188" s="13" t="s">
        <v>69</v>
      </c>
      <c r="AY188" s="189" t="s">
        <v>136</v>
      </c>
    </row>
    <row r="189" spans="1:65" s="14" customFormat="1" ht="12">
      <c r="B189" s="195"/>
      <c r="D189" s="188" t="s">
        <v>144</v>
      </c>
      <c r="E189" s="196" t="s">
        <v>1</v>
      </c>
      <c r="F189" s="197" t="s">
        <v>191</v>
      </c>
      <c r="H189" s="198">
        <v>0.67300000000000004</v>
      </c>
      <c r="I189" s="199"/>
      <c r="L189" s="195"/>
      <c r="M189" s="200"/>
      <c r="N189" s="201"/>
      <c r="O189" s="201"/>
      <c r="P189" s="201"/>
      <c r="Q189" s="201"/>
      <c r="R189" s="201"/>
      <c r="S189" s="201"/>
      <c r="T189" s="202"/>
      <c r="AT189" s="196" t="s">
        <v>144</v>
      </c>
      <c r="AU189" s="196" t="s">
        <v>80</v>
      </c>
      <c r="AV189" s="14" t="s">
        <v>80</v>
      </c>
      <c r="AW189" s="14" t="s">
        <v>26</v>
      </c>
      <c r="AX189" s="14" t="s">
        <v>69</v>
      </c>
      <c r="AY189" s="196" t="s">
        <v>136</v>
      </c>
    </row>
    <row r="190" spans="1:65" s="15" customFormat="1" ht="12">
      <c r="B190" s="203"/>
      <c r="D190" s="188" t="s">
        <v>144</v>
      </c>
      <c r="E190" s="204" t="s">
        <v>192</v>
      </c>
      <c r="F190" s="205" t="s">
        <v>147</v>
      </c>
      <c r="H190" s="206">
        <v>2.1669999999999998</v>
      </c>
      <c r="I190" s="207"/>
      <c r="L190" s="203"/>
      <c r="M190" s="208"/>
      <c r="N190" s="209"/>
      <c r="O190" s="209"/>
      <c r="P190" s="209"/>
      <c r="Q190" s="209"/>
      <c r="R190" s="209"/>
      <c r="S190" s="209"/>
      <c r="T190" s="210"/>
      <c r="AT190" s="204" t="s">
        <v>144</v>
      </c>
      <c r="AU190" s="204" t="s">
        <v>80</v>
      </c>
      <c r="AV190" s="15" t="s">
        <v>142</v>
      </c>
      <c r="AW190" s="15" t="s">
        <v>26</v>
      </c>
      <c r="AX190" s="15" t="s">
        <v>75</v>
      </c>
      <c r="AY190" s="204" t="s">
        <v>136</v>
      </c>
    </row>
    <row r="191" spans="1:65" s="13" customFormat="1" ht="12">
      <c r="B191" s="187"/>
      <c r="D191" s="188" t="s">
        <v>144</v>
      </c>
      <c r="E191" s="189" t="s">
        <v>1</v>
      </c>
      <c r="F191" s="190" t="s">
        <v>193</v>
      </c>
      <c r="H191" s="189" t="s">
        <v>1</v>
      </c>
      <c r="I191" s="191"/>
      <c r="L191" s="187"/>
      <c r="M191" s="192"/>
      <c r="N191" s="193"/>
      <c r="O191" s="193"/>
      <c r="P191" s="193"/>
      <c r="Q191" s="193"/>
      <c r="R191" s="193"/>
      <c r="S191" s="193"/>
      <c r="T191" s="194"/>
      <c r="AT191" s="189" t="s">
        <v>144</v>
      </c>
      <c r="AU191" s="189" t="s">
        <v>80</v>
      </c>
      <c r="AV191" s="13" t="s">
        <v>75</v>
      </c>
      <c r="AW191" s="13" t="s">
        <v>26</v>
      </c>
      <c r="AX191" s="13" t="s">
        <v>69</v>
      </c>
      <c r="AY191" s="189" t="s">
        <v>136</v>
      </c>
    </row>
    <row r="192" spans="1:65" s="2" customFormat="1" ht="21.75" customHeight="1">
      <c r="A192" s="33"/>
      <c r="B192" s="139"/>
      <c r="C192" s="173" t="s">
        <v>194</v>
      </c>
      <c r="D192" s="173" t="s">
        <v>138</v>
      </c>
      <c r="E192" s="174" t="s">
        <v>195</v>
      </c>
      <c r="F192" s="175" t="s">
        <v>196</v>
      </c>
      <c r="G192" s="176" t="s">
        <v>141</v>
      </c>
      <c r="H192" s="177">
        <v>166.45400000000001</v>
      </c>
      <c r="I192" s="178"/>
      <c r="J192" s="179">
        <f>ROUND(I192*H192,2)</f>
        <v>0</v>
      </c>
      <c r="K192" s="180"/>
      <c r="L192" s="34"/>
      <c r="M192" s="181" t="s">
        <v>1</v>
      </c>
      <c r="N192" s="182" t="s">
        <v>35</v>
      </c>
      <c r="O192" s="62"/>
      <c r="P192" s="183">
        <f>O192*H192</f>
        <v>0</v>
      </c>
      <c r="Q192" s="183">
        <v>0</v>
      </c>
      <c r="R192" s="183">
        <f>Q192*H192</f>
        <v>0</v>
      </c>
      <c r="S192" s="183">
        <v>0</v>
      </c>
      <c r="T192" s="184">
        <f>S192*H192</f>
        <v>0</v>
      </c>
      <c r="U192" s="33"/>
      <c r="V192" s="33"/>
      <c r="W192" s="33"/>
      <c r="X192" s="33"/>
      <c r="Y192" s="33"/>
      <c r="Z192" s="33"/>
      <c r="AA192" s="33"/>
      <c r="AB192" s="33"/>
      <c r="AC192" s="33"/>
      <c r="AD192" s="33"/>
      <c r="AE192" s="33"/>
      <c r="AR192" s="185" t="s">
        <v>142</v>
      </c>
      <c r="AT192" s="185" t="s">
        <v>138</v>
      </c>
      <c r="AU192" s="185" t="s">
        <v>80</v>
      </c>
      <c r="AY192" s="17" t="s">
        <v>136</v>
      </c>
      <c r="BE192" s="186">
        <f>IF(N192="základná",J192,0)</f>
        <v>0</v>
      </c>
      <c r="BF192" s="186">
        <f>IF(N192="znížená",J192,0)</f>
        <v>0</v>
      </c>
      <c r="BG192" s="186">
        <f>IF(N192="zákl. prenesená",J192,0)</f>
        <v>0</v>
      </c>
      <c r="BH192" s="186">
        <f>IF(N192="zníž. prenesená",J192,0)</f>
        <v>0</v>
      </c>
      <c r="BI192" s="186">
        <f>IF(N192="nulová",J192,0)</f>
        <v>0</v>
      </c>
      <c r="BJ192" s="17" t="s">
        <v>80</v>
      </c>
      <c r="BK192" s="186">
        <f>ROUND(I192*H192,2)</f>
        <v>0</v>
      </c>
      <c r="BL192" s="17" t="s">
        <v>142</v>
      </c>
      <c r="BM192" s="185" t="s">
        <v>197</v>
      </c>
    </row>
    <row r="193" spans="1:65" s="14" customFormat="1" ht="12">
      <c r="B193" s="195"/>
      <c r="D193" s="188" t="s">
        <v>144</v>
      </c>
      <c r="E193" s="196" t="s">
        <v>1</v>
      </c>
      <c r="F193" s="197" t="s">
        <v>84</v>
      </c>
      <c r="H193" s="198">
        <v>144.70400000000001</v>
      </c>
      <c r="I193" s="199"/>
      <c r="L193" s="195"/>
      <c r="M193" s="200"/>
      <c r="N193" s="201"/>
      <c r="O193" s="201"/>
      <c r="P193" s="201"/>
      <c r="Q193" s="201"/>
      <c r="R193" s="201"/>
      <c r="S193" s="201"/>
      <c r="T193" s="202"/>
      <c r="AT193" s="196" t="s">
        <v>144</v>
      </c>
      <c r="AU193" s="196" t="s">
        <v>80</v>
      </c>
      <c r="AV193" s="14" t="s">
        <v>80</v>
      </c>
      <c r="AW193" s="14" t="s">
        <v>26</v>
      </c>
      <c r="AX193" s="14" t="s">
        <v>69</v>
      </c>
      <c r="AY193" s="196" t="s">
        <v>136</v>
      </c>
    </row>
    <row r="194" spans="1:65" s="14" customFormat="1" ht="12">
      <c r="B194" s="195"/>
      <c r="D194" s="188" t="s">
        <v>144</v>
      </c>
      <c r="E194" s="196" t="s">
        <v>1</v>
      </c>
      <c r="F194" s="197" t="s">
        <v>86</v>
      </c>
      <c r="H194" s="198">
        <v>21.75</v>
      </c>
      <c r="I194" s="199"/>
      <c r="L194" s="195"/>
      <c r="M194" s="200"/>
      <c r="N194" s="201"/>
      <c r="O194" s="201"/>
      <c r="P194" s="201"/>
      <c r="Q194" s="201"/>
      <c r="R194" s="201"/>
      <c r="S194" s="201"/>
      <c r="T194" s="202"/>
      <c r="AT194" s="196" t="s">
        <v>144</v>
      </c>
      <c r="AU194" s="196" t="s">
        <v>80</v>
      </c>
      <c r="AV194" s="14" t="s">
        <v>80</v>
      </c>
      <c r="AW194" s="14" t="s">
        <v>26</v>
      </c>
      <c r="AX194" s="14" t="s">
        <v>69</v>
      </c>
      <c r="AY194" s="196" t="s">
        <v>136</v>
      </c>
    </row>
    <row r="195" spans="1:65" s="15" customFormat="1" ht="12">
      <c r="B195" s="203"/>
      <c r="D195" s="188" t="s">
        <v>144</v>
      </c>
      <c r="E195" s="204" t="s">
        <v>1</v>
      </c>
      <c r="F195" s="205" t="s">
        <v>147</v>
      </c>
      <c r="H195" s="206">
        <v>166.45400000000001</v>
      </c>
      <c r="I195" s="207"/>
      <c r="L195" s="203"/>
      <c r="M195" s="208"/>
      <c r="N195" s="209"/>
      <c r="O195" s="209"/>
      <c r="P195" s="209"/>
      <c r="Q195" s="209"/>
      <c r="R195" s="209"/>
      <c r="S195" s="209"/>
      <c r="T195" s="210"/>
      <c r="AT195" s="204" t="s">
        <v>144</v>
      </c>
      <c r="AU195" s="204" t="s">
        <v>80</v>
      </c>
      <c r="AV195" s="15" t="s">
        <v>142</v>
      </c>
      <c r="AW195" s="15" t="s">
        <v>26</v>
      </c>
      <c r="AX195" s="15" t="s">
        <v>75</v>
      </c>
      <c r="AY195" s="204" t="s">
        <v>136</v>
      </c>
    </row>
    <row r="196" spans="1:65" s="13" customFormat="1" ht="12">
      <c r="B196" s="187"/>
      <c r="D196" s="188" t="s">
        <v>144</v>
      </c>
      <c r="E196" s="189" t="s">
        <v>1</v>
      </c>
      <c r="F196" s="190" t="s">
        <v>198</v>
      </c>
      <c r="H196" s="189" t="s">
        <v>1</v>
      </c>
      <c r="I196" s="191"/>
      <c r="L196" s="187"/>
      <c r="M196" s="192"/>
      <c r="N196" s="193"/>
      <c r="O196" s="193"/>
      <c r="P196" s="193"/>
      <c r="Q196" s="193"/>
      <c r="R196" s="193"/>
      <c r="S196" s="193"/>
      <c r="T196" s="194"/>
      <c r="AT196" s="189" t="s">
        <v>144</v>
      </c>
      <c r="AU196" s="189" t="s">
        <v>80</v>
      </c>
      <c r="AV196" s="13" t="s">
        <v>75</v>
      </c>
      <c r="AW196" s="13" t="s">
        <v>26</v>
      </c>
      <c r="AX196" s="13" t="s">
        <v>69</v>
      </c>
      <c r="AY196" s="189" t="s">
        <v>136</v>
      </c>
    </row>
    <row r="197" spans="1:65" s="12" customFormat="1" ht="23" customHeight="1">
      <c r="B197" s="161"/>
      <c r="D197" s="162" t="s">
        <v>68</v>
      </c>
      <c r="E197" s="171" t="s">
        <v>80</v>
      </c>
      <c r="F197" s="171" t="s">
        <v>199</v>
      </c>
      <c r="I197" s="164"/>
      <c r="J197" s="172">
        <f>BK197</f>
        <v>0</v>
      </c>
      <c r="L197" s="161"/>
      <c r="M197" s="165"/>
      <c r="N197" s="166"/>
      <c r="O197" s="166"/>
      <c r="P197" s="167">
        <f>SUM(P198:P202)</f>
        <v>0</v>
      </c>
      <c r="Q197" s="166"/>
      <c r="R197" s="167">
        <f>SUM(R198:R202)</f>
        <v>0</v>
      </c>
      <c r="S197" s="166"/>
      <c r="T197" s="168">
        <f>SUM(T198:T202)</f>
        <v>0</v>
      </c>
      <c r="AR197" s="162" t="s">
        <v>75</v>
      </c>
      <c r="AT197" s="169" t="s">
        <v>68</v>
      </c>
      <c r="AU197" s="169" t="s">
        <v>75</v>
      </c>
      <c r="AY197" s="162" t="s">
        <v>136</v>
      </c>
      <c r="BK197" s="170">
        <f>SUM(BK198:BK202)</f>
        <v>0</v>
      </c>
    </row>
    <row r="198" spans="1:65" s="2" customFormat="1" ht="33" customHeight="1">
      <c r="A198" s="33"/>
      <c r="B198" s="139"/>
      <c r="C198" s="173" t="s">
        <v>200</v>
      </c>
      <c r="D198" s="173" t="s">
        <v>138</v>
      </c>
      <c r="E198" s="174" t="s">
        <v>201</v>
      </c>
      <c r="F198" s="175" t="s">
        <v>202</v>
      </c>
      <c r="G198" s="176" t="s">
        <v>141</v>
      </c>
      <c r="H198" s="177">
        <v>188.85400000000001</v>
      </c>
      <c r="I198" s="178"/>
      <c r="J198" s="179">
        <f>ROUND(I198*H198,2)</f>
        <v>0</v>
      </c>
      <c r="K198" s="180"/>
      <c r="L198" s="34"/>
      <c r="M198" s="181" t="s">
        <v>1</v>
      </c>
      <c r="N198" s="182" t="s">
        <v>35</v>
      </c>
      <c r="O198" s="62"/>
      <c r="P198" s="183">
        <f>O198*H198</f>
        <v>0</v>
      </c>
      <c r="Q198" s="183">
        <v>0</v>
      </c>
      <c r="R198" s="183">
        <f>Q198*H198</f>
        <v>0</v>
      </c>
      <c r="S198" s="183">
        <v>0</v>
      </c>
      <c r="T198" s="184">
        <f>S198*H198</f>
        <v>0</v>
      </c>
      <c r="U198" s="33"/>
      <c r="V198" s="33"/>
      <c r="W198" s="33"/>
      <c r="X198" s="33"/>
      <c r="Y198" s="33"/>
      <c r="Z198" s="33"/>
      <c r="AA198" s="33"/>
      <c r="AB198" s="33"/>
      <c r="AC198" s="33"/>
      <c r="AD198" s="33"/>
      <c r="AE198" s="33"/>
      <c r="AR198" s="185" t="s">
        <v>142</v>
      </c>
      <c r="AT198" s="185" t="s">
        <v>138</v>
      </c>
      <c r="AU198" s="185" t="s">
        <v>80</v>
      </c>
      <c r="AY198" s="17" t="s">
        <v>136</v>
      </c>
      <c r="BE198" s="186">
        <f>IF(N198="základná",J198,0)</f>
        <v>0</v>
      </c>
      <c r="BF198" s="186">
        <f>IF(N198="znížená",J198,0)</f>
        <v>0</v>
      </c>
      <c r="BG198" s="186">
        <f>IF(N198="zákl. prenesená",J198,0)</f>
        <v>0</v>
      </c>
      <c r="BH198" s="186">
        <f>IF(N198="zníž. prenesená",J198,0)</f>
        <v>0</v>
      </c>
      <c r="BI198" s="186">
        <f>IF(N198="nulová",J198,0)</f>
        <v>0</v>
      </c>
      <c r="BJ198" s="17" t="s">
        <v>80</v>
      </c>
      <c r="BK198" s="186">
        <f>ROUND(I198*H198,2)</f>
        <v>0</v>
      </c>
      <c r="BL198" s="17" t="s">
        <v>142</v>
      </c>
      <c r="BM198" s="185" t="s">
        <v>203</v>
      </c>
    </row>
    <row r="199" spans="1:65" s="14" customFormat="1" ht="12">
      <c r="B199" s="195"/>
      <c r="D199" s="188" t="s">
        <v>144</v>
      </c>
      <c r="E199" s="196" t="s">
        <v>1</v>
      </c>
      <c r="F199" s="197" t="s">
        <v>88</v>
      </c>
      <c r="H199" s="198">
        <v>22.4</v>
      </c>
      <c r="I199" s="199"/>
      <c r="L199" s="195"/>
      <c r="M199" s="200"/>
      <c r="N199" s="201"/>
      <c r="O199" s="201"/>
      <c r="P199" s="201"/>
      <c r="Q199" s="201"/>
      <c r="R199" s="201"/>
      <c r="S199" s="201"/>
      <c r="T199" s="202"/>
      <c r="AT199" s="196" t="s">
        <v>144</v>
      </c>
      <c r="AU199" s="196" t="s">
        <v>80</v>
      </c>
      <c r="AV199" s="14" t="s">
        <v>80</v>
      </c>
      <c r="AW199" s="14" t="s">
        <v>26</v>
      </c>
      <c r="AX199" s="14" t="s">
        <v>69</v>
      </c>
      <c r="AY199" s="196" t="s">
        <v>136</v>
      </c>
    </row>
    <row r="200" spans="1:65" s="14" customFormat="1" ht="12">
      <c r="B200" s="195"/>
      <c r="D200" s="188" t="s">
        <v>144</v>
      </c>
      <c r="E200" s="196" t="s">
        <v>1</v>
      </c>
      <c r="F200" s="197" t="s">
        <v>86</v>
      </c>
      <c r="H200" s="198">
        <v>21.75</v>
      </c>
      <c r="I200" s="199"/>
      <c r="L200" s="195"/>
      <c r="M200" s="200"/>
      <c r="N200" s="201"/>
      <c r="O200" s="201"/>
      <c r="P200" s="201"/>
      <c r="Q200" s="201"/>
      <c r="R200" s="201"/>
      <c r="S200" s="201"/>
      <c r="T200" s="202"/>
      <c r="AT200" s="196" t="s">
        <v>144</v>
      </c>
      <c r="AU200" s="196" t="s">
        <v>80</v>
      </c>
      <c r="AV200" s="14" t="s">
        <v>80</v>
      </c>
      <c r="AW200" s="14" t="s">
        <v>26</v>
      </c>
      <c r="AX200" s="14" t="s">
        <v>69</v>
      </c>
      <c r="AY200" s="196" t="s">
        <v>136</v>
      </c>
    </row>
    <row r="201" spans="1:65" s="14" customFormat="1" ht="12">
      <c r="B201" s="195"/>
      <c r="D201" s="188" t="s">
        <v>144</v>
      </c>
      <c r="E201" s="196" t="s">
        <v>1</v>
      </c>
      <c r="F201" s="197" t="s">
        <v>84</v>
      </c>
      <c r="H201" s="198">
        <v>144.70400000000001</v>
      </c>
      <c r="I201" s="199"/>
      <c r="L201" s="195"/>
      <c r="M201" s="200"/>
      <c r="N201" s="201"/>
      <c r="O201" s="201"/>
      <c r="P201" s="201"/>
      <c r="Q201" s="201"/>
      <c r="R201" s="201"/>
      <c r="S201" s="201"/>
      <c r="T201" s="202"/>
      <c r="AT201" s="196" t="s">
        <v>144</v>
      </c>
      <c r="AU201" s="196" t="s">
        <v>80</v>
      </c>
      <c r="AV201" s="14" t="s">
        <v>80</v>
      </c>
      <c r="AW201" s="14" t="s">
        <v>26</v>
      </c>
      <c r="AX201" s="14" t="s">
        <v>69</v>
      </c>
      <c r="AY201" s="196" t="s">
        <v>136</v>
      </c>
    </row>
    <row r="202" spans="1:65" s="15" customFormat="1" ht="12">
      <c r="B202" s="203"/>
      <c r="D202" s="188" t="s">
        <v>144</v>
      </c>
      <c r="E202" s="204" t="s">
        <v>1</v>
      </c>
      <c r="F202" s="205" t="s">
        <v>147</v>
      </c>
      <c r="H202" s="206">
        <v>188.85400000000001</v>
      </c>
      <c r="I202" s="207"/>
      <c r="L202" s="203"/>
      <c r="M202" s="208"/>
      <c r="N202" s="209"/>
      <c r="O202" s="209"/>
      <c r="P202" s="209"/>
      <c r="Q202" s="209"/>
      <c r="R202" s="209"/>
      <c r="S202" s="209"/>
      <c r="T202" s="210"/>
      <c r="AT202" s="204" t="s">
        <v>144</v>
      </c>
      <c r="AU202" s="204" t="s">
        <v>80</v>
      </c>
      <c r="AV202" s="15" t="s">
        <v>142</v>
      </c>
      <c r="AW202" s="15" t="s">
        <v>26</v>
      </c>
      <c r="AX202" s="15" t="s">
        <v>75</v>
      </c>
      <c r="AY202" s="204" t="s">
        <v>136</v>
      </c>
    </row>
    <row r="203" spans="1:65" s="12" customFormat="1" ht="23" customHeight="1">
      <c r="B203" s="161"/>
      <c r="D203" s="162" t="s">
        <v>68</v>
      </c>
      <c r="E203" s="171" t="s">
        <v>161</v>
      </c>
      <c r="F203" s="171" t="s">
        <v>204</v>
      </c>
      <c r="I203" s="164"/>
      <c r="J203" s="172">
        <f>BK203</f>
        <v>0</v>
      </c>
      <c r="L203" s="161"/>
      <c r="M203" s="165"/>
      <c r="N203" s="166"/>
      <c r="O203" s="166"/>
      <c r="P203" s="167">
        <f>SUM(P204:P226)</f>
        <v>0</v>
      </c>
      <c r="Q203" s="166"/>
      <c r="R203" s="167">
        <f>SUM(R204:R226)</f>
        <v>141.34978176000001</v>
      </c>
      <c r="S203" s="166"/>
      <c r="T203" s="168">
        <f>SUM(T204:T226)</f>
        <v>0</v>
      </c>
      <c r="AR203" s="162" t="s">
        <v>75</v>
      </c>
      <c r="AT203" s="169" t="s">
        <v>68</v>
      </c>
      <c r="AU203" s="169" t="s">
        <v>75</v>
      </c>
      <c r="AY203" s="162" t="s">
        <v>136</v>
      </c>
      <c r="BK203" s="170">
        <f>SUM(BK204:BK226)</f>
        <v>0</v>
      </c>
    </row>
    <row r="204" spans="1:65" s="2" customFormat="1" ht="38" customHeight="1">
      <c r="A204" s="33"/>
      <c r="B204" s="139"/>
      <c r="C204" s="173" t="s">
        <v>205</v>
      </c>
      <c r="D204" s="173" t="s">
        <v>138</v>
      </c>
      <c r="E204" s="174" t="s">
        <v>206</v>
      </c>
      <c r="F204" s="175" t="s">
        <v>207</v>
      </c>
      <c r="G204" s="176" t="s">
        <v>141</v>
      </c>
      <c r="H204" s="177">
        <v>22.4</v>
      </c>
      <c r="I204" s="178"/>
      <c r="J204" s="179">
        <f>ROUND(I204*H204,2)</f>
        <v>0</v>
      </c>
      <c r="K204" s="180"/>
      <c r="L204" s="34"/>
      <c r="M204" s="181" t="s">
        <v>1</v>
      </c>
      <c r="N204" s="182" t="s">
        <v>35</v>
      </c>
      <c r="O204" s="62"/>
      <c r="P204" s="183">
        <f>O204*H204</f>
        <v>0</v>
      </c>
      <c r="Q204" s="183">
        <v>8.0960000000000004E-2</v>
      </c>
      <c r="R204" s="183">
        <f>Q204*H204</f>
        <v>1.813504</v>
      </c>
      <c r="S204" s="183">
        <v>0</v>
      </c>
      <c r="T204" s="184">
        <f>S204*H204</f>
        <v>0</v>
      </c>
      <c r="U204" s="33"/>
      <c r="V204" s="33"/>
      <c r="W204" s="33"/>
      <c r="X204" s="33"/>
      <c r="Y204" s="33"/>
      <c r="Z204" s="33"/>
      <c r="AA204" s="33"/>
      <c r="AB204" s="33"/>
      <c r="AC204" s="33"/>
      <c r="AD204" s="33"/>
      <c r="AE204" s="33"/>
      <c r="AR204" s="185" t="s">
        <v>142</v>
      </c>
      <c r="AT204" s="185" t="s">
        <v>138</v>
      </c>
      <c r="AU204" s="185" t="s">
        <v>80</v>
      </c>
      <c r="AY204" s="17" t="s">
        <v>136</v>
      </c>
      <c r="BE204" s="186">
        <f>IF(N204="základná",J204,0)</f>
        <v>0</v>
      </c>
      <c r="BF204" s="186">
        <f>IF(N204="znížená",J204,0)</f>
        <v>0</v>
      </c>
      <c r="BG204" s="186">
        <f>IF(N204="zákl. prenesená",J204,0)</f>
        <v>0</v>
      </c>
      <c r="BH204" s="186">
        <f>IF(N204="zníž. prenesená",J204,0)</f>
        <v>0</v>
      </c>
      <c r="BI204" s="186">
        <f>IF(N204="nulová",J204,0)</f>
        <v>0</v>
      </c>
      <c r="BJ204" s="17" t="s">
        <v>80</v>
      </c>
      <c r="BK204" s="186">
        <f>ROUND(I204*H204,2)</f>
        <v>0</v>
      </c>
      <c r="BL204" s="17" t="s">
        <v>142</v>
      </c>
      <c r="BM204" s="185" t="s">
        <v>208</v>
      </c>
    </row>
    <row r="205" spans="1:65" s="14" customFormat="1" ht="12">
      <c r="B205" s="195"/>
      <c r="D205" s="188" t="s">
        <v>144</v>
      </c>
      <c r="E205" s="196" t="s">
        <v>1</v>
      </c>
      <c r="F205" s="197" t="s">
        <v>88</v>
      </c>
      <c r="H205" s="198">
        <v>22.4</v>
      </c>
      <c r="I205" s="199"/>
      <c r="L205" s="195"/>
      <c r="M205" s="200"/>
      <c r="N205" s="201"/>
      <c r="O205" s="201"/>
      <c r="P205" s="201"/>
      <c r="Q205" s="201"/>
      <c r="R205" s="201"/>
      <c r="S205" s="201"/>
      <c r="T205" s="202"/>
      <c r="AT205" s="196" t="s">
        <v>144</v>
      </c>
      <c r="AU205" s="196" t="s">
        <v>80</v>
      </c>
      <c r="AV205" s="14" t="s">
        <v>80</v>
      </c>
      <c r="AW205" s="14" t="s">
        <v>26</v>
      </c>
      <c r="AX205" s="14" t="s">
        <v>75</v>
      </c>
      <c r="AY205" s="196" t="s">
        <v>136</v>
      </c>
    </row>
    <row r="206" spans="1:65" s="2" customFormat="1" ht="44.25" customHeight="1">
      <c r="A206" s="33"/>
      <c r="B206" s="139"/>
      <c r="C206" s="173" t="s">
        <v>209</v>
      </c>
      <c r="D206" s="173" t="s">
        <v>138</v>
      </c>
      <c r="E206" s="174" t="s">
        <v>210</v>
      </c>
      <c r="F206" s="175" t="s">
        <v>211</v>
      </c>
      <c r="G206" s="176" t="s">
        <v>141</v>
      </c>
      <c r="H206" s="177">
        <v>21.75</v>
      </c>
      <c r="I206" s="178"/>
      <c r="J206" s="179">
        <f>ROUND(I206*H206,2)</f>
        <v>0</v>
      </c>
      <c r="K206" s="180"/>
      <c r="L206" s="34"/>
      <c r="M206" s="181" t="s">
        <v>1</v>
      </c>
      <c r="N206" s="182" t="s">
        <v>35</v>
      </c>
      <c r="O206" s="62"/>
      <c r="P206" s="183">
        <f>O206*H206</f>
        <v>0</v>
      </c>
      <c r="Q206" s="183">
        <v>0.2024</v>
      </c>
      <c r="R206" s="183">
        <f>Q206*H206</f>
        <v>4.4021999999999997</v>
      </c>
      <c r="S206" s="183">
        <v>0</v>
      </c>
      <c r="T206" s="184">
        <f>S206*H206</f>
        <v>0</v>
      </c>
      <c r="U206" s="33"/>
      <c r="V206" s="33"/>
      <c r="W206" s="33"/>
      <c r="X206" s="33"/>
      <c r="Y206" s="33"/>
      <c r="Z206" s="33"/>
      <c r="AA206" s="33"/>
      <c r="AB206" s="33"/>
      <c r="AC206" s="33"/>
      <c r="AD206" s="33"/>
      <c r="AE206" s="33"/>
      <c r="AR206" s="185" t="s">
        <v>142</v>
      </c>
      <c r="AT206" s="185" t="s">
        <v>138</v>
      </c>
      <c r="AU206" s="185" t="s">
        <v>80</v>
      </c>
      <c r="AY206" s="17" t="s">
        <v>136</v>
      </c>
      <c r="BE206" s="186">
        <f>IF(N206="základná",J206,0)</f>
        <v>0</v>
      </c>
      <c r="BF206" s="186">
        <f>IF(N206="znížená",J206,0)</f>
        <v>0</v>
      </c>
      <c r="BG206" s="186">
        <f>IF(N206="zákl. prenesená",J206,0)</f>
        <v>0</v>
      </c>
      <c r="BH206" s="186">
        <f>IF(N206="zníž. prenesená",J206,0)</f>
        <v>0</v>
      </c>
      <c r="BI206" s="186">
        <f>IF(N206="nulová",J206,0)</f>
        <v>0</v>
      </c>
      <c r="BJ206" s="17" t="s">
        <v>80</v>
      </c>
      <c r="BK206" s="186">
        <f>ROUND(I206*H206,2)</f>
        <v>0</v>
      </c>
      <c r="BL206" s="17" t="s">
        <v>142</v>
      </c>
      <c r="BM206" s="185" t="s">
        <v>212</v>
      </c>
    </row>
    <row r="207" spans="1:65" s="14" customFormat="1" ht="12">
      <c r="B207" s="195"/>
      <c r="D207" s="188" t="s">
        <v>144</v>
      </c>
      <c r="E207" s="196" t="s">
        <v>1</v>
      </c>
      <c r="F207" s="197" t="s">
        <v>86</v>
      </c>
      <c r="H207" s="198">
        <v>21.75</v>
      </c>
      <c r="I207" s="199"/>
      <c r="L207" s="195"/>
      <c r="M207" s="200"/>
      <c r="N207" s="201"/>
      <c r="O207" s="201"/>
      <c r="P207" s="201"/>
      <c r="Q207" s="201"/>
      <c r="R207" s="201"/>
      <c r="S207" s="201"/>
      <c r="T207" s="202"/>
      <c r="AT207" s="196" t="s">
        <v>144</v>
      </c>
      <c r="AU207" s="196" t="s">
        <v>80</v>
      </c>
      <c r="AV207" s="14" t="s">
        <v>80</v>
      </c>
      <c r="AW207" s="14" t="s">
        <v>26</v>
      </c>
      <c r="AX207" s="14" t="s">
        <v>75</v>
      </c>
      <c r="AY207" s="196" t="s">
        <v>136</v>
      </c>
    </row>
    <row r="208" spans="1:65" s="2" customFormat="1" ht="33" customHeight="1">
      <c r="A208" s="33"/>
      <c r="B208" s="139"/>
      <c r="C208" s="173" t="s">
        <v>213</v>
      </c>
      <c r="D208" s="173" t="s">
        <v>138</v>
      </c>
      <c r="E208" s="174" t="s">
        <v>214</v>
      </c>
      <c r="F208" s="175" t="s">
        <v>215</v>
      </c>
      <c r="G208" s="176" t="s">
        <v>141</v>
      </c>
      <c r="H208" s="177">
        <v>22.4</v>
      </c>
      <c r="I208" s="178"/>
      <c r="J208" s="179">
        <f>ROUND(I208*H208,2)</f>
        <v>0</v>
      </c>
      <c r="K208" s="180"/>
      <c r="L208" s="34"/>
      <c r="M208" s="181" t="s">
        <v>1</v>
      </c>
      <c r="N208" s="182" t="s">
        <v>35</v>
      </c>
      <c r="O208" s="62"/>
      <c r="P208" s="183">
        <f>O208*H208</f>
        <v>0</v>
      </c>
      <c r="Q208" s="183">
        <v>0.30359999999999998</v>
      </c>
      <c r="R208" s="183">
        <f>Q208*H208</f>
        <v>6.8006399999999996</v>
      </c>
      <c r="S208" s="183">
        <v>0</v>
      </c>
      <c r="T208" s="184">
        <f>S208*H208</f>
        <v>0</v>
      </c>
      <c r="U208" s="33"/>
      <c r="V208" s="33"/>
      <c r="W208" s="33"/>
      <c r="X208" s="33"/>
      <c r="Y208" s="33"/>
      <c r="Z208" s="33"/>
      <c r="AA208" s="33"/>
      <c r="AB208" s="33"/>
      <c r="AC208" s="33"/>
      <c r="AD208" s="33"/>
      <c r="AE208" s="33"/>
      <c r="AR208" s="185" t="s">
        <v>142</v>
      </c>
      <c r="AT208" s="185" t="s">
        <v>138</v>
      </c>
      <c r="AU208" s="185" t="s">
        <v>80</v>
      </c>
      <c r="AY208" s="17" t="s">
        <v>136</v>
      </c>
      <c r="BE208" s="186">
        <f>IF(N208="základná",J208,0)</f>
        <v>0</v>
      </c>
      <c r="BF208" s="186">
        <f>IF(N208="znížená",J208,0)</f>
        <v>0</v>
      </c>
      <c r="BG208" s="186">
        <f>IF(N208="zákl. prenesená",J208,0)</f>
        <v>0</v>
      </c>
      <c r="BH208" s="186">
        <f>IF(N208="zníž. prenesená",J208,0)</f>
        <v>0</v>
      </c>
      <c r="BI208" s="186">
        <f>IF(N208="nulová",J208,0)</f>
        <v>0</v>
      </c>
      <c r="BJ208" s="17" t="s">
        <v>80</v>
      </c>
      <c r="BK208" s="186">
        <f>ROUND(I208*H208,2)</f>
        <v>0</v>
      </c>
      <c r="BL208" s="17" t="s">
        <v>142</v>
      </c>
      <c r="BM208" s="185" t="s">
        <v>216</v>
      </c>
    </row>
    <row r="209" spans="1:65" s="14" customFormat="1" ht="12">
      <c r="B209" s="195"/>
      <c r="D209" s="188" t="s">
        <v>144</v>
      </c>
      <c r="E209" s="196" t="s">
        <v>1</v>
      </c>
      <c r="F209" s="197" t="s">
        <v>88</v>
      </c>
      <c r="H209" s="198">
        <v>22.4</v>
      </c>
      <c r="I209" s="199"/>
      <c r="L209" s="195"/>
      <c r="M209" s="200"/>
      <c r="N209" s="201"/>
      <c r="O209" s="201"/>
      <c r="P209" s="201"/>
      <c r="Q209" s="201"/>
      <c r="R209" s="201"/>
      <c r="S209" s="201"/>
      <c r="T209" s="202"/>
      <c r="AT209" s="196" t="s">
        <v>144</v>
      </c>
      <c r="AU209" s="196" t="s">
        <v>80</v>
      </c>
      <c r="AV209" s="14" t="s">
        <v>80</v>
      </c>
      <c r="AW209" s="14" t="s">
        <v>26</v>
      </c>
      <c r="AX209" s="14" t="s">
        <v>75</v>
      </c>
      <c r="AY209" s="196" t="s">
        <v>136</v>
      </c>
    </row>
    <row r="210" spans="1:65" s="2" customFormat="1" ht="33" customHeight="1">
      <c r="A210" s="33"/>
      <c r="B210" s="139"/>
      <c r="C210" s="173" t="s">
        <v>217</v>
      </c>
      <c r="D210" s="173" t="s">
        <v>138</v>
      </c>
      <c r="E210" s="174" t="s">
        <v>218</v>
      </c>
      <c r="F210" s="175" t="s">
        <v>219</v>
      </c>
      <c r="G210" s="176" t="s">
        <v>141</v>
      </c>
      <c r="H210" s="177">
        <v>22.4</v>
      </c>
      <c r="I210" s="178"/>
      <c r="J210" s="179">
        <f>ROUND(I210*H210,2)</f>
        <v>0</v>
      </c>
      <c r="K210" s="180"/>
      <c r="L210" s="34"/>
      <c r="M210" s="181" t="s">
        <v>1</v>
      </c>
      <c r="N210" s="182" t="s">
        <v>35</v>
      </c>
      <c r="O210" s="62"/>
      <c r="P210" s="183">
        <f>O210*H210</f>
        <v>0</v>
      </c>
      <c r="Q210" s="183">
        <v>0.19900000000000001</v>
      </c>
      <c r="R210" s="183">
        <f>Q210*H210</f>
        <v>4.4576000000000002</v>
      </c>
      <c r="S210" s="183">
        <v>0</v>
      </c>
      <c r="T210" s="184">
        <f>S210*H210</f>
        <v>0</v>
      </c>
      <c r="U210" s="33"/>
      <c r="V210" s="33"/>
      <c r="W210" s="33"/>
      <c r="X210" s="33"/>
      <c r="Y210" s="33"/>
      <c r="Z210" s="33"/>
      <c r="AA210" s="33"/>
      <c r="AB210" s="33"/>
      <c r="AC210" s="33"/>
      <c r="AD210" s="33"/>
      <c r="AE210" s="33"/>
      <c r="AR210" s="185" t="s">
        <v>142</v>
      </c>
      <c r="AT210" s="185" t="s">
        <v>138</v>
      </c>
      <c r="AU210" s="185" t="s">
        <v>80</v>
      </c>
      <c r="AY210" s="17" t="s">
        <v>136</v>
      </c>
      <c r="BE210" s="186">
        <f>IF(N210="základná",J210,0)</f>
        <v>0</v>
      </c>
      <c r="BF210" s="186">
        <f>IF(N210="znížená",J210,0)</f>
        <v>0</v>
      </c>
      <c r="BG210" s="186">
        <f>IF(N210="zákl. prenesená",J210,0)</f>
        <v>0</v>
      </c>
      <c r="BH210" s="186">
        <f>IF(N210="zníž. prenesená",J210,0)</f>
        <v>0</v>
      </c>
      <c r="BI210" s="186">
        <f>IF(N210="nulová",J210,0)</f>
        <v>0</v>
      </c>
      <c r="BJ210" s="17" t="s">
        <v>80</v>
      </c>
      <c r="BK210" s="186">
        <f>ROUND(I210*H210,2)</f>
        <v>0</v>
      </c>
      <c r="BL210" s="17" t="s">
        <v>142</v>
      </c>
      <c r="BM210" s="185" t="s">
        <v>220</v>
      </c>
    </row>
    <row r="211" spans="1:65" s="14" customFormat="1" ht="12">
      <c r="B211" s="195"/>
      <c r="D211" s="188" t="s">
        <v>144</v>
      </c>
      <c r="E211" s="196" t="s">
        <v>1</v>
      </c>
      <c r="F211" s="197" t="s">
        <v>88</v>
      </c>
      <c r="H211" s="198">
        <v>22.4</v>
      </c>
      <c r="I211" s="199"/>
      <c r="L211" s="195"/>
      <c r="M211" s="200"/>
      <c r="N211" s="201"/>
      <c r="O211" s="201"/>
      <c r="P211" s="201"/>
      <c r="Q211" s="201"/>
      <c r="R211" s="201"/>
      <c r="S211" s="201"/>
      <c r="T211" s="202"/>
      <c r="AT211" s="196" t="s">
        <v>144</v>
      </c>
      <c r="AU211" s="196" t="s">
        <v>80</v>
      </c>
      <c r="AV211" s="14" t="s">
        <v>80</v>
      </c>
      <c r="AW211" s="14" t="s">
        <v>26</v>
      </c>
      <c r="AX211" s="14" t="s">
        <v>75</v>
      </c>
      <c r="AY211" s="196" t="s">
        <v>136</v>
      </c>
    </row>
    <row r="212" spans="1:65" s="2" customFormat="1" ht="24.25" customHeight="1">
      <c r="A212" s="33"/>
      <c r="B212" s="139"/>
      <c r="C212" s="173" t="s">
        <v>221</v>
      </c>
      <c r="D212" s="173" t="s">
        <v>138</v>
      </c>
      <c r="E212" s="174" t="s">
        <v>222</v>
      </c>
      <c r="F212" s="175" t="s">
        <v>223</v>
      </c>
      <c r="G212" s="176" t="s">
        <v>141</v>
      </c>
      <c r="H212" s="177">
        <v>142.08600000000001</v>
      </c>
      <c r="I212" s="178"/>
      <c r="J212" s="179">
        <f>ROUND(I212*H212,2)</f>
        <v>0</v>
      </c>
      <c r="K212" s="180"/>
      <c r="L212" s="34"/>
      <c r="M212" s="181" t="s">
        <v>1</v>
      </c>
      <c r="N212" s="182" t="s">
        <v>35</v>
      </c>
      <c r="O212" s="62"/>
      <c r="P212" s="183">
        <f>O212*H212</f>
        <v>0</v>
      </c>
      <c r="Q212" s="183">
        <v>0.46166000000000001</v>
      </c>
      <c r="R212" s="183">
        <f>Q212*H212</f>
        <v>65.595422760000005</v>
      </c>
      <c r="S212" s="183">
        <v>0</v>
      </c>
      <c r="T212" s="184">
        <f>S212*H212</f>
        <v>0</v>
      </c>
      <c r="U212" s="33"/>
      <c r="V212" s="33"/>
      <c r="W212" s="33"/>
      <c r="X212" s="33"/>
      <c r="Y212" s="33"/>
      <c r="Z212" s="33"/>
      <c r="AA212" s="33"/>
      <c r="AB212" s="33"/>
      <c r="AC212" s="33"/>
      <c r="AD212" s="33"/>
      <c r="AE212" s="33"/>
      <c r="AR212" s="185" t="s">
        <v>142</v>
      </c>
      <c r="AT212" s="185" t="s">
        <v>138</v>
      </c>
      <c r="AU212" s="185" t="s">
        <v>80</v>
      </c>
      <c r="AY212" s="17" t="s">
        <v>136</v>
      </c>
      <c r="BE212" s="186">
        <f>IF(N212="základná",J212,0)</f>
        <v>0</v>
      </c>
      <c r="BF212" s="186">
        <f>IF(N212="znížená",J212,0)</f>
        <v>0</v>
      </c>
      <c r="BG212" s="186">
        <f>IF(N212="zákl. prenesená",J212,0)</f>
        <v>0</v>
      </c>
      <c r="BH212" s="186">
        <f>IF(N212="zníž. prenesená",J212,0)</f>
        <v>0</v>
      </c>
      <c r="BI212" s="186">
        <f>IF(N212="nulová",J212,0)</f>
        <v>0</v>
      </c>
      <c r="BJ212" s="17" t="s">
        <v>80</v>
      </c>
      <c r="BK212" s="186">
        <f>ROUND(I212*H212,2)</f>
        <v>0</v>
      </c>
      <c r="BL212" s="17" t="s">
        <v>142</v>
      </c>
      <c r="BM212" s="185" t="s">
        <v>224</v>
      </c>
    </row>
    <row r="213" spans="1:65" s="14" customFormat="1" ht="12">
      <c r="B213" s="195"/>
      <c r="D213" s="188" t="s">
        <v>144</v>
      </c>
      <c r="E213" s="196" t="s">
        <v>1</v>
      </c>
      <c r="F213" s="197" t="s">
        <v>90</v>
      </c>
      <c r="H213" s="198">
        <v>142.08600000000001</v>
      </c>
      <c r="I213" s="199"/>
      <c r="L213" s="195"/>
      <c r="M213" s="200"/>
      <c r="N213" s="201"/>
      <c r="O213" s="201"/>
      <c r="P213" s="201"/>
      <c r="Q213" s="201"/>
      <c r="R213" s="201"/>
      <c r="S213" s="201"/>
      <c r="T213" s="202"/>
      <c r="AT213" s="196" t="s">
        <v>144</v>
      </c>
      <c r="AU213" s="196" t="s">
        <v>80</v>
      </c>
      <c r="AV213" s="14" t="s">
        <v>80</v>
      </c>
      <c r="AW213" s="14" t="s">
        <v>26</v>
      </c>
      <c r="AX213" s="14" t="s">
        <v>75</v>
      </c>
      <c r="AY213" s="196" t="s">
        <v>136</v>
      </c>
    </row>
    <row r="214" spans="1:65" s="2" customFormat="1" ht="55.5" customHeight="1">
      <c r="A214" s="33"/>
      <c r="B214" s="139"/>
      <c r="C214" s="173" t="s">
        <v>225</v>
      </c>
      <c r="D214" s="173" t="s">
        <v>138</v>
      </c>
      <c r="E214" s="174" t="s">
        <v>226</v>
      </c>
      <c r="F214" s="175" t="s">
        <v>409</v>
      </c>
      <c r="G214" s="176" t="s">
        <v>141</v>
      </c>
      <c r="H214" s="177">
        <v>142.08600000000001</v>
      </c>
      <c r="I214" s="178"/>
      <c r="J214" s="179">
        <f>ROUND(I214*H214,2)</f>
        <v>0</v>
      </c>
      <c r="K214" s="180"/>
      <c r="L214" s="34"/>
      <c r="M214" s="181" t="s">
        <v>1</v>
      </c>
      <c r="N214" s="182" t="s">
        <v>35</v>
      </c>
      <c r="O214" s="62"/>
      <c r="P214" s="183">
        <f>O214*H214</f>
        <v>0</v>
      </c>
      <c r="Q214" s="183">
        <v>0.37</v>
      </c>
      <c r="R214" s="183">
        <f>Q214*H214</f>
        <v>52.571820000000002</v>
      </c>
      <c r="S214" s="183">
        <v>0</v>
      </c>
      <c r="T214" s="184">
        <f>S214*H214</f>
        <v>0</v>
      </c>
      <c r="U214" s="33"/>
      <c r="V214" s="33"/>
      <c r="W214" s="33"/>
      <c r="X214" s="33"/>
      <c r="Y214" s="33"/>
      <c r="Z214" s="33"/>
      <c r="AA214" s="33"/>
      <c r="AB214" s="33"/>
      <c r="AC214" s="33"/>
      <c r="AD214" s="33"/>
      <c r="AE214" s="33"/>
      <c r="AR214" s="185" t="s">
        <v>142</v>
      </c>
      <c r="AT214" s="185" t="s">
        <v>138</v>
      </c>
      <c r="AU214" s="185" t="s">
        <v>80</v>
      </c>
      <c r="AY214" s="17" t="s">
        <v>136</v>
      </c>
      <c r="BE214" s="186">
        <f>IF(N214="základná",J214,0)</f>
        <v>0</v>
      </c>
      <c r="BF214" s="186">
        <f>IF(N214="znížená",J214,0)</f>
        <v>0</v>
      </c>
      <c r="BG214" s="186">
        <f>IF(N214="zákl. prenesená",J214,0)</f>
        <v>0</v>
      </c>
      <c r="BH214" s="186">
        <f>IF(N214="zníž. prenesená",J214,0)</f>
        <v>0</v>
      </c>
      <c r="BI214" s="186">
        <f>IF(N214="nulová",J214,0)</f>
        <v>0</v>
      </c>
      <c r="BJ214" s="17" t="s">
        <v>80</v>
      </c>
      <c r="BK214" s="186">
        <f>ROUND(I214*H214,2)</f>
        <v>0</v>
      </c>
      <c r="BL214" s="17" t="s">
        <v>142</v>
      </c>
      <c r="BM214" s="185" t="s">
        <v>227</v>
      </c>
    </row>
    <row r="215" spans="1:65" s="14" customFormat="1" ht="12">
      <c r="B215" s="195"/>
      <c r="D215" s="188" t="s">
        <v>144</v>
      </c>
      <c r="E215" s="196" t="s">
        <v>90</v>
      </c>
      <c r="F215" s="197" t="s">
        <v>228</v>
      </c>
      <c r="H215" s="198">
        <v>142.08600000000001</v>
      </c>
      <c r="I215" s="199"/>
      <c r="L215" s="195"/>
      <c r="M215" s="200"/>
      <c r="N215" s="201"/>
      <c r="O215" s="201"/>
      <c r="P215" s="201"/>
      <c r="Q215" s="201"/>
      <c r="R215" s="201"/>
      <c r="S215" s="201"/>
      <c r="T215" s="202"/>
      <c r="AT215" s="196" t="s">
        <v>144</v>
      </c>
      <c r="AU215" s="196" t="s">
        <v>80</v>
      </c>
      <c r="AV215" s="14" t="s">
        <v>80</v>
      </c>
      <c r="AW215" s="14" t="s">
        <v>26</v>
      </c>
      <c r="AX215" s="14" t="s">
        <v>75</v>
      </c>
      <c r="AY215" s="196" t="s">
        <v>136</v>
      </c>
    </row>
    <row r="216" spans="1:65" s="13" customFormat="1" ht="36">
      <c r="B216" s="187"/>
      <c r="D216" s="188" t="s">
        <v>144</v>
      </c>
      <c r="E216" s="189" t="s">
        <v>1</v>
      </c>
      <c r="F216" s="190" t="s">
        <v>229</v>
      </c>
      <c r="H216" s="189" t="s">
        <v>1</v>
      </c>
      <c r="I216" s="191"/>
      <c r="L216" s="187"/>
      <c r="M216" s="192"/>
      <c r="N216" s="193"/>
      <c r="O216" s="193"/>
      <c r="P216" s="193"/>
      <c r="Q216" s="193"/>
      <c r="R216" s="193"/>
      <c r="S216" s="193"/>
      <c r="T216" s="194"/>
      <c r="AT216" s="189" t="s">
        <v>144</v>
      </c>
      <c r="AU216" s="189" t="s">
        <v>80</v>
      </c>
      <c r="AV216" s="13" t="s">
        <v>75</v>
      </c>
      <c r="AW216" s="13" t="s">
        <v>26</v>
      </c>
      <c r="AX216" s="13" t="s">
        <v>69</v>
      </c>
      <c r="AY216" s="189" t="s">
        <v>136</v>
      </c>
    </row>
    <row r="217" spans="1:65" s="2" customFormat="1" ht="49.25" customHeight="1">
      <c r="A217" s="33"/>
      <c r="B217" s="139"/>
      <c r="C217" s="173" t="s">
        <v>230</v>
      </c>
      <c r="D217" s="173" t="s">
        <v>138</v>
      </c>
      <c r="E217" s="174" t="s">
        <v>231</v>
      </c>
      <c r="F217" s="175" t="s">
        <v>410</v>
      </c>
      <c r="G217" s="176" t="s">
        <v>141</v>
      </c>
      <c r="H217" s="177">
        <v>44.15</v>
      </c>
      <c r="I217" s="178"/>
      <c r="J217" s="179">
        <f>ROUND(I217*H217,2)</f>
        <v>0</v>
      </c>
      <c r="K217" s="180"/>
      <c r="L217" s="34"/>
      <c r="M217" s="181" t="s">
        <v>1</v>
      </c>
      <c r="N217" s="182" t="s">
        <v>35</v>
      </c>
      <c r="O217" s="62"/>
      <c r="P217" s="183">
        <f>O217*H217</f>
        <v>0</v>
      </c>
      <c r="Q217" s="183">
        <v>9.2499999999999999E-2</v>
      </c>
      <c r="R217" s="183">
        <f>Q217*H217</f>
        <v>4.0838749999999999</v>
      </c>
      <c r="S217" s="183">
        <v>0</v>
      </c>
      <c r="T217" s="184">
        <f>S217*H217</f>
        <v>0</v>
      </c>
      <c r="U217" s="33"/>
      <c r="V217" s="33"/>
      <c r="W217" s="33"/>
      <c r="X217" s="33"/>
      <c r="Y217" s="33"/>
      <c r="Z217" s="33"/>
      <c r="AA217" s="33"/>
      <c r="AB217" s="33"/>
      <c r="AC217" s="33"/>
      <c r="AD217" s="33"/>
      <c r="AE217" s="33"/>
      <c r="AR217" s="185" t="s">
        <v>142</v>
      </c>
      <c r="AT217" s="185" t="s">
        <v>138</v>
      </c>
      <c r="AU217" s="185" t="s">
        <v>80</v>
      </c>
      <c r="AY217" s="17" t="s">
        <v>136</v>
      </c>
      <c r="BE217" s="186">
        <f>IF(N217="základná",J217,0)</f>
        <v>0</v>
      </c>
      <c r="BF217" s="186">
        <f>IF(N217="znížená",J217,0)</f>
        <v>0</v>
      </c>
      <c r="BG217" s="186">
        <f>IF(N217="zákl. prenesená",J217,0)</f>
        <v>0</v>
      </c>
      <c r="BH217" s="186">
        <f>IF(N217="zníž. prenesená",J217,0)</f>
        <v>0</v>
      </c>
      <c r="BI217" s="186">
        <f>IF(N217="nulová",J217,0)</f>
        <v>0</v>
      </c>
      <c r="BJ217" s="17" t="s">
        <v>80</v>
      </c>
      <c r="BK217" s="186">
        <f>ROUND(I217*H217,2)</f>
        <v>0</v>
      </c>
      <c r="BL217" s="17" t="s">
        <v>142</v>
      </c>
      <c r="BM217" s="185" t="s">
        <v>232</v>
      </c>
    </row>
    <row r="218" spans="1:65" s="14" customFormat="1" ht="12">
      <c r="B218" s="195"/>
      <c r="D218" s="188" t="s">
        <v>144</v>
      </c>
      <c r="E218" s="196" t="s">
        <v>1</v>
      </c>
      <c r="F218" s="197" t="s">
        <v>86</v>
      </c>
      <c r="H218" s="198">
        <v>21.75</v>
      </c>
      <c r="I218" s="199"/>
      <c r="L218" s="195"/>
      <c r="M218" s="200"/>
      <c r="N218" s="201"/>
      <c r="O218" s="201"/>
      <c r="P218" s="201"/>
      <c r="Q218" s="201"/>
      <c r="R218" s="201"/>
      <c r="S218" s="201"/>
      <c r="T218" s="202"/>
      <c r="AT218" s="196" t="s">
        <v>144</v>
      </c>
      <c r="AU218" s="196" t="s">
        <v>80</v>
      </c>
      <c r="AV218" s="14" t="s">
        <v>80</v>
      </c>
      <c r="AW218" s="14" t="s">
        <v>26</v>
      </c>
      <c r="AX218" s="14" t="s">
        <v>69</v>
      </c>
      <c r="AY218" s="196" t="s">
        <v>136</v>
      </c>
    </row>
    <row r="219" spans="1:65" s="14" customFormat="1" ht="12">
      <c r="B219" s="195"/>
      <c r="D219" s="188" t="s">
        <v>144</v>
      </c>
      <c r="E219" s="196" t="s">
        <v>1</v>
      </c>
      <c r="F219" s="197" t="s">
        <v>88</v>
      </c>
      <c r="H219" s="198">
        <v>22.4</v>
      </c>
      <c r="I219" s="199"/>
      <c r="L219" s="195"/>
      <c r="M219" s="200"/>
      <c r="N219" s="201"/>
      <c r="O219" s="201"/>
      <c r="P219" s="201"/>
      <c r="Q219" s="201"/>
      <c r="R219" s="201"/>
      <c r="S219" s="201"/>
      <c r="T219" s="202"/>
      <c r="AT219" s="196" t="s">
        <v>144</v>
      </c>
      <c r="AU219" s="196" t="s">
        <v>80</v>
      </c>
      <c r="AV219" s="14" t="s">
        <v>80</v>
      </c>
      <c r="AW219" s="14" t="s">
        <v>26</v>
      </c>
      <c r="AX219" s="14" t="s">
        <v>69</v>
      </c>
      <c r="AY219" s="196" t="s">
        <v>136</v>
      </c>
    </row>
    <row r="220" spans="1:65" s="15" customFormat="1" ht="12">
      <c r="B220" s="203"/>
      <c r="D220" s="188" t="s">
        <v>144</v>
      </c>
      <c r="E220" s="204" t="s">
        <v>1</v>
      </c>
      <c r="F220" s="205" t="s">
        <v>147</v>
      </c>
      <c r="H220" s="206">
        <v>44.15</v>
      </c>
      <c r="I220" s="207"/>
      <c r="L220" s="203"/>
      <c r="M220" s="208"/>
      <c r="N220" s="209"/>
      <c r="O220" s="209"/>
      <c r="P220" s="209"/>
      <c r="Q220" s="209"/>
      <c r="R220" s="209"/>
      <c r="S220" s="209"/>
      <c r="T220" s="210"/>
      <c r="AT220" s="204" t="s">
        <v>144</v>
      </c>
      <c r="AU220" s="204" t="s">
        <v>80</v>
      </c>
      <c r="AV220" s="15" t="s">
        <v>142</v>
      </c>
      <c r="AW220" s="15" t="s">
        <v>26</v>
      </c>
      <c r="AX220" s="15" t="s">
        <v>75</v>
      </c>
      <c r="AY220" s="204" t="s">
        <v>136</v>
      </c>
    </row>
    <row r="221" spans="1:65" s="2" customFormat="1" ht="16.5" customHeight="1">
      <c r="A221" s="33"/>
      <c r="B221" s="139"/>
      <c r="C221" s="211" t="s">
        <v>233</v>
      </c>
      <c r="D221" s="211" t="s">
        <v>234</v>
      </c>
      <c r="E221" s="212" t="s">
        <v>235</v>
      </c>
      <c r="F221" s="213" t="s">
        <v>236</v>
      </c>
      <c r="G221" s="214" t="s">
        <v>141</v>
      </c>
      <c r="H221" s="215">
        <v>8.83</v>
      </c>
      <c r="I221" s="216"/>
      <c r="J221" s="217">
        <f>ROUND(I221*H221,2)</f>
        <v>0</v>
      </c>
      <c r="K221" s="218"/>
      <c r="L221" s="219"/>
      <c r="M221" s="220" t="s">
        <v>1</v>
      </c>
      <c r="N221" s="221" t="s">
        <v>35</v>
      </c>
      <c r="O221" s="62"/>
      <c r="P221" s="183">
        <f>O221*H221</f>
        <v>0</v>
      </c>
      <c r="Q221" s="183">
        <v>0.184</v>
      </c>
      <c r="R221" s="183">
        <f>Q221*H221</f>
        <v>1.6247199999999999</v>
      </c>
      <c r="S221" s="183">
        <v>0</v>
      </c>
      <c r="T221" s="184">
        <f>S221*H221</f>
        <v>0</v>
      </c>
      <c r="U221" s="33"/>
      <c r="V221" s="33"/>
      <c r="W221" s="33"/>
      <c r="X221" s="33"/>
      <c r="Y221" s="33"/>
      <c r="Z221" s="33"/>
      <c r="AA221" s="33"/>
      <c r="AB221" s="33"/>
      <c r="AC221" s="33"/>
      <c r="AD221" s="33"/>
      <c r="AE221" s="33"/>
      <c r="AR221" s="185" t="s">
        <v>194</v>
      </c>
      <c r="AT221" s="185" t="s">
        <v>234</v>
      </c>
      <c r="AU221" s="185" t="s">
        <v>80</v>
      </c>
      <c r="AY221" s="17" t="s">
        <v>136</v>
      </c>
      <c r="BE221" s="186">
        <f>IF(N221="základná",J221,0)</f>
        <v>0</v>
      </c>
      <c r="BF221" s="186">
        <f>IF(N221="znížená",J221,0)</f>
        <v>0</v>
      </c>
      <c r="BG221" s="186">
        <f>IF(N221="zákl. prenesená",J221,0)</f>
        <v>0</v>
      </c>
      <c r="BH221" s="186">
        <f>IF(N221="zníž. prenesená",J221,0)</f>
        <v>0</v>
      </c>
      <c r="BI221" s="186">
        <f>IF(N221="nulová",J221,0)</f>
        <v>0</v>
      </c>
      <c r="BJ221" s="17" t="s">
        <v>80</v>
      </c>
      <c r="BK221" s="186">
        <f>ROUND(I221*H221,2)</f>
        <v>0</v>
      </c>
      <c r="BL221" s="17" t="s">
        <v>142</v>
      </c>
      <c r="BM221" s="185" t="s">
        <v>237</v>
      </c>
    </row>
    <row r="222" spans="1:65" s="13" customFormat="1" ht="12">
      <c r="B222" s="187"/>
      <c r="D222" s="188" t="s">
        <v>144</v>
      </c>
      <c r="E222" s="189" t="s">
        <v>1</v>
      </c>
      <c r="F222" s="190" t="s">
        <v>238</v>
      </c>
      <c r="H222" s="189" t="s">
        <v>1</v>
      </c>
      <c r="I222" s="191"/>
      <c r="L222" s="187"/>
      <c r="M222" s="192"/>
      <c r="N222" s="193"/>
      <c r="O222" s="193"/>
      <c r="P222" s="193"/>
      <c r="Q222" s="193"/>
      <c r="R222" s="193"/>
      <c r="S222" s="193"/>
      <c r="T222" s="194"/>
      <c r="AT222" s="189" t="s">
        <v>144</v>
      </c>
      <c r="AU222" s="189" t="s">
        <v>80</v>
      </c>
      <c r="AV222" s="13" t="s">
        <v>75</v>
      </c>
      <c r="AW222" s="13" t="s">
        <v>26</v>
      </c>
      <c r="AX222" s="13" t="s">
        <v>69</v>
      </c>
      <c r="AY222" s="189" t="s">
        <v>136</v>
      </c>
    </row>
    <row r="223" spans="1:65" s="13" customFormat="1" ht="12">
      <c r="B223" s="187"/>
      <c r="D223" s="188" t="s">
        <v>144</v>
      </c>
      <c r="E223" s="189" t="s">
        <v>1</v>
      </c>
      <c r="F223" s="190" t="s">
        <v>239</v>
      </c>
      <c r="H223" s="189" t="s">
        <v>1</v>
      </c>
      <c r="I223" s="191"/>
      <c r="L223" s="187"/>
      <c r="M223" s="192"/>
      <c r="N223" s="193"/>
      <c r="O223" s="193"/>
      <c r="P223" s="193"/>
      <c r="Q223" s="193"/>
      <c r="R223" s="193"/>
      <c r="S223" s="193"/>
      <c r="T223" s="194"/>
      <c r="AT223" s="189" t="s">
        <v>144</v>
      </c>
      <c r="AU223" s="189" t="s">
        <v>80</v>
      </c>
      <c r="AV223" s="13" t="s">
        <v>75</v>
      </c>
      <c r="AW223" s="13" t="s">
        <v>26</v>
      </c>
      <c r="AX223" s="13" t="s">
        <v>69</v>
      </c>
      <c r="AY223" s="189" t="s">
        <v>136</v>
      </c>
    </row>
    <row r="224" spans="1:65" s="14" customFormat="1" ht="12">
      <c r="B224" s="195"/>
      <c r="D224" s="188" t="s">
        <v>144</v>
      </c>
      <c r="E224" s="196" t="s">
        <v>1</v>
      </c>
      <c r="F224" s="197" t="s">
        <v>240</v>
      </c>
      <c r="H224" s="198">
        <v>4.3499999999999996</v>
      </c>
      <c r="I224" s="199"/>
      <c r="L224" s="195"/>
      <c r="M224" s="200"/>
      <c r="N224" s="201"/>
      <c r="O224" s="201"/>
      <c r="P224" s="201"/>
      <c r="Q224" s="201"/>
      <c r="R224" s="201"/>
      <c r="S224" s="201"/>
      <c r="T224" s="202"/>
      <c r="AT224" s="196" t="s">
        <v>144</v>
      </c>
      <c r="AU224" s="196" t="s">
        <v>80</v>
      </c>
      <c r="AV224" s="14" t="s">
        <v>80</v>
      </c>
      <c r="AW224" s="14" t="s">
        <v>26</v>
      </c>
      <c r="AX224" s="14" t="s">
        <v>69</v>
      </c>
      <c r="AY224" s="196" t="s">
        <v>136</v>
      </c>
    </row>
    <row r="225" spans="1:65" s="14" customFormat="1" ht="12">
      <c r="B225" s="195"/>
      <c r="D225" s="188" t="s">
        <v>144</v>
      </c>
      <c r="E225" s="196" t="s">
        <v>1</v>
      </c>
      <c r="F225" s="197" t="s">
        <v>241</v>
      </c>
      <c r="H225" s="198">
        <v>4.4800000000000004</v>
      </c>
      <c r="I225" s="199"/>
      <c r="L225" s="195"/>
      <c r="M225" s="200"/>
      <c r="N225" s="201"/>
      <c r="O225" s="201"/>
      <c r="P225" s="201"/>
      <c r="Q225" s="201"/>
      <c r="R225" s="201"/>
      <c r="S225" s="201"/>
      <c r="T225" s="202"/>
      <c r="AT225" s="196" t="s">
        <v>144</v>
      </c>
      <c r="AU225" s="196" t="s">
        <v>80</v>
      </c>
      <c r="AV225" s="14" t="s">
        <v>80</v>
      </c>
      <c r="AW225" s="14" t="s">
        <v>26</v>
      </c>
      <c r="AX225" s="14" t="s">
        <v>69</v>
      </c>
      <c r="AY225" s="196" t="s">
        <v>136</v>
      </c>
    </row>
    <row r="226" spans="1:65" s="15" customFormat="1" ht="12">
      <c r="B226" s="203"/>
      <c r="D226" s="188" t="s">
        <v>144</v>
      </c>
      <c r="E226" s="204" t="s">
        <v>1</v>
      </c>
      <c r="F226" s="205" t="s">
        <v>147</v>
      </c>
      <c r="H226" s="206">
        <v>8.83</v>
      </c>
      <c r="I226" s="207"/>
      <c r="L226" s="203"/>
      <c r="M226" s="208"/>
      <c r="N226" s="209"/>
      <c r="O226" s="209"/>
      <c r="P226" s="209"/>
      <c r="Q226" s="209"/>
      <c r="R226" s="209"/>
      <c r="S226" s="209"/>
      <c r="T226" s="210"/>
      <c r="AT226" s="204" t="s">
        <v>144</v>
      </c>
      <c r="AU226" s="204" t="s">
        <v>80</v>
      </c>
      <c r="AV226" s="15" t="s">
        <v>142</v>
      </c>
      <c r="AW226" s="15" t="s">
        <v>26</v>
      </c>
      <c r="AX226" s="15" t="s">
        <v>75</v>
      </c>
      <c r="AY226" s="204" t="s">
        <v>136</v>
      </c>
    </row>
    <row r="227" spans="1:65" s="12" customFormat="1" ht="23" customHeight="1">
      <c r="B227" s="161"/>
      <c r="D227" s="162" t="s">
        <v>68</v>
      </c>
      <c r="E227" s="171" t="s">
        <v>200</v>
      </c>
      <c r="F227" s="171" t="s">
        <v>242</v>
      </c>
      <c r="I227" s="164"/>
      <c r="J227" s="172">
        <f>BK227</f>
        <v>0</v>
      </c>
      <c r="L227" s="161"/>
      <c r="M227" s="165"/>
      <c r="N227" s="166"/>
      <c r="O227" s="166"/>
      <c r="P227" s="167">
        <f>SUM(P228:P243)</f>
        <v>0</v>
      </c>
      <c r="Q227" s="166"/>
      <c r="R227" s="167">
        <f>SUM(R228:R243)</f>
        <v>5.838616</v>
      </c>
      <c r="S227" s="166"/>
      <c r="T227" s="168">
        <f>SUM(T228:T243)</f>
        <v>0.21999999999999997</v>
      </c>
      <c r="AR227" s="162" t="s">
        <v>75</v>
      </c>
      <c r="AT227" s="169" t="s">
        <v>68</v>
      </c>
      <c r="AU227" s="169" t="s">
        <v>75</v>
      </c>
      <c r="AY227" s="162" t="s">
        <v>136</v>
      </c>
      <c r="BK227" s="170">
        <f>SUM(BK228:BK243)</f>
        <v>0</v>
      </c>
    </row>
    <row r="228" spans="1:65" s="2" customFormat="1" ht="55.5" customHeight="1">
      <c r="A228" s="33"/>
      <c r="B228" s="139"/>
      <c r="C228" s="173" t="s">
        <v>243</v>
      </c>
      <c r="D228" s="173" t="s">
        <v>138</v>
      </c>
      <c r="E228" s="174" t="s">
        <v>244</v>
      </c>
      <c r="F228" s="175" t="s">
        <v>245</v>
      </c>
      <c r="G228" s="176" t="s">
        <v>246</v>
      </c>
      <c r="H228" s="177">
        <v>23.8</v>
      </c>
      <c r="I228" s="178"/>
      <c r="J228" s="179">
        <f>ROUND(I228*H228,2)</f>
        <v>0</v>
      </c>
      <c r="K228" s="180"/>
      <c r="L228" s="34"/>
      <c r="M228" s="181" t="s">
        <v>1</v>
      </c>
      <c r="N228" s="182" t="s">
        <v>35</v>
      </c>
      <c r="O228" s="62"/>
      <c r="P228" s="183">
        <f>O228*H228</f>
        <v>0</v>
      </c>
      <c r="Q228" s="183">
        <v>0.24532000000000001</v>
      </c>
      <c r="R228" s="183">
        <f>Q228*H228</f>
        <v>5.838616</v>
      </c>
      <c r="S228" s="183">
        <v>0</v>
      </c>
      <c r="T228" s="184">
        <f>S228*H228</f>
        <v>0</v>
      </c>
      <c r="U228" s="33"/>
      <c r="V228" s="33"/>
      <c r="W228" s="33"/>
      <c r="X228" s="33"/>
      <c r="Y228" s="33"/>
      <c r="Z228" s="33"/>
      <c r="AA228" s="33"/>
      <c r="AB228" s="33"/>
      <c r="AC228" s="33"/>
      <c r="AD228" s="33"/>
      <c r="AE228" s="33"/>
      <c r="AR228" s="185" t="s">
        <v>142</v>
      </c>
      <c r="AT228" s="185" t="s">
        <v>138</v>
      </c>
      <c r="AU228" s="185" t="s">
        <v>80</v>
      </c>
      <c r="AY228" s="17" t="s">
        <v>136</v>
      </c>
      <c r="BE228" s="186">
        <f>IF(N228="základná",J228,0)</f>
        <v>0</v>
      </c>
      <c r="BF228" s="186">
        <f>IF(N228="znížená",J228,0)</f>
        <v>0</v>
      </c>
      <c r="BG228" s="186">
        <f>IF(N228="zákl. prenesená",J228,0)</f>
        <v>0</v>
      </c>
      <c r="BH228" s="186">
        <f>IF(N228="zníž. prenesená",J228,0)</f>
        <v>0</v>
      </c>
      <c r="BI228" s="186">
        <f>IF(N228="nulová",J228,0)</f>
        <v>0</v>
      </c>
      <c r="BJ228" s="17" t="s">
        <v>80</v>
      </c>
      <c r="BK228" s="186">
        <f>ROUND(I228*H228,2)</f>
        <v>0</v>
      </c>
      <c r="BL228" s="17" t="s">
        <v>142</v>
      </c>
      <c r="BM228" s="185" t="s">
        <v>247</v>
      </c>
    </row>
    <row r="229" spans="1:65" s="14" customFormat="1" ht="12">
      <c r="B229" s="195"/>
      <c r="D229" s="188" t="s">
        <v>144</v>
      </c>
      <c r="E229" s="196" t="s">
        <v>1</v>
      </c>
      <c r="F229" s="197" t="s">
        <v>248</v>
      </c>
      <c r="H229" s="198">
        <v>23.8</v>
      </c>
      <c r="I229" s="199"/>
      <c r="L229" s="195"/>
      <c r="M229" s="200"/>
      <c r="N229" s="201"/>
      <c r="O229" s="201"/>
      <c r="P229" s="201"/>
      <c r="Q229" s="201"/>
      <c r="R229" s="201"/>
      <c r="S229" s="201"/>
      <c r="T229" s="202"/>
      <c r="AT229" s="196" t="s">
        <v>144</v>
      </c>
      <c r="AU229" s="196" t="s">
        <v>80</v>
      </c>
      <c r="AV229" s="14" t="s">
        <v>80</v>
      </c>
      <c r="AW229" s="14" t="s">
        <v>26</v>
      </c>
      <c r="AX229" s="14" t="s">
        <v>75</v>
      </c>
      <c r="AY229" s="196" t="s">
        <v>136</v>
      </c>
    </row>
    <row r="230" spans="1:65" s="2" customFormat="1" ht="24.25" customHeight="1">
      <c r="A230" s="33"/>
      <c r="B230" s="139"/>
      <c r="C230" s="173" t="s">
        <v>249</v>
      </c>
      <c r="D230" s="173" t="s">
        <v>138</v>
      </c>
      <c r="E230" s="174" t="s">
        <v>250</v>
      </c>
      <c r="F230" s="175" t="s">
        <v>251</v>
      </c>
      <c r="G230" s="176" t="s">
        <v>252</v>
      </c>
      <c r="H230" s="177">
        <v>5</v>
      </c>
      <c r="I230" s="178"/>
      <c r="J230" s="179">
        <f>ROUND(I230*H230,2)</f>
        <v>0</v>
      </c>
      <c r="K230" s="180"/>
      <c r="L230" s="34"/>
      <c r="M230" s="181" t="s">
        <v>1</v>
      </c>
      <c r="N230" s="182" t="s">
        <v>35</v>
      </c>
      <c r="O230" s="62"/>
      <c r="P230" s="183">
        <f>O230*H230</f>
        <v>0</v>
      </c>
      <c r="Q230" s="183">
        <v>0</v>
      </c>
      <c r="R230" s="183">
        <f>Q230*H230</f>
        <v>0</v>
      </c>
      <c r="S230" s="183">
        <v>4.3999999999999997E-2</v>
      </c>
      <c r="T230" s="184">
        <f>S230*H230</f>
        <v>0.21999999999999997</v>
      </c>
      <c r="U230" s="33"/>
      <c r="V230" s="33"/>
      <c r="W230" s="33"/>
      <c r="X230" s="33"/>
      <c r="Y230" s="33"/>
      <c r="Z230" s="33"/>
      <c r="AA230" s="33"/>
      <c r="AB230" s="33"/>
      <c r="AC230" s="33"/>
      <c r="AD230" s="33"/>
      <c r="AE230" s="33"/>
      <c r="AR230" s="185" t="s">
        <v>142</v>
      </c>
      <c r="AT230" s="185" t="s">
        <v>138</v>
      </c>
      <c r="AU230" s="185" t="s">
        <v>80</v>
      </c>
      <c r="AY230" s="17" t="s">
        <v>136</v>
      </c>
      <c r="BE230" s="186">
        <f>IF(N230="základná",J230,0)</f>
        <v>0</v>
      </c>
      <c r="BF230" s="186">
        <f>IF(N230="znížená",J230,0)</f>
        <v>0</v>
      </c>
      <c r="BG230" s="186">
        <f>IF(N230="zákl. prenesená",J230,0)</f>
        <v>0</v>
      </c>
      <c r="BH230" s="186">
        <f>IF(N230="zníž. prenesená",J230,0)</f>
        <v>0</v>
      </c>
      <c r="BI230" s="186">
        <f>IF(N230="nulová",J230,0)</f>
        <v>0</v>
      </c>
      <c r="BJ230" s="17" t="s">
        <v>80</v>
      </c>
      <c r="BK230" s="186">
        <f>ROUND(I230*H230,2)</f>
        <v>0</v>
      </c>
      <c r="BL230" s="17" t="s">
        <v>142</v>
      </c>
      <c r="BM230" s="185" t="s">
        <v>253</v>
      </c>
    </row>
    <row r="231" spans="1:65" s="13" customFormat="1" ht="12">
      <c r="B231" s="187"/>
      <c r="D231" s="188" t="s">
        <v>144</v>
      </c>
      <c r="E231" s="189" t="s">
        <v>1</v>
      </c>
      <c r="F231" s="190" t="s">
        <v>254</v>
      </c>
      <c r="H231" s="189" t="s">
        <v>1</v>
      </c>
      <c r="I231" s="191"/>
      <c r="L231" s="187"/>
      <c r="M231" s="192"/>
      <c r="N231" s="193"/>
      <c r="O231" s="193"/>
      <c r="P231" s="193"/>
      <c r="Q231" s="193"/>
      <c r="R231" s="193"/>
      <c r="S231" s="193"/>
      <c r="T231" s="194"/>
      <c r="AT231" s="189" t="s">
        <v>144</v>
      </c>
      <c r="AU231" s="189" t="s">
        <v>80</v>
      </c>
      <c r="AV231" s="13" t="s">
        <v>75</v>
      </c>
      <c r="AW231" s="13" t="s">
        <v>26</v>
      </c>
      <c r="AX231" s="13" t="s">
        <v>69</v>
      </c>
      <c r="AY231" s="189" t="s">
        <v>136</v>
      </c>
    </row>
    <row r="232" spans="1:65" s="14" customFormat="1" ht="12">
      <c r="B232" s="195"/>
      <c r="D232" s="188" t="s">
        <v>144</v>
      </c>
      <c r="E232" s="196" t="s">
        <v>1</v>
      </c>
      <c r="F232" s="197" t="s">
        <v>255</v>
      </c>
      <c r="H232" s="198">
        <v>4</v>
      </c>
      <c r="I232" s="199"/>
      <c r="L232" s="195"/>
      <c r="M232" s="200"/>
      <c r="N232" s="201"/>
      <c r="O232" s="201"/>
      <c r="P232" s="201"/>
      <c r="Q232" s="201"/>
      <c r="R232" s="201"/>
      <c r="S232" s="201"/>
      <c r="T232" s="202"/>
      <c r="AT232" s="196" t="s">
        <v>144</v>
      </c>
      <c r="AU232" s="196" t="s">
        <v>80</v>
      </c>
      <c r="AV232" s="14" t="s">
        <v>80</v>
      </c>
      <c r="AW232" s="14" t="s">
        <v>26</v>
      </c>
      <c r="AX232" s="14" t="s">
        <v>69</v>
      </c>
      <c r="AY232" s="196" t="s">
        <v>136</v>
      </c>
    </row>
    <row r="233" spans="1:65" s="13" customFormat="1" ht="12">
      <c r="B233" s="187"/>
      <c r="D233" s="188" t="s">
        <v>144</v>
      </c>
      <c r="E233" s="189" t="s">
        <v>1</v>
      </c>
      <c r="F233" s="190" t="s">
        <v>256</v>
      </c>
      <c r="H233" s="189" t="s">
        <v>1</v>
      </c>
      <c r="I233" s="191"/>
      <c r="L233" s="187"/>
      <c r="M233" s="192"/>
      <c r="N233" s="193"/>
      <c r="O233" s="193"/>
      <c r="P233" s="193"/>
      <c r="Q233" s="193"/>
      <c r="R233" s="193"/>
      <c r="S233" s="193"/>
      <c r="T233" s="194"/>
      <c r="AT233" s="189" t="s">
        <v>144</v>
      </c>
      <c r="AU233" s="189" t="s">
        <v>80</v>
      </c>
      <c r="AV233" s="13" t="s">
        <v>75</v>
      </c>
      <c r="AW233" s="13" t="s">
        <v>26</v>
      </c>
      <c r="AX233" s="13" t="s">
        <v>69</v>
      </c>
      <c r="AY233" s="189" t="s">
        <v>136</v>
      </c>
    </row>
    <row r="234" spans="1:65" s="14" customFormat="1" ht="12">
      <c r="B234" s="195"/>
      <c r="D234" s="188" t="s">
        <v>144</v>
      </c>
      <c r="E234" s="196" t="s">
        <v>1</v>
      </c>
      <c r="F234" s="197" t="s">
        <v>257</v>
      </c>
      <c r="H234" s="198">
        <v>1</v>
      </c>
      <c r="I234" s="199"/>
      <c r="L234" s="195"/>
      <c r="M234" s="200"/>
      <c r="N234" s="201"/>
      <c r="O234" s="201"/>
      <c r="P234" s="201"/>
      <c r="Q234" s="201"/>
      <c r="R234" s="201"/>
      <c r="S234" s="201"/>
      <c r="T234" s="202"/>
      <c r="AT234" s="196" t="s">
        <v>144</v>
      </c>
      <c r="AU234" s="196" t="s">
        <v>80</v>
      </c>
      <c r="AV234" s="14" t="s">
        <v>80</v>
      </c>
      <c r="AW234" s="14" t="s">
        <v>26</v>
      </c>
      <c r="AX234" s="14" t="s">
        <v>69</v>
      </c>
      <c r="AY234" s="196" t="s">
        <v>136</v>
      </c>
    </row>
    <row r="235" spans="1:65" s="15" customFormat="1" ht="12">
      <c r="B235" s="203"/>
      <c r="D235" s="188" t="s">
        <v>144</v>
      </c>
      <c r="E235" s="204" t="s">
        <v>1</v>
      </c>
      <c r="F235" s="205" t="s">
        <v>147</v>
      </c>
      <c r="H235" s="206">
        <v>5</v>
      </c>
      <c r="I235" s="207"/>
      <c r="L235" s="203"/>
      <c r="M235" s="208"/>
      <c r="N235" s="209"/>
      <c r="O235" s="209"/>
      <c r="P235" s="209"/>
      <c r="Q235" s="209"/>
      <c r="R235" s="209"/>
      <c r="S235" s="209"/>
      <c r="T235" s="210"/>
      <c r="AT235" s="204" t="s">
        <v>144</v>
      </c>
      <c r="AU235" s="204" t="s">
        <v>80</v>
      </c>
      <c r="AV235" s="15" t="s">
        <v>142</v>
      </c>
      <c r="AW235" s="15" t="s">
        <v>26</v>
      </c>
      <c r="AX235" s="15" t="s">
        <v>75</v>
      </c>
      <c r="AY235" s="204" t="s">
        <v>136</v>
      </c>
    </row>
    <row r="236" spans="1:65" s="2" customFormat="1" ht="21.75" customHeight="1">
      <c r="A236" s="33"/>
      <c r="B236" s="139"/>
      <c r="C236" s="173" t="s">
        <v>7</v>
      </c>
      <c r="D236" s="173" t="s">
        <v>138</v>
      </c>
      <c r="E236" s="174" t="s">
        <v>258</v>
      </c>
      <c r="F236" s="175" t="s">
        <v>259</v>
      </c>
      <c r="G236" s="176" t="s">
        <v>260</v>
      </c>
      <c r="H236" s="177">
        <v>169.89500000000001</v>
      </c>
      <c r="I236" s="178"/>
      <c r="J236" s="179">
        <f>ROUND(I236*H236,2)</f>
        <v>0</v>
      </c>
      <c r="K236" s="180"/>
      <c r="L236" s="34"/>
      <c r="M236" s="181" t="s">
        <v>1</v>
      </c>
      <c r="N236" s="182" t="s">
        <v>35</v>
      </c>
      <c r="O236" s="62"/>
      <c r="P236" s="183">
        <f>O236*H236</f>
        <v>0</v>
      </c>
      <c r="Q236" s="183">
        <v>0</v>
      </c>
      <c r="R236" s="183">
        <f>Q236*H236</f>
        <v>0</v>
      </c>
      <c r="S236" s="183">
        <v>0</v>
      </c>
      <c r="T236" s="184">
        <f>S236*H236</f>
        <v>0</v>
      </c>
      <c r="U236" s="33"/>
      <c r="V236" s="33"/>
      <c r="W236" s="33"/>
      <c r="X236" s="33"/>
      <c r="Y236" s="33"/>
      <c r="Z236" s="33"/>
      <c r="AA236" s="33"/>
      <c r="AB236" s="33"/>
      <c r="AC236" s="33"/>
      <c r="AD236" s="33"/>
      <c r="AE236" s="33"/>
      <c r="AR236" s="185" t="s">
        <v>142</v>
      </c>
      <c r="AT236" s="185" t="s">
        <v>138</v>
      </c>
      <c r="AU236" s="185" t="s">
        <v>80</v>
      </c>
      <c r="AY236" s="17" t="s">
        <v>136</v>
      </c>
      <c r="BE236" s="186">
        <f>IF(N236="základná",J236,0)</f>
        <v>0</v>
      </c>
      <c r="BF236" s="186">
        <f>IF(N236="znížená",J236,0)</f>
        <v>0</v>
      </c>
      <c r="BG236" s="186">
        <f>IF(N236="zákl. prenesená",J236,0)</f>
        <v>0</v>
      </c>
      <c r="BH236" s="186">
        <f>IF(N236="zníž. prenesená",J236,0)</f>
        <v>0</v>
      </c>
      <c r="BI236" s="186">
        <f>IF(N236="nulová",J236,0)</f>
        <v>0</v>
      </c>
      <c r="BJ236" s="17" t="s">
        <v>80</v>
      </c>
      <c r="BK236" s="186">
        <f>ROUND(I236*H236,2)</f>
        <v>0</v>
      </c>
      <c r="BL236" s="17" t="s">
        <v>142</v>
      </c>
      <c r="BM236" s="185" t="s">
        <v>261</v>
      </c>
    </row>
    <row r="237" spans="1:65" s="2" customFormat="1" ht="38" customHeight="1">
      <c r="A237" s="33"/>
      <c r="B237" s="139"/>
      <c r="C237" s="173" t="s">
        <v>262</v>
      </c>
      <c r="D237" s="173" t="s">
        <v>138</v>
      </c>
      <c r="E237" s="174" t="s">
        <v>263</v>
      </c>
      <c r="F237" s="175" t="s">
        <v>264</v>
      </c>
      <c r="G237" s="176" t="s">
        <v>260</v>
      </c>
      <c r="H237" s="177">
        <v>2378.5300000000002</v>
      </c>
      <c r="I237" s="178"/>
      <c r="J237" s="179">
        <f>ROUND(I237*H237,2)</f>
        <v>0</v>
      </c>
      <c r="K237" s="180"/>
      <c r="L237" s="34"/>
      <c r="M237" s="181" t="s">
        <v>1</v>
      </c>
      <c r="N237" s="182" t="s">
        <v>35</v>
      </c>
      <c r="O237" s="62"/>
      <c r="P237" s="183">
        <f>O237*H237</f>
        <v>0</v>
      </c>
      <c r="Q237" s="183">
        <v>0</v>
      </c>
      <c r="R237" s="183">
        <f>Q237*H237</f>
        <v>0</v>
      </c>
      <c r="S237" s="183">
        <v>0</v>
      </c>
      <c r="T237" s="184">
        <f>S237*H237</f>
        <v>0</v>
      </c>
      <c r="U237" s="33"/>
      <c r="V237" s="33"/>
      <c r="W237" s="33"/>
      <c r="X237" s="33"/>
      <c r="Y237" s="33"/>
      <c r="Z237" s="33"/>
      <c r="AA237" s="33"/>
      <c r="AB237" s="33"/>
      <c r="AC237" s="33"/>
      <c r="AD237" s="33"/>
      <c r="AE237" s="33"/>
      <c r="AR237" s="185" t="s">
        <v>142</v>
      </c>
      <c r="AT237" s="185" t="s">
        <v>138</v>
      </c>
      <c r="AU237" s="185" t="s">
        <v>80</v>
      </c>
      <c r="AY237" s="17" t="s">
        <v>136</v>
      </c>
      <c r="BE237" s="186">
        <f>IF(N237="základná",J237,0)</f>
        <v>0</v>
      </c>
      <c r="BF237" s="186">
        <f>IF(N237="znížená",J237,0)</f>
        <v>0</v>
      </c>
      <c r="BG237" s="186">
        <f>IF(N237="zákl. prenesená",J237,0)</f>
        <v>0</v>
      </c>
      <c r="BH237" s="186">
        <f>IF(N237="zníž. prenesená",J237,0)</f>
        <v>0</v>
      </c>
      <c r="BI237" s="186">
        <f>IF(N237="nulová",J237,0)</f>
        <v>0</v>
      </c>
      <c r="BJ237" s="17" t="s">
        <v>80</v>
      </c>
      <c r="BK237" s="186">
        <f>ROUND(I237*H237,2)</f>
        <v>0</v>
      </c>
      <c r="BL237" s="17" t="s">
        <v>142</v>
      </c>
      <c r="BM237" s="185" t="s">
        <v>265</v>
      </c>
    </row>
    <row r="238" spans="1:65" s="14" customFormat="1" ht="12">
      <c r="B238" s="195"/>
      <c r="D238" s="188" t="s">
        <v>144</v>
      </c>
      <c r="F238" s="197" t="s">
        <v>266</v>
      </c>
      <c r="H238" s="198">
        <v>2378.5300000000002</v>
      </c>
      <c r="I238" s="199"/>
      <c r="L238" s="195"/>
      <c r="M238" s="200"/>
      <c r="N238" s="201"/>
      <c r="O238" s="201"/>
      <c r="P238" s="201"/>
      <c r="Q238" s="201"/>
      <c r="R238" s="201"/>
      <c r="S238" s="201"/>
      <c r="T238" s="202"/>
      <c r="AT238" s="196" t="s">
        <v>144</v>
      </c>
      <c r="AU238" s="196" t="s">
        <v>80</v>
      </c>
      <c r="AV238" s="14" t="s">
        <v>80</v>
      </c>
      <c r="AW238" s="14" t="s">
        <v>3</v>
      </c>
      <c r="AX238" s="14" t="s">
        <v>75</v>
      </c>
      <c r="AY238" s="196" t="s">
        <v>136</v>
      </c>
    </row>
    <row r="239" spans="1:65" s="2" customFormat="1" ht="24.25" customHeight="1">
      <c r="A239" s="33"/>
      <c r="B239" s="139"/>
      <c r="C239" s="173" t="s">
        <v>267</v>
      </c>
      <c r="D239" s="173" t="s">
        <v>138</v>
      </c>
      <c r="E239" s="174" t="s">
        <v>268</v>
      </c>
      <c r="F239" s="175" t="s">
        <v>269</v>
      </c>
      <c r="G239" s="176" t="s">
        <v>260</v>
      </c>
      <c r="H239" s="177">
        <v>169.89500000000001</v>
      </c>
      <c r="I239" s="178"/>
      <c r="J239" s="179">
        <f>ROUND(I239*H239,2)</f>
        <v>0</v>
      </c>
      <c r="K239" s="180"/>
      <c r="L239" s="34"/>
      <c r="M239" s="181" t="s">
        <v>1</v>
      </c>
      <c r="N239" s="182" t="s">
        <v>35</v>
      </c>
      <c r="O239" s="62"/>
      <c r="P239" s="183">
        <f>O239*H239</f>
        <v>0</v>
      </c>
      <c r="Q239" s="183">
        <v>0</v>
      </c>
      <c r="R239" s="183">
        <f>Q239*H239</f>
        <v>0</v>
      </c>
      <c r="S239" s="183">
        <v>0</v>
      </c>
      <c r="T239" s="184">
        <f>S239*H239</f>
        <v>0</v>
      </c>
      <c r="U239" s="33"/>
      <c r="V239" s="33"/>
      <c r="W239" s="33"/>
      <c r="X239" s="33"/>
      <c r="Y239" s="33"/>
      <c r="Z239" s="33"/>
      <c r="AA239" s="33"/>
      <c r="AB239" s="33"/>
      <c r="AC239" s="33"/>
      <c r="AD239" s="33"/>
      <c r="AE239" s="33"/>
      <c r="AR239" s="185" t="s">
        <v>142</v>
      </c>
      <c r="AT239" s="185" t="s">
        <v>138</v>
      </c>
      <c r="AU239" s="185" t="s">
        <v>80</v>
      </c>
      <c r="AY239" s="17" t="s">
        <v>136</v>
      </c>
      <c r="BE239" s="186">
        <f>IF(N239="základná",J239,0)</f>
        <v>0</v>
      </c>
      <c r="BF239" s="186">
        <f>IF(N239="znížená",J239,0)</f>
        <v>0</v>
      </c>
      <c r="BG239" s="186">
        <f>IF(N239="zákl. prenesená",J239,0)</f>
        <v>0</v>
      </c>
      <c r="BH239" s="186">
        <f>IF(N239="zníž. prenesená",J239,0)</f>
        <v>0</v>
      </c>
      <c r="BI239" s="186">
        <f>IF(N239="nulová",J239,0)</f>
        <v>0</v>
      </c>
      <c r="BJ239" s="17" t="s">
        <v>80</v>
      </c>
      <c r="BK239" s="186">
        <f>ROUND(I239*H239,2)</f>
        <v>0</v>
      </c>
      <c r="BL239" s="17" t="s">
        <v>142</v>
      </c>
      <c r="BM239" s="185" t="s">
        <v>270</v>
      </c>
    </row>
    <row r="240" spans="1:65" s="2" customFormat="1" ht="24.25" customHeight="1">
      <c r="A240" s="33"/>
      <c r="B240" s="139"/>
      <c r="C240" s="173" t="s">
        <v>271</v>
      </c>
      <c r="D240" s="173" t="s">
        <v>138</v>
      </c>
      <c r="E240" s="174" t="s">
        <v>272</v>
      </c>
      <c r="F240" s="175" t="s">
        <v>273</v>
      </c>
      <c r="G240" s="176" t="s">
        <v>260</v>
      </c>
      <c r="H240" s="177">
        <v>169.89500000000001</v>
      </c>
      <c r="I240" s="178"/>
      <c r="J240" s="179">
        <f>ROUND(I240*H240,2)</f>
        <v>0</v>
      </c>
      <c r="K240" s="180"/>
      <c r="L240" s="34"/>
      <c r="M240" s="181" t="s">
        <v>1</v>
      </c>
      <c r="N240" s="182" t="s">
        <v>35</v>
      </c>
      <c r="O240" s="62"/>
      <c r="P240" s="183">
        <f>O240*H240</f>
        <v>0</v>
      </c>
      <c r="Q240" s="183">
        <v>0</v>
      </c>
      <c r="R240" s="183">
        <f>Q240*H240</f>
        <v>0</v>
      </c>
      <c r="S240" s="183">
        <v>0</v>
      </c>
      <c r="T240" s="184">
        <f>S240*H240</f>
        <v>0</v>
      </c>
      <c r="U240" s="33"/>
      <c r="V240" s="33"/>
      <c r="W240" s="33"/>
      <c r="X240" s="33"/>
      <c r="Y240" s="33"/>
      <c r="Z240" s="33"/>
      <c r="AA240" s="33"/>
      <c r="AB240" s="33"/>
      <c r="AC240" s="33"/>
      <c r="AD240" s="33"/>
      <c r="AE240" s="33"/>
      <c r="AR240" s="185" t="s">
        <v>142</v>
      </c>
      <c r="AT240" s="185" t="s">
        <v>138</v>
      </c>
      <c r="AU240" s="185" t="s">
        <v>80</v>
      </c>
      <c r="AY240" s="17" t="s">
        <v>136</v>
      </c>
      <c r="BE240" s="186">
        <f>IF(N240="základná",J240,0)</f>
        <v>0</v>
      </c>
      <c r="BF240" s="186">
        <f>IF(N240="znížená",J240,0)</f>
        <v>0</v>
      </c>
      <c r="BG240" s="186">
        <f>IF(N240="zákl. prenesená",J240,0)</f>
        <v>0</v>
      </c>
      <c r="BH240" s="186">
        <f>IF(N240="zníž. prenesená",J240,0)</f>
        <v>0</v>
      </c>
      <c r="BI240" s="186">
        <f>IF(N240="nulová",J240,0)</f>
        <v>0</v>
      </c>
      <c r="BJ240" s="17" t="s">
        <v>80</v>
      </c>
      <c r="BK240" s="186">
        <f>ROUND(I240*H240,2)</f>
        <v>0</v>
      </c>
      <c r="BL240" s="17" t="s">
        <v>142</v>
      </c>
      <c r="BM240" s="185" t="s">
        <v>274</v>
      </c>
    </row>
    <row r="241" spans="1:65" s="2" customFormat="1" ht="24.25" customHeight="1">
      <c r="A241" s="33"/>
      <c r="B241" s="139"/>
      <c r="C241" s="173" t="s">
        <v>275</v>
      </c>
      <c r="D241" s="173" t="s">
        <v>138</v>
      </c>
      <c r="E241" s="174" t="s">
        <v>276</v>
      </c>
      <c r="F241" s="175" t="s">
        <v>277</v>
      </c>
      <c r="G241" s="176" t="s">
        <v>260</v>
      </c>
      <c r="H241" s="177">
        <v>169.67500000000001</v>
      </c>
      <c r="I241" s="178"/>
      <c r="J241" s="179">
        <f>ROUND(I241*H241,2)</f>
        <v>0</v>
      </c>
      <c r="K241" s="180"/>
      <c r="L241" s="34"/>
      <c r="M241" s="181" t="s">
        <v>1</v>
      </c>
      <c r="N241" s="182" t="s">
        <v>35</v>
      </c>
      <c r="O241" s="62"/>
      <c r="P241" s="183">
        <f>O241*H241</f>
        <v>0</v>
      </c>
      <c r="Q241" s="183">
        <v>0</v>
      </c>
      <c r="R241" s="183">
        <f>Q241*H241</f>
        <v>0</v>
      </c>
      <c r="S241" s="183">
        <v>0</v>
      </c>
      <c r="T241" s="184">
        <f>S241*H241</f>
        <v>0</v>
      </c>
      <c r="U241" s="33"/>
      <c r="V241" s="33"/>
      <c r="W241" s="33"/>
      <c r="X241" s="33"/>
      <c r="Y241" s="33"/>
      <c r="Z241" s="33"/>
      <c r="AA241" s="33"/>
      <c r="AB241" s="33"/>
      <c r="AC241" s="33"/>
      <c r="AD241" s="33"/>
      <c r="AE241" s="33"/>
      <c r="AR241" s="185" t="s">
        <v>142</v>
      </c>
      <c r="AT241" s="185" t="s">
        <v>138</v>
      </c>
      <c r="AU241" s="185" t="s">
        <v>80</v>
      </c>
      <c r="AY241" s="17" t="s">
        <v>136</v>
      </c>
      <c r="BE241" s="186">
        <f>IF(N241="základná",J241,0)</f>
        <v>0</v>
      </c>
      <c r="BF241" s="186">
        <f>IF(N241="znížená",J241,0)</f>
        <v>0</v>
      </c>
      <c r="BG241" s="186">
        <f>IF(N241="zákl. prenesená",J241,0)</f>
        <v>0</v>
      </c>
      <c r="BH241" s="186">
        <f>IF(N241="zníž. prenesená",J241,0)</f>
        <v>0</v>
      </c>
      <c r="BI241" s="186">
        <f>IF(N241="nulová",J241,0)</f>
        <v>0</v>
      </c>
      <c r="BJ241" s="17" t="s">
        <v>80</v>
      </c>
      <c r="BK241" s="186">
        <f>ROUND(I241*H241,2)</f>
        <v>0</v>
      </c>
      <c r="BL241" s="17" t="s">
        <v>142</v>
      </c>
      <c r="BM241" s="185" t="s">
        <v>278</v>
      </c>
    </row>
    <row r="242" spans="1:65" s="14" customFormat="1" ht="12">
      <c r="B242" s="195"/>
      <c r="D242" s="188" t="s">
        <v>144</v>
      </c>
      <c r="E242" s="196" t="s">
        <v>1</v>
      </c>
      <c r="F242" s="197" t="s">
        <v>279</v>
      </c>
      <c r="H242" s="198">
        <v>169.67500000000001</v>
      </c>
      <c r="I242" s="199"/>
      <c r="L242" s="195"/>
      <c r="M242" s="200"/>
      <c r="N242" s="201"/>
      <c r="O242" s="201"/>
      <c r="P242" s="201"/>
      <c r="Q242" s="201"/>
      <c r="R242" s="201"/>
      <c r="S242" s="201"/>
      <c r="T242" s="202"/>
      <c r="AT242" s="196" t="s">
        <v>144</v>
      </c>
      <c r="AU242" s="196" t="s">
        <v>80</v>
      </c>
      <c r="AV242" s="14" t="s">
        <v>80</v>
      </c>
      <c r="AW242" s="14" t="s">
        <v>26</v>
      </c>
      <c r="AX242" s="14" t="s">
        <v>75</v>
      </c>
      <c r="AY242" s="196" t="s">
        <v>136</v>
      </c>
    </row>
    <row r="243" spans="1:65" s="2" customFormat="1" ht="24.25" customHeight="1">
      <c r="A243" s="33"/>
      <c r="B243" s="139"/>
      <c r="C243" s="173" t="s">
        <v>280</v>
      </c>
      <c r="D243" s="173" t="s">
        <v>138</v>
      </c>
      <c r="E243" s="174" t="s">
        <v>281</v>
      </c>
      <c r="F243" s="175" t="s">
        <v>282</v>
      </c>
      <c r="G243" s="176" t="s">
        <v>260</v>
      </c>
      <c r="H243" s="177">
        <v>0.22</v>
      </c>
      <c r="I243" s="178"/>
      <c r="J243" s="179">
        <f>ROUND(I243*H243,2)</f>
        <v>0</v>
      </c>
      <c r="K243" s="180"/>
      <c r="L243" s="34"/>
      <c r="M243" s="181" t="s">
        <v>1</v>
      </c>
      <c r="N243" s="182" t="s">
        <v>35</v>
      </c>
      <c r="O243" s="62"/>
      <c r="P243" s="183">
        <f>O243*H243</f>
        <v>0</v>
      </c>
      <c r="Q243" s="183">
        <v>0</v>
      </c>
      <c r="R243" s="183">
        <f>Q243*H243</f>
        <v>0</v>
      </c>
      <c r="S243" s="183">
        <v>0</v>
      </c>
      <c r="T243" s="184">
        <f>S243*H243</f>
        <v>0</v>
      </c>
      <c r="U243" s="33"/>
      <c r="V243" s="33"/>
      <c r="W243" s="33"/>
      <c r="X243" s="33"/>
      <c r="Y243" s="33"/>
      <c r="Z243" s="33"/>
      <c r="AA243" s="33"/>
      <c r="AB243" s="33"/>
      <c r="AC243" s="33"/>
      <c r="AD243" s="33"/>
      <c r="AE243" s="33"/>
      <c r="AR243" s="185" t="s">
        <v>142</v>
      </c>
      <c r="AT243" s="185" t="s">
        <v>138</v>
      </c>
      <c r="AU243" s="185" t="s">
        <v>80</v>
      </c>
      <c r="AY243" s="17" t="s">
        <v>136</v>
      </c>
      <c r="BE243" s="186">
        <f>IF(N243="základná",J243,0)</f>
        <v>0</v>
      </c>
      <c r="BF243" s="186">
        <f>IF(N243="znížená",J243,0)</f>
        <v>0</v>
      </c>
      <c r="BG243" s="186">
        <f>IF(N243="zákl. prenesená",J243,0)</f>
        <v>0</v>
      </c>
      <c r="BH243" s="186">
        <f>IF(N243="zníž. prenesená",J243,0)</f>
        <v>0</v>
      </c>
      <c r="BI243" s="186">
        <f>IF(N243="nulová",J243,0)</f>
        <v>0</v>
      </c>
      <c r="BJ243" s="17" t="s">
        <v>80</v>
      </c>
      <c r="BK243" s="186">
        <f>ROUND(I243*H243,2)</f>
        <v>0</v>
      </c>
      <c r="BL243" s="17" t="s">
        <v>142</v>
      </c>
      <c r="BM243" s="185" t="s">
        <v>283</v>
      </c>
    </row>
    <row r="244" spans="1:65" s="12" customFormat="1" ht="23" customHeight="1">
      <c r="B244" s="161"/>
      <c r="D244" s="162" t="s">
        <v>68</v>
      </c>
      <c r="E244" s="171" t="s">
        <v>284</v>
      </c>
      <c r="F244" s="171" t="s">
        <v>285</v>
      </c>
      <c r="I244" s="164"/>
      <c r="J244" s="172">
        <f>BK244</f>
        <v>0</v>
      </c>
      <c r="L244" s="161"/>
      <c r="M244" s="165"/>
      <c r="N244" s="166"/>
      <c r="O244" s="166"/>
      <c r="P244" s="167">
        <f>P245</f>
        <v>0</v>
      </c>
      <c r="Q244" s="166"/>
      <c r="R244" s="167">
        <f>R245</f>
        <v>0</v>
      </c>
      <c r="S244" s="166"/>
      <c r="T244" s="168">
        <f>T245</f>
        <v>0</v>
      </c>
      <c r="AR244" s="162" t="s">
        <v>75</v>
      </c>
      <c r="AT244" s="169" t="s">
        <v>68</v>
      </c>
      <c r="AU244" s="169" t="s">
        <v>75</v>
      </c>
      <c r="AY244" s="162" t="s">
        <v>136</v>
      </c>
      <c r="BK244" s="170">
        <f>BK245</f>
        <v>0</v>
      </c>
    </row>
    <row r="245" spans="1:65" s="2" customFormat="1" ht="33" customHeight="1">
      <c r="A245" s="33"/>
      <c r="B245" s="139"/>
      <c r="C245" s="173" t="s">
        <v>286</v>
      </c>
      <c r="D245" s="173" t="s">
        <v>138</v>
      </c>
      <c r="E245" s="174" t="s">
        <v>287</v>
      </c>
      <c r="F245" s="175" t="s">
        <v>288</v>
      </c>
      <c r="G245" s="176" t="s">
        <v>260</v>
      </c>
      <c r="H245" s="177">
        <v>147.18799999999999</v>
      </c>
      <c r="I245" s="178"/>
      <c r="J245" s="179">
        <f>ROUND(I245*H245,2)</f>
        <v>0</v>
      </c>
      <c r="K245" s="180"/>
      <c r="L245" s="34"/>
      <c r="M245" s="181" t="s">
        <v>1</v>
      </c>
      <c r="N245" s="182" t="s">
        <v>35</v>
      </c>
      <c r="O245" s="62"/>
      <c r="P245" s="183">
        <f>O245*H245</f>
        <v>0</v>
      </c>
      <c r="Q245" s="183">
        <v>0</v>
      </c>
      <c r="R245" s="183">
        <f>Q245*H245</f>
        <v>0</v>
      </c>
      <c r="S245" s="183">
        <v>0</v>
      </c>
      <c r="T245" s="184">
        <f>S245*H245</f>
        <v>0</v>
      </c>
      <c r="U245" s="33"/>
      <c r="V245" s="33"/>
      <c r="W245" s="33"/>
      <c r="X245" s="33"/>
      <c r="Y245" s="33"/>
      <c r="Z245" s="33"/>
      <c r="AA245" s="33"/>
      <c r="AB245" s="33"/>
      <c r="AC245" s="33"/>
      <c r="AD245" s="33"/>
      <c r="AE245" s="33"/>
      <c r="AR245" s="185" t="s">
        <v>142</v>
      </c>
      <c r="AT245" s="185" t="s">
        <v>138</v>
      </c>
      <c r="AU245" s="185" t="s">
        <v>80</v>
      </c>
      <c r="AY245" s="17" t="s">
        <v>136</v>
      </c>
      <c r="BE245" s="186">
        <f>IF(N245="základná",J245,0)</f>
        <v>0</v>
      </c>
      <c r="BF245" s="186">
        <f>IF(N245="znížená",J245,0)</f>
        <v>0</v>
      </c>
      <c r="BG245" s="186">
        <f>IF(N245="zákl. prenesená",J245,0)</f>
        <v>0</v>
      </c>
      <c r="BH245" s="186">
        <f>IF(N245="zníž. prenesená",J245,0)</f>
        <v>0</v>
      </c>
      <c r="BI245" s="186">
        <f>IF(N245="nulová",J245,0)</f>
        <v>0</v>
      </c>
      <c r="BJ245" s="17" t="s">
        <v>80</v>
      </c>
      <c r="BK245" s="186">
        <f>ROUND(I245*H245,2)</f>
        <v>0</v>
      </c>
      <c r="BL245" s="17" t="s">
        <v>142</v>
      </c>
      <c r="BM245" s="185" t="s">
        <v>289</v>
      </c>
    </row>
    <row r="246" spans="1:65" s="12" customFormat="1" ht="26" customHeight="1">
      <c r="B246" s="161"/>
      <c r="D246" s="162" t="s">
        <v>68</v>
      </c>
      <c r="E246" s="163" t="s">
        <v>290</v>
      </c>
      <c r="F246" s="163" t="s">
        <v>291</v>
      </c>
      <c r="I246" s="164"/>
      <c r="J246" s="136">
        <f>BK246</f>
        <v>0</v>
      </c>
      <c r="L246" s="161"/>
      <c r="M246" s="165"/>
      <c r="N246" s="166"/>
      <c r="O246" s="166"/>
      <c r="P246" s="167">
        <f>P247</f>
        <v>0</v>
      </c>
      <c r="Q246" s="166"/>
      <c r="R246" s="167">
        <f>R247</f>
        <v>3.2700000000000003E-3</v>
      </c>
      <c r="S246" s="166"/>
      <c r="T246" s="168">
        <f>T247</f>
        <v>0</v>
      </c>
      <c r="AR246" s="162" t="s">
        <v>80</v>
      </c>
      <c r="AT246" s="169" t="s">
        <v>68</v>
      </c>
      <c r="AU246" s="169" t="s">
        <v>69</v>
      </c>
      <c r="AY246" s="162" t="s">
        <v>136</v>
      </c>
      <c r="BK246" s="170">
        <f>BK247</f>
        <v>0</v>
      </c>
    </row>
    <row r="247" spans="1:65" s="12" customFormat="1" ht="23" customHeight="1">
      <c r="B247" s="161"/>
      <c r="D247" s="162" t="s">
        <v>68</v>
      </c>
      <c r="E247" s="171" t="s">
        <v>292</v>
      </c>
      <c r="F247" s="171" t="s">
        <v>293</v>
      </c>
      <c r="I247" s="164"/>
      <c r="J247" s="172">
        <f>BK247</f>
        <v>0</v>
      </c>
      <c r="L247" s="161"/>
      <c r="M247" s="165"/>
      <c r="N247" s="166"/>
      <c r="O247" s="166"/>
      <c r="P247" s="167">
        <f>SUM(P248:P249)</f>
        <v>0</v>
      </c>
      <c r="Q247" s="166"/>
      <c r="R247" s="167">
        <f>SUM(R248:R249)</f>
        <v>3.2700000000000003E-3</v>
      </c>
      <c r="S247" s="166"/>
      <c r="T247" s="168">
        <f>SUM(T248:T249)</f>
        <v>0</v>
      </c>
      <c r="AR247" s="162" t="s">
        <v>80</v>
      </c>
      <c r="AT247" s="169" t="s">
        <v>68</v>
      </c>
      <c r="AU247" s="169" t="s">
        <v>75</v>
      </c>
      <c r="AY247" s="162" t="s">
        <v>136</v>
      </c>
      <c r="BK247" s="170">
        <f>SUM(BK248:BK249)</f>
        <v>0</v>
      </c>
    </row>
    <row r="248" spans="1:65" s="2" customFormat="1" ht="66.75" customHeight="1">
      <c r="A248" s="33"/>
      <c r="B248" s="139"/>
      <c r="C248" s="173" t="s">
        <v>294</v>
      </c>
      <c r="D248" s="173" t="s">
        <v>138</v>
      </c>
      <c r="E248" s="174" t="s">
        <v>295</v>
      </c>
      <c r="F248" s="175" t="s">
        <v>296</v>
      </c>
      <c r="G248" s="176" t="s">
        <v>252</v>
      </c>
      <c r="H248" s="177">
        <v>3</v>
      </c>
      <c r="I248" s="178"/>
      <c r="J248" s="179">
        <f>ROUND(I248*H248,2)</f>
        <v>0</v>
      </c>
      <c r="K248" s="180"/>
      <c r="L248" s="34"/>
      <c r="M248" s="181" t="s">
        <v>1</v>
      </c>
      <c r="N248" s="182" t="s">
        <v>35</v>
      </c>
      <c r="O248" s="62"/>
      <c r="P248" s="183">
        <f>O248*H248</f>
        <v>0</v>
      </c>
      <c r="Q248" s="183">
        <v>1.09E-3</v>
      </c>
      <c r="R248" s="183">
        <f>Q248*H248</f>
        <v>3.2700000000000003E-3</v>
      </c>
      <c r="S248" s="183">
        <v>0</v>
      </c>
      <c r="T248" s="184">
        <f>S248*H248</f>
        <v>0</v>
      </c>
      <c r="U248" s="33"/>
      <c r="V248" s="33"/>
      <c r="W248" s="33"/>
      <c r="X248" s="33"/>
      <c r="Y248" s="33"/>
      <c r="Z248" s="33"/>
      <c r="AA248" s="33"/>
      <c r="AB248" s="33"/>
      <c r="AC248" s="33"/>
      <c r="AD248" s="33"/>
      <c r="AE248" s="33"/>
      <c r="AR248" s="185" t="s">
        <v>230</v>
      </c>
      <c r="AT248" s="185" t="s">
        <v>138</v>
      </c>
      <c r="AU248" s="185" t="s">
        <v>80</v>
      </c>
      <c r="AY248" s="17" t="s">
        <v>136</v>
      </c>
      <c r="BE248" s="186">
        <f>IF(N248="základná",J248,0)</f>
        <v>0</v>
      </c>
      <c r="BF248" s="186">
        <f>IF(N248="znížená",J248,0)</f>
        <v>0</v>
      </c>
      <c r="BG248" s="186">
        <f>IF(N248="zákl. prenesená",J248,0)</f>
        <v>0</v>
      </c>
      <c r="BH248" s="186">
        <f>IF(N248="zníž. prenesená",J248,0)</f>
        <v>0</v>
      </c>
      <c r="BI248" s="186">
        <f>IF(N248="nulová",J248,0)</f>
        <v>0</v>
      </c>
      <c r="BJ248" s="17" t="s">
        <v>80</v>
      </c>
      <c r="BK248" s="186">
        <f>ROUND(I248*H248,2)</f>
        <v>0</v>
      </c>
      <c r="BL248" s="17" t="s">
        <v>230</v>
      </c>
      <c r="BM248" s="185" t="s">
        <v>297</v>
      </c>
    </row>
    <row r="249" spans="1:65" s="2" customFormat="1" ht="24.25" customHeight="1">
      <c r="A249" s="33"/>
      <c r="B249" s="139"/>
      <c r="C249" s="173" t="s">
        <v>298</v>
      </c>
      <c r="D249" s="173" t="s">
        <v>138</v>
      </c>
      <c r="E249" s="174" t="s">
        <v>299</v>
      </c>
      <c r="F249" s="175" t="s">
        <v>300</v>
      </c>
      <c r="G249" s="176" t="s">
        <v>301</v>
      </c>
      <c r="H249" s="222"/>
      <c r="I249" s="178"/>
      <c r="J249" s="179">
        <f>ROUND(I249*H249,2)</f>
        <v>0</v>
      </c>
      <c r="K249" s="180"/>
      <c r="L249" s="34"/>
      <c r="M249" s="181" t="s">
        <v>1</v>
      </c>
      <c r="N249" s="182" t="s">
        <v>35</v>
      </c>
      <c r="O249" s="62"/>
      <c r="P249" s="183">
        <f>O249*H249</f>
        <v>0</v>
      </c>
      <c r="Q249" s="183">
        <v>0</v>
      </c>
      <c r="R249" s="183">
        <f>Q249*H249</f>
        <v>0</v>
      </c>
      <c r="S249" s="183">
        <v>0</v>
      </c>
      <c r="T249" s="184">
        <f>S249*H249</f>
        <v>0</v>
      </c>
      <c r="U249" s="33"/>
      <c r="V249" s="33"/>
      <c r="W249" s="33"/>
      <c r="X249" s="33"/>
      <c r="Y249" s="33"/>
      <c r="Z249" s="33"/>
      <c r="AA249" s="33"/>
      <c r="AB249" s="33"/>
      <c r="AC249" s="33"/>
      <c r="AD249" s="33"/>
      <c r="AE249" s="33"/>
      <c r="AR249" s="185" t="s">
        <v>230</v>
      </c>
      <c r="AT249" s="185" t="s">
        <v>138</v>
      </c>
      <c r="AU249" s="185" t="s">
        <v>80</v>
      </c>
      <c r="AY249" s="17" t="s">
        <v>136</v>
      </c>
      <c r="BE249" s="186">
        <f>IF(N249="základná",J249,0)</f>
        <v>0</v>
      </c>
      <c r="BF249" s="186">
        <f>IF(N249="znížená",J249,0)</f>
        <v>0</v>
      </c>
      <c r="BG249" s="186">
        <f>IF(N249="zákl. prenesená",J249,0)</f>
        <v>0</v>
      </c>
      <c r="BH249" s="186">
        <f>IF(N249="zníž. prenesená",J249,0)</f>
        <v>0</v>
      </c>
      <c r="BI249" s="186">
        <f>IF(N249="nulová",J249,0)</f>
        <v>0</v>
      </c>
      <c r="BJ249" s="17" t="s">
        <v>80</v>
      </c>
      <c r="BK249" s="186">
        <f>ROUND(I249*H249,2)</f>
        <v>0</v>
      </c>
      <c r="BL249" s="17" t="s">
        <v>230</v>
      </c>
      <c r="BM249" s="185" t="s">
        <v>302</v>
      </c>
    </row>
    <row r="250" spans="1:65" s="2" customFormat="1" ht="24.25" customHeight="1">
      <c r="A250" s="33"/>
      <c r="B250" s="139"/>
      <c r="C250" s="249"/>
      <c r="D250" s="249"/>
      <c r="E250" s="250"/>
      <c r="F250" s="251"/>
      <c r="G250" s="252"/>
      <c r="H250" s="253"/>
      <c r="I250" s="254"/>
      <c r="J250" s="255"/>
      <c r="K250" s="256"/>
      <c r="L250" s="34"/>
      <c r="M250" s="181"/>
      <c r="N250" s="182"/>
      <c r="O250" s="62"/>
      <c r="P250" s="183"/>
      <c r="Q250" s="183"/>
      <c r="R250" s="183"/>
      <c r="S250" s="183"/>
      <c r="T250" s="184"/>
      <c r="U250" s="33"/>
      <c r="V250" s="33"/>
      <c r="W250" s="33"/>
      <c r="X250" s="33"/>
      <c r="Y250" s="33"/>
      <c r="Z250" s="33"/>
      <c r="AA250" s="33"/>
      <c r="AB250" s="33"/>
      <c r="AC250" s="33"/>
      <c r="AD250" s="33"/>
      <c r="AE250" s="33"/>
      <c r="AR250" s="185"/>
      <c r="AT250" s="185"/>
      <c r="AU250" s="185"/>
      <c r="AY250" s="17"/>
      <c r="BE250" s="186"/>
      <c r="BF250" s="186"/>
      <c r="BG250" s="186"/>
      <c r="BH250" s="186"/>
      <c r="BI250" s="186"/>
      <c r="BJ250" s="17"/>
      <c r="BK250" s="186"/>
      <c r="BL250" s="17"/>
      <c r="BM250" s="185"/>
    </row>
    <row r="251" spans="1:65" s="2" customFormat="1" ht="15" customHeight="1">
      <c r="A251" s="33"/>
      <c r="B251" s="139"/>
      <c r="C251" s="257" t="s">
        <v>396</v>
      </c>
      <c r="D251" s="258"/>
      <c r="E251" s="258"/>
      <c r="F251" s="258"/>
      <c r="G251" s="258"/>
      <c r="H251" s="259"/>
      <c r="I251" s="259"/>
      <c r="J251" s="255"/>
      <c r="K251" s="256"/>
      <c r="L251" s="34"/>
      <c r="M251" s="181"/>
      <c r="N251" s="182"/>
      <c r="O251" s="62"/>
      <c r="P251" s="183"/>
      <c r="Q251" s="183"/>
      <c r="R251" s="183"/>
      <c r="S251" s="183"/>
      <c r="T251" s="184"/>
      <c r="U251" s="33"/>
      <c r="V251" s="33"/>
      <c r="W251" s="33"/>
      <c r="X251" s="33"/>
      <c r="Y251" s="33"/>
      <c r="Z251" s="33"/>
      <c r="AA251" s="33"/>
      <c r="AB251" s="33"/>
      <c r="AC251" s="33"/>
      <c r="AD251" s="33"/>
      <c r="AE251" s="33"/>
      <c r="AR251" s="185"/>
      <c r="AT251" s="185"/>
      <c r="AU251" s="185"/>
      <c r="AY251" s="17"/>
      <c r="BE251" s="186"/>
      <c r="BF251" s="186"/>
      <c r="BG251" s="186"/>
      <c r="BH251" s="186"/>
      <c r="BI251" s="186"/>
      <c r="BJ251" s="17"/>
      <c r="BK251" s="186"/>
      <c r="BL251" s="17"/>
      <c r="BM251" s="185"/>
    </row>
    <row r="252" spans="1:65" s="2" customFormat="1" ht="30" customHeight="1">
      <c r="A252" s="33"/>
      <c r="B252" s="139"/>
      <c r="C252" s="310" t="s">
        <v>397</v>
      </c>
      <c r="D252" s="310"/>
      <c r="E252" s="310"/>
      <c r="F252" s="310"/>
      <c r="G252" s="310"/>
      <c r="H252" s="310"/>
      <c r="I252" s="310"/>
      <c r="J252" s="310"/>
      <c r="K252" s="256"/>
      <c r="L252" s="34"/>
      <c r="M252" s="181"/>
      <c r="N252" s="182"/>
      <c r="O252" s="62"/>
      <c r="P252" s="183"/>
      <c r="Q252" s="183"/>
      <c r="R252" s="183"/>
      <c r="S252" s="183"/>
      <c r="T252" s="184"/>
      <c r="U252" s="33"/>
      <c r="V252" s="33"/>
      <c r="W252" s="33"/>
      <c r="X252" s="33"/>
      <c r="Y252" s="33"/>
      <c r="Z252" s="33"/>
      <c r="AA252" s="33"/>
      <c r="AB252" s="33"/>
      <c r="AC252" s="33"/>
      <c r="AD252" s="33"/>
      <c r="AE252" s="33"/>
      <c r="AR252" s="185"/>
      <c r="AT252" s="185"/>
      <c r="AU252" s="185"/>
      <c r="AY252" s="17"/>
      <c r="BE252" s="186"/>
      <c r="BF252" s="186"/>
      <c r="BG252" s="186"/>
      <c r="BH252" s="186"/>
      <c r="BI252" s="186"/>
      <c r="BJ252" s="17"/>
      <c r="BK252" s="186"/>
      <c r="BL252" s="17"/>
      <c r="BM252" s="185"/>
    </row>
    <row r="253" spans="1:65" s="2" customFormat="1" ht="39" customHeight="1">
      <c r="A253" s="33"/>
      <c r="B253" s="139"/>
      <c r="C253" s="310" t="s">
        <v>398</v>
      </c>
      <c r="D253" s="310"/>
      <c r="E253" s="310"/>
      <c r="F253" s="310"/>
      <c r="G253" s="310"/>
      <c r="H253" s="310"/>
      <c r="I253" s="310"/>
      <c r="J253" s="310"/>
      <c r="K253" s="256"/>
      <c r="L253" s="34"/>
      <c r="M253" s="181"/>
      <c r="N253" s="182"/>
      <c r="O253" s="62"/>
      <c r="P253" s="183"/>
      <c r="Q253" s="183"/>
      <c r="R253" s="183"/>
      <c r="S253" s="183"/>
      <c r="T253" s="184"/>
      <c r="U253" s="33"/>
      <c r="V253" s="33"/>
      <c r="W253" s="33"/>
      <c r="X253" s="33"/>
      <c r="Y253" s="33"/>
      <c r="Z253" s="33"/>
      <c r="AA253" s="33"/>
      <c r="AB253" s="33"/>
      <c r="AC253" s="33"/>
      <c r="AD253" s="33"/>
      <c r="AE253" s="33"/>
      <c r="AR253" s="185"/>
      <c r="AT253" s="185"/>
      <c r="AU253" s="185"/>
      <c r="AY253" s="17"/>
      <c r="BE253" s="186"/>
      <c r="BF253" s="186"/>
      <c r="BG253" s="186"/>
      <c r="BH253" s="186"/>
      <c r="BI253" s="186"/>
      <c r="BJ253" s="17"/>
      <c r="BK253" s="186"/>
      <c r="BL253" s="17"/>
      <c r="BM253" s="185"/>
    </row>
    <row r="254" spans="1:65" s="2" customFormat="1" ht="40.5" customHeight="1">
      <c r="A254" s="33"/>
      <c r="B254" s="139"/>
      <c r="C254" s="310" t="s">
        <v>404</v>
      </c>
      <c r="D254" s="310"/>
      <c r="E254" s="310"/>
      <c r="F254" s="310"/>
      <c r="G254" s="310"/>
      <c r="H254" s="310"/>
      <c r="I254" s="310"/>
      <c r="J254" s="310"/>
      <c r="K254" s="256"/>
      <c r="L254" s="34"/>
      <c r="M254" s="181"/>
      <c r="N254" s="182"/>
      <c r="O254" s="62"/>
      <c r="P254" s="183"/>
      <c r="Q254" s="183"/>
      <c r="R254" s="183"/>
      <c r="S254" s="183"/>
      <c r="T254" s="184"/>
      <c r="U254" s="33"/>
      <c r="V254" s="33"/>
      <c r="W254" s="33"/>
      <c r="X254" s="33"/>
      <c r="Y254" s="33"/>
      <c r="Z254" s="33"/>
      <c r="AA254" s="33"/>
      <c r="AB254" s="33"/>
      <c r="AC254" s="33"/>
      <c r="AD254" s="33"/>
      <c r="AE254" s="33"/>
      <c r="AR254" s="185"/>
      <c r="AT254" s="185"/>
      <c r="AU254" s="185"/>
      <c r="AY254" s="17"/>
      <c r="BE254" s="186"/>
      <c r="BF254" s="186"/>
      <c r="BG254" s="186"/>
      <c r="BH254" s="186"/>
      <c r="BI254" s="186"/>
      <c r="BJ254" s="17"/>
      <c r="BK254" s="186"/>
      <c r="BL254" s="17"/>
      <c r="BM254" s="185"/>
    </row>
    <row r="255" spans="1:65" s="2" customFormat="1" ht="31.5" customHeight="1">
      <c r="A255" s="33"/>
      <c r="B255" s="139"/>
      <c r="C255" s="310" t="s">
        <v>399</v>
      </c>
      <c r="D255" s="310"/>
      <c r="E255" s="310"/>
      <c r="F255" s="310"/>
      <c r="G255" s="310"/>
      <c r="H255" s="310"/>
      <c r="I255" s="310"/>
      <c r="J255" s="310"/>
      <c r="K255" s="256"/>
      <c r="L255" s="34"/>
      <c r="M255" s="181"/>
      <c r="N255" s="182"/>
      <c r="O255" s="62"/>
      <c r="P255" s="183"/>
      <c r="Q255" s="183"/>
      <c r="R255" s="183"/>
      <c r="S255" s="183"/>
      <c r="T255" s="184"/>
      <c r="U255" s="33"/>
      <c r="V255" s="33"/>
      <c r="W255" s="33"/>
      <c r="X255" s="33"/>
      <c r="Y255" s="33"/>
      <c r="Z255" s="33"/>
      <c r="AA255" s="33"/>
      <c r="AB255" s="33"/>
      <c r="AC255" s="33"/>
      <c r="AD255" s="33"/>
      <c r="AE255" s="33"/>
      <c r="AR255" s="185"/>
      <c r="AT255" s="185"/>
      <c r="AU255" s="185"/>
      <c r="AY255" s="17"/>
      <c r="BE255" s="186"/>
      <c r="BF255" s="186"/>
      <c r="BG255" s="186"/>
      <c r="BH255" s="186"/>
      <c r="BI255" s="186"/>
      <c r="BJ255" s="17"/>
      <c r="BK255" s="186"/>
      <c r="BL255" s="17"/>
      <c r="BM255" s="185"/>
    </row>
    <row r="256" spans="1:65" s="2" customFormat="1" ht="37.5" customHeight="1">
      <c r="A256" s="33"/>
      <c r="B256" s="139"/>
      <c r="C256" s="310" t="s">
        <v>400</v>
      </c>
      <c r="D256" s="310"/>
      <c r="E256" s="310"/>
      <c r="F256" s="310"/>
      <c r="G256" s="310"/>
      <c r="H256" s="310"/>
      <c r="I256" s="310"/>
      <c r="J256" s="310"/>
      <c r="K256" s="256"/>
      <c r="L256" s="34"/>
      <c r="M256" s="181"/>
      <c r="N256" s="182"/>
      <c r="O256" s="62"/>
      <c r="P256" s="183"/>
      <c r="Q256" s="183"/>
      <c r="R256" s="183"/>
      <c r="S256" s="183"/>
      <c r="T256" s="184"/>
      <c r="U256" s="33"/>
      <c r="V256" s="33"/>
      <c r="W256" s="33"/>
      <c r="X256" s="33"/>
      <c r="Y256" s="33"/>
      <c r="Z256" s="33"/>
      <c r="AA256" s="33"/>
      <c r="AB256" s="33"/>
      <c r="AC256" s="33"/>
      <c r="AD256" s="33"/>
      <c r="AE256" s="33"/>
      <c r="AR256" s="185"/>
      <c r="AT256" s="185"/>
      <c r="AU256" s="185"/>
      <c r="AY256" s="17"/>
      <c r="BE256" s="186"/>
      <c r="BF256" s="186"/>
      <c r="BG256" s="186"/>
      <c r="BH256" s="186"/>
      <c r="BI256" s="186"/>
      <c r="BJ256" s="17"/>
      <c r="BK256" s="186"/>
      <c r="BL256" s="17"/>
      <c r="BM256" s="185"/>
    </row>
    <row r="257" spans="1:65" s="2" customFormat="1" ht="33.75" customHeight="1">
      <c r="A257" s="33"/>
      <c r="B257" s="139"/>
      <c r="C257" s="310" t="s">
        <v>401</v>
      </c>
      <c r="D257" s="310"/>
      <c r="E257" s="310"/>
      <c r="F257" s="310"/>
      <c r="G257" s="310"/>
      <c r="H257" s="310"/>
      <c r="I257" s="310"/>
      <c r="J257" s="310"/>
      <c r="K257" s="256"/>
      <c r="L257" s="34"/>
      <c r="M257" s="181"/>
      <c r="N257" s="182"/>
      <c r="O257" s="62"/>
      <c r="P257" s="183"/>
      <c r="Q257" s="183"/>
      <c r="R257" s="183"/>
      <c r="S257" s="183"/>
      <c r="T257" s="184"/>
      <c r="U257" s="33"/>
      <c r="V257" s="33"/>
      <c r="W257" s="33"/>
      <c r="X257" s="33"/>
      <c r="Y257" s="33"/>
      <c r="Z257" s="33"/>
      <c r="AA257" s="33"/>
      <c r="AB257" s="33"/>
      <c r="AC257" s="33"/>
      <c r="AD257" s="33"/>
      <c r="AE257" s="33"/>
      <c r="AR257" s="185"/>
      <c r="AT257" s="185"/>
      <c r="AU257" s="185"/>
      <c r="AY257" s="17"/>
      <c r="BE257" s="186"/>
      <c r="BF257" s="186"/>
      <c r="BG257" s="186"/>
      <c r="BH257" s="186"/>
      <c r="BI257" s="186"/>
      <c r="BJ257" s="17"/>
      <c r="BK257" s="186"/>
      <c r="BL257" s="17"/>
      <c r="BM257" s="185"/>
    </row>
    <row r="258" spans="1:65" s="2" customFormat="1" ht="15" customHeight="1">
      <c r="A258" s="33"/>
      <c r="B258" s="139"/>
      <c r="C258" s="310" t="s">
        <v>402</v>
      </c>
      <c r="D258" s="310"/>
      <c r="E258" s="310"/>
      <c r="F258" s="310"/>
      <c r="G258" s="310"/>
      <c r="H258" s="310"/>
      <c r="I258" s="310"/>
      <c r="J258" s="310"/>
      <c r="K258" s="256"/>
      <c r="L258" s="34"/>
      <c r="M258" s="181"/>
      <c r="N258" s="182"/>
      <c r="O258" s="62"/>
      <c r="P258" s="183"/>
      <c r="Q258" s="183"/>
      <c r="R258" s="183"/>
      <c r="S258" s="183"/>
      <c r="T258" s="184"/>
      <c r="U258" s="33"/>
      <c r="V258" s="33"/>
      <c r="W258" s="33"/>
      <c r="X258" s="33"/>
      <c r="Y258" s="33"/>
      <c r="Z258" s="33"/>
      <c r="AA258" s="33"/>
      <c r="AB258" s="33"/>
      <c r="AC258" s="33"/>
      <c r="AD258" s="33"/>
      <c r="AE258" s="33"/>
      <c r="AR258" s="185"/>
      <c r="AT258" s="185"/>
      <c r="AU258" s="185"/>
      <c r="AY258" s="17"/>
      <c r="BE258" s="186"/>
      <c r="BF258" s="186"/>
      <c r="BG258" s="186"/>
      <c r="BH258" s="186"/>
      <c r="BI258" s="186"/>
      <c r="BJ258" s="17"/>
      <c r="BK258" s="186"/>
      <c r="BL258" s="17"/>
      <c r="BM258" s="185"/>
    </row>
    <row r="259" spans="1:65" s="2" customFormat="1" ht="15" customHeight="1">
      <c r="A259" s="33"/>
      <c r="B259" s="139"/>
      <c r="C259" s="310" t="s">
        <v>403</v>
      </c>
      <c r="D259" s="310"/>
      <c r="E259" s="310"/>
      <c r="F259" s="310"/>
      <c r="G259" s="310"/>
      <c r="H259" s="310"/>
      <c r="I259" s="310"/>
      <c r="J259" s="310"/>
      <c r="K259" s="256"/>
      <c r="L259" s="34"/>
      <c r="M259" s="181"/>
      <c r="N259" s="182"/>
      <c r="O259" s="62"/>
      <c r="P259" s="183"/>
      <c r="Q259" s="183"/>
      <c r="R259" s="183"/>
      <c r="S259" s="183"/>
      <c r="T259" s="184"/>
      <c r="U259" s="33"/>
      <c r="V259" s="33"/>
      <c r="W259" s="33"/>
      <c r="X259" s="33"/>
      <c r="Y259" s="33"/>
      <c r="Z259" s="33"/>
      <c r="AA259" s="33"/>
      <c r="AB259" s="33"/>
      <c r="AC259" s="33"/>
      <c r="AD259" s="33"/>
      <c r="AE259" s="33"/>
      <c r="AR259" s="185"/>
      <c r="AT259" s="185"/>
      <c r="AU259" s="185"/>
      <c r="AY259" s="17"/>
      <c r="BE259" s="186"/>
      <c r="BF259" s="186"/>
      <c r="BG259" s="186"/>
      <c r="BH259" s="186"/>
      <c r="BI259" s="186"/>
      <c r="BJ259" s="17"/>
      <c r="BK259" s="186"/>
      <c r="BL259" s="17"/>
      <c r="BM259" s="185"/>
    </row>
    <row r="260" spans="1:65" s="2" customFormat="1" ht="50" hidden="1" customHeight="1">
      <c r="A260" s="33"/>
      <c r="B260" s="34"/>
      <c r="C260" s="33"/>
      <c r="D260" s="33"/>
      <c r="E260" s="163" t="s">
        <v>303</v>
      </c>
      <c r="F260" s="163" t="s">
        <v>304</v>
      </c>
      <c r="G260" s="33"/>
      <c r="H260" s="33"/>
      <c r="I260" s="33"/>
      <c r="J260" s="136">
        <f>BK260</f>
        <v>0</v>
      </c>
      <c r="K260" s="33"/>
      <c r="L260" s="34"/>
      <c r="M260" s="223"/>
      <c r="N260" s="224"/>
      <c r="O260" s="62"/>
      <c r="P260" s="62"/>
      <c r="Q260" s="62"/>
      <c r="R260" s="62"/>
      <c r="S260" s="62"/>
      <c r="T260" s="63"/>
      <c r="U260" s="33"/>
      <c r="V260" s="33"/>
      <c r="W260" s="33"/>
      <c r="X260" s="33"/>
      <c r="Y260" s="33"/>
      <c r="Z260" s="33"/>
      <c r="AA260" s="33"/>
      <c r="AB260" s="33"/>
      <c r="AC260" s="33"/>
      <c r="AD260" s="33"/>
      <c r="AE260" s="33"/>
      <c r="AT260" s="17" t="s">
        <v>68</v>
      </c>
      <c r="AU260" s="17" t="s">
        <v>69</v>
      </c>
      <c r="AY260" s="17" t="s">
        <v>305</v>
      </c>
      <c r="BK260" s="186">
        <f>BK261</f>
        <v>0</v>
      </c>
    </row>
    <row r="261" spans="1:65" s="2" customFormat="1" ht="16.25" hidden="1" customHeight="1">
      <c r="A261" s="33"/>
      <c r="B261" s="34"/>
      <c r="C261" s="225" t="s">
        <v>1</v>
      </c>
      <c r="D261" s="225" t="s">
        <v>138</v>
      </c>
      <c r="E261" s="226" t="s">
        <v>1</v>
      </c>
      <c r="F261" s="227" t="s">
        <v>1</v>
      </c>
      <c r="G261" s="228" t="s">
        <v>1</v>
      </c>
      <c r="H261" s="229"/>
      <c r="I261" s="230"/>
      <c r="J261" s="231">
        <f>BK261</f>
        <v>0</v>
      </c>
      <c r="K261" s="232"/>
      <c r="L261" s="34"/>
      <c r="M261" s="233" t="s">
        <v>1</v>
      </c>
      <c r="N261" s="234" t="s">
        <v>35</v>
      </c>
      <c r="O261" s="235"/>
      <c r="P261" s="235"/>
      <c r="Q261" s="235"/>
      <c r="R261" s="235"/>
      <c r="S261" s="235"/>
      <c r="T261" s="236"/>
      <c r="U261" s="33"/>
      <c r="V261" s="33"/>
      <c r="W261" s="33"/>
      <c r="X261" s="33"/>
      <c r="Y261" s="33"/>
      <c r="Z261" s="33"/>
      <c r="AA261" s="33"/>
      <c r="AB261" s="33"/>
      <c r="AC261" s="33"/>
      <c r="AD261" s="33"/>
      <c r="AE261" s="33"/>
      <c r="AT261" s="17" t="s">
        <v>305</v>
      </c>
      <c r="AU261" s="17" t="s">
        <v>75</v>
      </c>
      <c r="AY261" s="17" t="s">
        <v>305</v>
      </c>
      <c r="BE261" s="186">
        <f>IF(N261="základná",J261,0)</f>
        <v>0</v>
      </c>
      <c r="BF261" s="186">
        <f>IF(N261="znížená",J261,0)</f>
        <v>0</v>
      </c>
      <c r="BG261" s="186">
        <f>IF(N261="zákl. prenesená",J261,0)</f>
        <v>0</v>
      </c>
      <c r="BH261" s="186">
        <f>IF(N261="zníž. prenesená",J261,0)</f>
        <v>0</v>
      </c>
      <c r="BI261" s="186">
        <f>IF(N261="nulová",J261,0)</f>
        <v>0</v>
      </c>
      <c r="BJ261" s="17" t="s">
        <v>80</v>
      </c>
      <c r="BK261" s="186">
        <f>I261*H261</f>
        <v>0</v>
      </c>
    </row>
    <row r="262" spans="1:65" s="2" customFormat="1" ht="7" customHeight="1">
      <c r="A262" s="33"/>
      <c r="B262" s="51"/>
      <c r="C262" s="52"/>
      <c r="D262" s="52"/>
      <c r="E262" s="52"/>
      <c r="F262" s="52"/>
      <c r="G262" s="52"/>
      <c r="H262" s="52"/>
      <c r="I262" s="52"/>
      <c r="J262" s="52"/>
      <c r="K262" s="52"/>
      <c r="L262" s="34"/>
      <c r="M262" s="33"/>
      <c r="O262" s="33"/>
      <c r="P262" s="33"/>
      <c r="Q262" s="33"/>
      <c r="R262" s="33"/>
      <c r="S262" s="33"/>
      <c r="T262" s="33"/>
      <c r="U262" s="33"/>
      <c r="V262" s="33"/>
      <c r="W262" s="33"/>
      <c r="X262" s="33"/>
      <c r="Y262" s="33"/>
      <c r="Z262" s="33"/>
      <c r="AA262" s="33"/>
      <c r="AB262" s="33"/>
      <c r="AC262" s="33"/>
      <c r="AD262" s="33"/>
      <c r="AE262" s="33"/>
    </row>
  </sheetData>
  <autoFilter ref="C138:K261" xr:uid="{00000000-0009-0000-0000-000001000000}"/>
  <mergeCells count="25">
    <mergeCell ref="C258:J258"/>
    <mergeCell ref="C259:J259"/>
    <mergeCell ref="E131:H131"/>
    <mergeCell ref="L2:V2"/>
    <mergeCell ref="D113:F113"/>
    <mergeCell ref="D114:F114"/>
    <mergeCell ref="D115:F115"/>
    <mergeCell ref="E127:H127"/>
    <mergeCell ref="E129:H129"/>
    <mergeCell ref="E85:H85"/>
    <mergeCell ref="E87:H87"/>
    <mergeCell ref="E89:H89"/>
    <mergeCell ref="D111:F111"/>
    <mergeCell ref="D112:F112"/>
    <mergeCell ref="E7:H7"/>
    <mergeCell ref="C252:J252"/>
    <mergeCell ref="E9:H9"/>
    <mergeCell ref="E11:H11"/>
    <mergeCell ref="E20:H20"/>
    <mergeCell ref="E29:H29"/>
    <mergeCell ref="C257:J257"/>
    <mergeCell ref="C253:J253"/>
    <mergeCell ref="C254:J254"/>
    <mergeCell ref="C255:J255"/>
    <mergeCell ref="C256:J256"/>
  </mergeCells>
  <dataValidations disablePrompts="1" count="2">
    <dataValidation type="list" allowBlank="1" showInputMessage="1" showErrorMessage="1" error="Povolené sú hodnoty K, M." sqref="D261:D262" xr:uid="{00000000-0002-0000-0100-000000000000}">
      <formula1>"K, M"</formula1>
    </dataValidation>
    <dataValidation type="list" allowBlank="1" showInputMessage="1" showErrorMessage="1" error="Povolené sú hodnoty základná, znížená, nulová." sqref="N261:N262" xr:uid="{00000000-0002-0000-0100-000001000000}">
      <formula1>"základná, znížená, nulová"</formula1>
    </dataValidation>
  </dataValidations>
  <pageMargins left="0.39374999999999999" right="0.39374999999999999" top="0.39374999999999999" bottom="0.39374999999999999" header="0" footer="0"/>
  <pageSetup paperSize="9" scale="88" fitToHeight="100" orientation="portrait" blackAndWhite="1" r:id="rId1"/>
  <headerFooter>
    <oddFooter>&amp;CStrana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65"/>
  <sheetViews>
    <sheetView showGridLines="0" zoomScale="150" zoomScaleNormal="150" workbookViewId="0">
      <selection activeCell="J49" sqref="J49"/>
    </sheetView>
  </sheetViews>
  <sheetFormatPr baseColWidth="10" defaultColWidth="8.75" defaultRowHeight="11"/>
  <cols>
    <col min="1" max="1" width="8.25" style="1" customWidth="1"/>
    <col min="2" max="2" width="1.75" style="1" customWidth="1"/>
    <col min="3" max="3" width="25" style="1" customWidth="1"/>
    <col min="4" max="4" width="75.75" style="1" customWidth="1"/>
    <col min="5" max="5" width="13.25" style="1" customWidth="1"/>
    <col min="6" max="6" width="20" style="1" customWidth="1"/>
    <col min="7" max="7" width="1.75" style="1" customWidth="1"/>
    <col min="8" max="8" width="8.25" style="1" customWidth="1"/>
  </cols>
  <sheetData>
    <row r="1" spans="1:8" s="1" customFormat="1" ht="11.25" customHeight="1"/>
    <row r="2" spans="1:8" s="1" customFormat="1" ht="37" customHeight="1"/>
    <row r="3" spans="1:8" s="1" customFormat="1" ht="7" customHeight="1">
      <c r="B3" s="18"/>
      <c r="C3" s="19"/>
      <c r="D3" s="19"/>
      <c r="E3" s="19"/>
      <c r="F3" s="19"/>
      <c r="G3" s="19"/>
      <c r="H3" s="20"/>
    </row>
    <row r="4" spans="1:8" s="1" customFormat="1" ht="25" customHeight="1">
      <c r="B4" s="20"/>
      <c r="C4" s="21" t="s">
        <v>380</v>
      </c>
      <c r="H4" s="20"/>
    </row>
    <row r="5" spans="1:8" s="1" customFormat="1" ht="12" customHeight="1">
      <c r="B5" s="20"/>
      <c r="C5" s="24" t="s">
        <v>12</v>
      </c>
      <c r="D5" s="273"/>
      <c r="E5" s="270"/>
      <c r="F5" s="270"/>
      <c r="H5" s="20"/>
    </row>
    <row r="6" spans="1:8" s="1" customFormat="1" ht="15" customHeight="1">
      <c r="B6" s="20"/>
      <c r="C6" s="26" t="s">
        <v>14</v>
      </c>
      <c r="D6" s="271" t="s">
        <v>394</v>
      </c>
      <c r="E6" s="270"/>
      <c r="F6" s="270"/>
      <c r="H6" s="20"/>
    </row>
    <row r="7" spans="1:8" s="1" customFormat="1" ht="10.5" customHeight="1">
      <c r="B7" s="20"/>
      <c r="C7" s="26"/>
      <c r="D7" s="27"/>
      <c r="H7" s="20"/>
    </row>
    <row r="8" spans="1:8" s="1" customFormat="1" ht="16.5" customHeight="1">
      <c r="B8" s="20"/>
      <c r="C8" s="28" t="s">
        <v>19</v>
      </c>
      <c r="D8" s="59">
        <f>'Rekapitulácia stavby'!AN8</f>
        <v>44748</v>
      </c>
      <c r="H8" s="20"/>
    </row>
    <row r="9" spans="1:8" s="2" customFormat="1" ht="11" customHeight="1">
      <c r="A9" s="33"/>
      <c r="B9" s="34"/>
      <c r="C9" s="33"/>
      <c r="D9" s="33"/>
      <c r="E9" s="33"/>
      <c r="F9" s="33"/>
      <c r="G9" s="33"/>
      <c r="H9" s="34"/>
    </row>
    <row r="10" spans="1:8" s="11" customFormat="1" ht="29.25" customHeight="1">
      <c r="A10" s="150"/>
      <c r="B10" s="151"/>
      <c r="C10" s="152" t="s">
        <v>50</v>
      </c>
      <c r="D10" s="153" t="s">
        <v>51</v>
      </c>
      <c r="E10" s="153" t="s">
        <v>124</v>
      </c>
      <c r="F10" s="154" t="s">
        <v>381</v>
      </c>
      <c r="G10" s="150"/>
      <c r="H10" s="151"/>
    </row>
    <row r="11" spans="1:8" s="2" customFormat="1" ht="26.5" customHeight="1">
      <c r="A11" s="33"/>
      <c r="B11" s="34"/>
      <c r="C11" s="237" t="s">
        <v>395</v>
      </c>
      <c r="D11" s="237" t="s">
        <v>78</v>
      </c>
      <c r="E11" s="33"/>
      <c r="F11" s="33"/>
      <c r="G11" s="33"/>
      <c r="H11" s="34"/>
    </row>
    <row r="12" spans="1:8" s="2" customFormat="1" ht="17" customHeight="1">
      <c r="A12" s="33"/>
      <c r="B12" s="34"/>
      <c r="C12" s="238" t="s">
        <v>90</v>
      </c>
      <c r="D12" s="239" t="s">
        <v>90</v>
      </c>
      <c r="E12" s="240" t="s">
        <v>1</v>
      </c>
      <c r="F12" s="241">
        <v>142.08600000000001</v>
      </c>
      <c r="G12" s="33"/>
      <c r="H12" s="34"/>
    </row>
    <row r="13" spans="1:8" s="2" customFormat="1" ht="17" customHeight="1">
      <c r="A13" s="33"/>
      <c r="B13" s="34"/>
      <c r="C13" s="242" t="s">
        <v>90</v>
      </c>
      <c r="D13" s="242" t="s">
        <v>228</v>
      </c>
      <c r="E13" s="17" t="s">
        <v>1</v>
      </c>
      <c r="F13" s="243">
        <v>142.08600000000001</v>
      </c>
      <c r="G13" s="33"/>
      <c r="H13" s="34"/>
    </row>
    <row r="14" spans="1:8" s="2" customFormat="1" ht="17" customHeight="1">
      <c r="A14" s="33"/>
      <c r="B14" s="34"/>
      <c r="C14" s="244" t="s">
        <v>382</v>
      </c>
      <c r="D14" s="33"/>
      <c r="E14" s="33"/>
      <c r="F14" s="33"/>
      <c r="G14" s="33"/>
      <c r="H14" s="34"/>
    </row>
    <row r="15" spans="1:8" s="2" customFormat="1" ht="24">
      <c r="A15" s="33"/>
      <c r="B15" s="34"/>
      <c r="C15" s="242" t="s">
        <v>226</v>
      </c>
      <c r="D15" s="242" t="s">
        <v>411</v>
      </c>
      <c r="E15" s="17" t="s">
        <v>141</v>
      </c>
      <c r="F15" s="243">
        <v>142.08600000000001</v>
      </c>
      <c r="G15" s="33"/>
      <c r="H15" s="34"/>
    </row>
    <row r="16" spans="1:8" s="2" customFormat="1" ht="17" customHeight="1">
      <c r="A16" s="33"/>
      <c r="B16" s="34"/>
      <c r="C16" s="242" t="s">
        <v>222</v>
      </c>
      <c r="D16" s="242" t="s">
        <v>223</v>
      </c>
      <c r="E16" s="17" t="s">
        <v>141</v>
      </c>
      <c r="F16" s="243">
        <v>142.08600000000001</v>
      </c>
      <c r="G16" s="33"/>
      <c r="H16" s="34"/>
    </row>
    <row r="17" spans="1:8" s="2" customFormat="1" ht="17" customHeight="1">
      <c r="A17" s="33"/>
      <c r="B17" s="34"/>
      <c r="C17" s="238" t="s">
        <v>84</v>
      </c>
      <c r="D17" s="239" t="s">
        <v>84</v>
      </c>
      <c r="E17" s="240" t="s">
        <v>1</v>
      </c>
      <c r="F17" s="241">
        <v>144.70400000000001</v>
      </c>
      <c r="G17" s="33"/>
      <c r="H17" s="34"/>
    </row>
    <row r="18" spans="1:8" s="2" customFormat="1" ht="17" customHeight="1">
      <c r="A18" s="33"/>
      <c r="B18" s="34"/>
      <c r="C18" s="242" t="s">
        <v>1</v>
      </c>
      <c r="D18" s="242" t="s">
        <v>151</v>
      </c>
      <c r="E18" s="17" t="s">
        <v>1</v>
      </c>
      <c r="F18" s="243">
        <v>0</v>
      </c>
      <c r="G18" s="33"/>
      <c r="H18" s="34"/>
    </row>
    <row r="19" spans="1:8" s="2" customFormat="1" ht="17" customHeight="1">
      <c r="A19" s="33"/>
      <c r="B19" s="34"/>
      <c r="C19" s="242" t="s">
        <v>84</v>
      </c>
      <c r="D19" s="242" t="s">
        <v>152</v>
      </c>
      <c r="E19" s="17" t="s">
        <v>1</v>
      </c>
      <c r="F19" s="243">
        <v>144.70400000000001</v>
      </c>
      <c r="G19" s="33"/>
      <c r="H19" s="34"/>
    </row>
    <row r="20" spans="1:8" s="2" customFormat="1" ht="17" customHeight="1">
      <c r="A20" s="33"/>
      <c r="B20" s="34"/>
      <c r="C20" s="244" t="s">
        <v>382</v>
      </c>
      <c r="D20" s="33"/>
      <c r="E20" s="33"/>
      <c r="F20" s="33"/>
      <c r="G20" s="33"/>
      <c r="H20" s="34"/>
    </row>
    <row r="21" spans="1:8" s="2" customFormat="1" ht="17" customHeight="1">
      <c r="A21" s="33"/>
      <c r="B21" s="34"/>
      <c r="C21" s="242" t="s">
        <v>148</v>
      </c>
      <c r="D21" s="242" t="s">
        <v>149</v>
      </c>
      <c r="E21" s="17" t="s">
        <v>141</v>
      </c>
      <c r="F21" s="243">
        <v>144.70400000000001</v>
      </c>
      <c r="G21" s="33"/>
      <c r="H21" s="34"/>
    </row>
    <row r="22" spans="1:8" s="2" customFormat="1" ht="17" customHeight="1">
      <c r="A22" s="33"/>
      <c r="B22" s="34"/>
      <c r="C22" s="242" t="s">
        <v>154</v>
      </c>
      <c r="D22" s="242" t="s">
        <v>155</v>
      </c>
      <c r="E22" s="17" t="s">
        <v>141</v>
      </c>
      <c r="F22" s="243">
        <v>167.10400000000001</v>
      </c>
      <c r="G22" s="33"/>
      <c r="H22" s="34"/>
    </row>
    <row r="23" spans="1:8" s="2" customFormat="1" ht="24">
      <c r="A23" s="33"/>
      <c r="B23" s="34"/>
      <c r="C23" s="242" t="s">
        <v>158</v>
      </c>
      <c r="D23" s="242" t="s">
        <v>159</v>
      </c>
      <c r="E23" s="17" t="s">
        <v>141</v>
      </c>
      <c r="F23" s="243">
        <v>167.10400000000001</v>
      </c>
      <c r="G23" s="33"/>
      <c r="H23" s="34"/>
    </row>
    <row r="24" spans="1:8" s="2" customFormat="1" ht="24">
      <c r="A24" s="33"/>
      <c r="B24" s="34"/>
      <c r="C24" s="242" t="s">
        <v>162</v>
      </c>
      <c r="D24" s="242" t="s">
        <v>163</v>
      </c>
      <c r="E24" s="17" t="s">
        <v>141</v>
      </c>
      <c r="F24" s="243">
        <v>188.85400000000001</v>
      </c>
      <c r="G24" s="33"/>
      <c r="H24" s="34"/>
    </row>
    <row r="25" spans="1:8" s="2" customFormat="1" ht="17" customHeight="1">
      <c r="A25" s="33"/>
      <c r="B25" s="34"/>
      <c r="C25" s="242" t="s">
        <v>195</v>
      </c>
      <c r="D25" s="242" t="s">
        <v>196</v>
      </c>
      <c r="E25" s="17" t="s">
        <v>141</v>
      </c>
      <c r="F25" s="243">
        <v>166.45400000000001</v>
      </c>
      <c r="G25" s="33"/>
      <c r="H25" s="34"/>
    </row>
    <row r="26" spans="1:8" s="2" customFormat="1" ht="24">
      <c r="A26" s="33"/>
      <c r="B26" s="34"/>
      <c r="C26" s="242" t="s">
        <v>201</v>
      </c>
      <c r="D26" s="242" t="s">
        <v>202</v>
      </c>
      <c r="E26" s="17" t="s">
        <v>141</v>
      </c>
      <c r="F26" s="243">
        <v>188.85400000000001</v>
      </c>
      <c r="G26" s="33"/>
      <c r="H26" s="34"/>
    </row>
    <row r="27" spans="1:8" s="2" customFormat="1" ht="17" customHeight="1">
      <c r="A27" s="33"/>
      <c r="B27" s="34"/>
      <c r="C27" s="238" t="s">
        <v>86</v>
      </c>
      <c r="D27" s="239" t="s">
        <v>86</v>
      </c>
      <c r="E27" s="240" t="s">
        <v>1</v>
      </c>
      <c r="F27" s="241">
        <v>21.75</v>
      </c>
      <c r="G27" s="33"/>
      <c r="H27" s="34"/>
    </row>
    <row r="28" spans="1:8" s="2" customFormat="1" ht="17" customHeight="1">
      <c r="A28" s="33"/>
      <c r="B28" s="34"/>
      <c r="C28" s="242" t="s">
        <v>1</v>
      </c>
      <c r="D28" s="242" t="s">
        <v>145</v>
      </c>
      <c r="E28" s="17" t="s">
        <v>1</v>
      </c>
      <c r="F28" s="243">
        <v>0</v>
      </c>
      <c r="G28" s="33"/>
      <c r="H28" s="34"/>
    </row>
    <row r="29" spans="1:8" s="2" customFormat="1" ht="17" customHeight="1">
      <c r="A29" s="33"/>
      <c r="B29" s="34"/>
      <c r="C29" s="242" t="s">
        <v>86</v>
      </c>
      <c r="D29" s="242" t="s">
        <v>87</v>
      </c>
      <c r="E29" s="17" t="s">
        <v>1</v>
      </c>
      <c r="F29" s="243">
        <v>21.75</v>
      </c>
      <c r="G29" s="33"/>
      <c r="H29" s="34"/>
    </row>
    <row r="30" spans="1:8" s="2" customFormat="1" ht="17" customHeight="1">
      <c r="A30" s="33"/>
      <c r="B30" s="34"/>
      <c r="C30" s="244" t="s">
        <v>382</v>
      </c>
      <c r="D30" s="33"/>
      <c r="E30" s="33"/>
      <c r="F30" s="33"/>
      <c r="G30" s="33"/>
      <c r="H30" s="34"/>
    </row>
    <row r="31" spans="1:8" s="2" customFormat="1" ht="17" customHeight="1">
      <c r="A31" s="33"/>
      <c r="B31" s="34"/>
      <c r="C31" s="242" t="s">
        <v>139</v>
      </c>
      <c r="D31" s="242" t="s">
        <v>140</v>
      </c>
      <c r="E31" s="17" t="s">
        <v>141</v>
      </c>
      <c r="F31" s="243">
        <v>44.15</v>
      </c>
      <c r="G31" s="33"/>
      <c r="H31" s="34"/>
    </row>
    <row r="32" spans="1:8" s="2" customFormat="1" ht="24">
      <c r="A32" s="33"/>
      <c r="B32" s="34"/>
      <c r="C32" s="242" t="s">
        <v>162</v>
      </c>
      <c r="D32" s="242" t="s">
        <v>163</v>
      </c>
      <c r="E32" s="17" t="s">
        <v>141</v>
      </c>
      <c r="F32" s="243">
        <v>188.85400000000001</v>
      </c>
      <c r="G32" s="33"/>
      <c r="H32" s="34"/>
    </row>
    <row r="33" spans="1:8" s="2" customFormat="1" ht="17" customHeight="1">
      <c r="A33" s="33"/>
      <c r="B33" s="34"/>
      <c r="C33" s="242" t="s">
        <v>195</v>
      </c>
      <c r="D33" s="242" t="s">
        <v>196</v>
      </c>
      <c r="E33" s="17" t="s">
        <v>141</v>
      </c>
      <c r="F33" s="243">
        <v>166.45400000000001</v>
      </c>
      <c r="G33" s="33"/>
      <c r="H33" s="34"/>
    </row>
    <row r="34" spans="1:8" s="2" customFormat="1" ht="24">
      <c r="A34" s="33"/>
      <c r="B34" s="34"/>
      <c r="C34" s="242" t="s">
        <v>201</v>
      </c>
      <c r="D34" s="242" t="s">
        <v>202</v>
      </c>
      <c r="E34" s="17" t="s">
        <v>141</v>
      </c>
      <c r="F34" s="243">
        <v>188.85400000000001</v>
      </c>
      <c r="G34" s="33"/>
      <c r="H34" s="34"/>
    </row>
    <row r="35" spans="1:8" s="2" customFormat="1" ht="24">
      <c r="A35" s="33"/>
      <c r="B35" s="34"/>
      <c r="C35" s="242" t="s">
        <v>210</v>
      </c>
      <c r="D35" s="242" t="s">
        <v>211</v>
      </c>
      <c r="E35" s="17" t="s">
        <v>141</v>
      </c>
      <c r="F35" s="243">
        <v>21.75</v>
      </c>
      <c r="G35" s="33"/>
      <c r="H35" s="34"/>
    </row>
    <row r="36" spans="1:8" s="2" customFormat="1" ht="24">
      <c r="A36" s="33"/>
      <c r="B36" s="34"/>
      <c r="C36" s="242" t="s">
        <v>231</v>
      </c>
      <c r="D36" s="242" t="s">
        <v>410</v>
      </c>
      <c r="E36" s="17" t="s">
        <v>141</v>
      </c>
      <c r="F36" s="243">
        <v>44.15</v>
      </c>
      <c r="G36" s="33"/>
      <c r="H36" s="34"/>
    </row>
    <row r="37" spans="1:8" s="2" customFormat="1" ht="17" customHeight="1">
      <c r="A37" s="33"/>
      <c r="B37" s="34"/>
      <c r="C37" s="242" t="s">
        <v>235</v>
      </c>
      <c r="D37" s="242" t="s">
        <v>236</v>
      </c>
      <c r="E37" s="17" t="s">
        <v>141</v>
      </c>
      <c r="F37" s="243">
        <v>8.83</v>
      </c>
      <c r="G37" s="33"/>
      <c r="H37" s="34"/>
    </row>
    <row r="38" spans="1:8" s="2" customFormat="1" ht="17" customHeight="1">
      <c r="A38" s="33"/>
      <c r="B38" s="34"/>
      <c r="C38" s="238" t="s">
        <v>88</v>
      </c>
      <c r="D38" s="239" t="s">
        <v>88</v>
      </c>
      <c r="E38" s="240" t="s">
        <v>1</v>
      </c>
      <c r="F38" s="241">
        <v>22.4</v>
      </c>
      <c r="G38" s="33"/>
      <c r="H38" s="34"/>
    </row>
    <row r="39" spans="1:8" s="2" customFormat="1" ht="17" customHeight="1">
      <c r="A39" s="33"/>
      <c r="B39" s="34"/>
      <c r="C39" s="242" t="s">
        <v>1</v>
      </c>
      <c r="D39" s="242" t="s">
        <v>146</v>
      </c>
      <c r="E39" s="17" t="s">
        <v>1</v>
      </c>
      <c r="F39" s="243">
        <v>0</v>
      </c>
      <c r="G39" s="33"/>
      <c r="H39" s="34"/>
    </row>
    <row r="40" spans="1:8" s="2" customFormat="1" ht="17" customHeight="1">
      <c r="A40" s="33"/>
      <c r="B40" s="34"/>
      <c r="C40" s="242" t="s">
        <v>88</v>
      </c>
      <c r="D40" s="242" t="s">
        <v>89</v>
      </c>
      <c r="E40" s="17" t="s">
        <v>1</v>
      </c>
      <c r="F40" s="243">
        <v>22.4</v>
      </c>
      <c r="G40" s="33"/>
      <c r="H40" s="34"/>
    </row>
    <row r="41" spans="1:8" s="2" customFormat="1" ht="17" customHeight="1">
      <c r="A41" s="33"/>
      <c r="B41" s="34"/>
      <c r="C41" s="244" t="s">
        <v>382</v>
      </c>
      <c r="D41" s="33"/>
      <c r="E41" s="33"/>
      <c r="F41" s="33"/>
      <c r="G41" s="33"/>
      <c r="H41" s="34"/>
    </row>
    <row r="42" spans="1:8" s="2" customFormat="1" ht="17" customHeight="1">
      <c r="A42" s="33"/>
      <c r="B42" s="34"/>
      <c r="C42" s="242" t="s">
        <v>139</v>
      </c>
      <c r="D42" s="242" t="s">
        <v>140</v>
      </c>
      <c r="E42" s="17" t="s">
        <v>141</v>
      </c>
      <c r="F42" s="243">
        <v>44.15</v>
      </c>
      <c r="G42" s="33"/>
      <c r="H42" s="34"/>
    </row>
    <row r="43" spans="1:8" s="2" customFormat="1" ht="17" customHeight="1">
      <c r="A43" s="33"/>
      <c r="B43" s="34"/>
      <c r="C43" s="242" t="s">
        <v>154</v>
      </c>
      <c r="D43" s="242" t="s">
        <v>155</v>
      </c>
      <c r="E43" s="17" t="s">
        <v>141</v>
      </c>
      <c r="F43" s="243">
        <v>167.10400000000001</v>
      </c>
      <c r="G43" s="33"/>
      <c r="H43" s="34"/>
    </row>
    <row r="44" spans="1:8" s="2" customFormat="1" ht="24">
      <c r="A44" s="33"/>
      <c r="B44" s="34"/>
      <c r="C44" s="242" t="s">
        <v>158</v>
      </c>
      <c r="D44" s="242" t="s">
        <v>159</v>
      </c>
      <c r="E44" s="17" t="s">
        <v>141</v>
      </c>
      <c r="F44" s="243">
        <v>167.10400000000001</v>
      </c>
      <c r="G44" s="33"/>
      <c r="H44" s="34"/>
    </row>
    <row r="45" spans="1:8" s="2" customFormat="1" ht="24">
      <c r="A45" s="33"/>
      <c r="B45" s="34"/>
      <c r="C45" s="242" t="s">
        <v>162</v>
      </c>
      <c r="D45" s="242" t="s">
        <v>163</v>
      </c>
      <c r="E45" s="17" t="s">
        <v>141</v>
      </c>
      <c r="F45" s="243">
        <v>188.85400000000001</v>
      </c>
      <c r="G45" s="33"/>
      <c r="H45" s="34"/>
    </row>
    <row r="46" spans="1:8" s="2" customFormat="1" ht="24">
      <c r="A46" s="33"/>
      <c r="B46" s="34"/>
      <c r="C46" s="242" t="s">
        <v>201</v>
      </c>
      <c r="D46" s="242" t="s">
        <v>202</v>
      </c>
      <c r="E46" s="17" t="s">
        <v>141</v>
      </c>
      <c r="F46" s="243">
        <v>188.85400000000001</v>
      </c>
      <c r="G46" s="33"/>
      <c r="H46" s="34"/>
    </row>
    <row r="47" spans="1:8" s="2" customFormat="1" ht="24">
      <c r="A47" s="33"/>
      <c r="B47" s="34"/>
      <c r="C47" s="242" t="s">
        <v>206</v>
      </c>
      <c r="D47" s="242" t="s">
        <v>207</v>
      </c>
      <c r="E47" s="17" t="s">
        <v>141</v>
      </c>
      <c r="F47" s="243">
        <v>22.4</v>
      </c>
      <c r="G47" s="33"/>
      <c r="H47" s="34"/>
    </row>
    <row r="48" spans="1:8" s="2" customFormat="1" ht="24">
      <c r="A48" s="33"/>
      <c r="B48" s="34"/>
      <c r="C48" s="242" t="s">
        <v>214</v>
      </c>
      <c r="D48" s="242" t="s">
        <v>215</v>
      </c>
      <c r="E48" s="17" t="s">
        <v>141</v>
      </c>
      <c r="F48" s="243">
        <v>22.4</v>
      </c>
      <c r="G48" s="33"/>
      <c r="H48" s="34"/>
    </row>
    <row r="49" spans="1:8" s="2" customFormat="1" ht="17" customHeight="1">
      <c r="A49" s="33"/>
      <c r="B49" s="34"/>
      <c r="C49" s="242" t="s">
        <v>218</v>
      </c>
      <c r="D49" s="242" t="s">
        <v>219</v>
      </c>
      <c r="E49" s="17" t="s">
        <v>141</v>
      </c>
      <c r="F49" s="243">
        <v>22.4</v>
      </c>
      <c r="G49" s="33"/>
      <c r="H49" s="34"/>
    </row>
    <row r="50" spans="1:8" s="2" customFormat="1" ht="24">
      <c r="A50" s="33"/>
      <c r="B50" s="34"/>
      <c r="C50" s="242" t="s">
        <v>231</v>
      </c>
      <c r="D50" s="242" t="s">
        <v>410</v>
      </c>
      <c r="E50" s="17" t="s">
        <v>141</v>
      </c>
      <c r="F50" s="243">
        <v>44.15</v>
      </c>
      <c r="G50" s="33"/>
      <c r="H50" s="34"/>
    </row>
    <row r="51" spans="1:8" s="2" customFormat="1" ht="17" customHeight="1">
      <c r="A51" s="33"/>
      <c r="B51" s="34"/>
      <c r="C51" s="242" t="s">
        <v>235</v>
      </c>
      <c r="D51" s="242" t="s">
        <v>236</v>
      </c>
      <c r="E51" s="17" t="s">
        <v>141</v>
      </c>
      <c r="F51" s="243">
        <v>8.83</v>
      </c>
      <c r="G51" s="33"/>
      <c r="H51" s="34"/>
    </row>
    <row r="52" spans="1:8" s="2" customFormat="1" ht="17" customHeight="1">
      <c r="A52" s="33"/>
      <c r="B52" s="34"/>
      <c r="C52" s="238" t="s">
        <v>192</v>
      </c>
      <c r="D52" s="239" t="s">
        <v>192</v>
      </c>
      <c r="E52" s="240" t="s">
        <v>1</v>
      </c>
      <c r="F52" s="241">
        <v>2.1669999999999998</v>
      </c>
      <c r="G52" s="33"/>
      <c r="H52" s="34"/>
    </row>
    <row r="53" spans="1:8" s="2" customFormat="1" ht="17" customHeight="1">
      <c r="A53" s="33"/>
      <c r="B53" s="34"/>
      <c r="C53" s="242" t="s">
        <v>1</v>
      </c>
      <c r="D53" s="242" t="s">
        <v>185</v>
      </c>
      <c r="E53" s="17" t="s">
        <v>1</v>
      </c>
      <c r="F53" s="243">
        <v>0</v>
      </c>
      <c r="G53" s="33"/>
      <c r="H53" s="34"/>
    </row>
    <row r="54" spans="1:8" s="2" customFormat="1" ht="17" customHeight="1">
      <c r="A54" s="33"/>
      <c r="B54" s="34"/>
      <c r="C54" s="242" t="s">
        <v>1</v>
      </c>
      <c r="D54" s="242" t="s">
        <v>186</v>
      </c>
      <c r="E54" s="17" t="s">
        <v>1</v>
      </c>
      <c r="F54" s="243">
        <v>0</v>
      </c>
      <c r="G54" s="33"/>
      <c r="H54" s="34"/>
    </row>
    <row r="55" spans="1:8" s="2" customFormat="1" ht="17" customHeight="1">
      <c r="A55" s="33"/>
      <c r="B55" s="34"/>
      <c r="C55" s="242" t="s">
        <v>1</v>
      </c>
      <c r="D55" s="242" t="s">
        <v>187</v>
      </c>
      <c r="E55" s="17" t="s">
        <v>1</v>
      </c>
      <c r="F55" s="243">
        <v>0.80500000000000005</v>
      </c>
      <c r="G55" s="33"/>
      <c r="H55" s="34"/>
    </row>
    <row r="56" spans="1:8" s="2" customFormat="1" ht="17" customHeight="1">
      <c r="A56" s="33"/>
      <c r="B56" s="34"/>
      <c r="C56" s="242" t="s">
        <v>1</v>
      </c>
      <c r="D56" s="242" t="s">
        <v>188</v>
      </c>
      <c r="E56" s="17" t="s">
        <v>1</v>
      </c>
      <c r="F56" s="243">
        <v>0</v>
      </c>
      <c r="G56" s="33"/>
      <c r="H56" s="34"/>
    </row>
    <row r="57" spans="1:8" s="2" customFormat="1" ht="17" customHeight="1">
      <c r="A57" s="33"/>
      <c r="B57" s="34"/>
      <c r="C57" s="242" t="s">
        <v>1</v>
      </c>
      <c r="D57" s="242" t="s">
        <v>189</v>
      </c>
      <c r="E57" s="17" t="s">
        <v>1</v>
      </c>
      <c r="F57" s="243">
        <v>0.20300000000000001</v>
      </c>
      <c r="G57" s="33"/>
      <c r="H57" s="34"/>
    </row>
    <row r="58" spans="1:8" s="2" customFormat="1" ht="17" customHeight="1">
      <c r="A58" s="33"/>
      <c r="B58" s="34"/>
      <c r="C58" s="242" t="s">
        <v>1</v>
      </c>
      <c r="D58" s="242" t="s">
        <v>176</v>
      </c>
      <c r="E58" s="17" t="s">
        <v>1</v>
      </c>
      <c r="F58" s="243">
        <v>0</v>
      </c>
      <c r="G58" s="33"/>
      <c r="H58" s="34"/>
    </row>
    <row r="59" spans="1:8" s="2" customFormat="1" ht="17" customHeight="1">
      <c r="A59" s="33"/>
      <c r="B59" s="34"/>
      <c r="C59" s="242" t="s">
        <v>1</v>
      </c>
      <c r="D59" s="242" t="s">
        <v>190</v>
      </c>
      <c r="E59" s="17" t="s">
        <v>1</v>
      </c>
      <c r="F59" s="243">
        <v>0.48599999999999999</v>
      </c>
      <c r="G59" s="33"/>
      <c r="H59" s="34"/>
    </row>
    <row r="60" spans="1:8" s="2" customFormat="1" ht="17" customHeight="1">
      <c r="A60" s="33"/>
      <c r="B60" s="34"/>
      <c r="C60" s="242" t="s">
        <v>1</v>
      </c>
      <c r="D60" s="242" t="s">
        <v>178</v>
      </c>
      <c r="E60" s="17" t="s">
        <v>1</v>
      </c>
      <c r="F60" s="243">
        <v>0</v>
      </c>
      <c r="G60" s="33"/>
      <c r="H60" s="34"/>
    </row>
    <row r="61" spans="1:8" s="2" customFormat="1" ht="17" customHeight="1">
      <c r="A61" s="33"/>
      <c r="B61" s="34"/>
      <c r="C61" s="242" t="s">
        <v>1</v>
      </c>
      <c r="D61" s="242" t="s">
        <v>191</v>
      </c>
      <c r="E61" s="17" t="s">
        <v>1</v>
      </c>
      <c r="F61" s="243">
        <v>0.67300000000000004</v>
      </c>
      <c r="G61" s="33"/>
      <c r="H61" s="34"/>
    </row>
    <row r="62" spans="1:8" s="2" customFormat="1" ht="17" customHeight="1">
      <c r="A62" s="33"/>
      <c r="B62" s="34"/>
      <c r="C62" s="242" t="s">
        <v>192</v>
      </c>
      <c r="D62" s="242" t="s">
        <v>147</v>
      </c>
      <c r="E62" s="17" t="s">
        <v>1</v>
      </c>
      <c r="F62" s="243">
        <v>2.1669999999999998</v>
      </c>
      <c r="G62" s="33"/>
      <c r="H62" s="34"/>
    </row>
    <row r="63" spans="1:8" s="2" customFormat="1" ht="17" customHeight="1">
      <c r="A63" s="33"/>
      <c r="B63" s="34"/>
      <c r="C63" s="238" t="s">
        <v>383</v>
      </c>
      <c r="D63" s="239" t="s">
        <v>384</v>
      </c>
      <c r="E63" s="240" t="s">
        <v>1</v>
      </c>
      <c r="F63" s="241">
        <v>4.9349999999999996</v>
      </c>
      <c r="G63" s="33"/>
      <c r="H63" s="34"/>
    </row>
    <row r="64" spans="1:8" s="2" customFormat="1" ht="7.25" customHeight="1">
      <c r="A64" s="33"/>
      <c r="B64" s="51"/>
      <c r="C64" s="52"/>
      <c r="D64" s="52"/>
      <c r="E64" s="52"/>
      <c r="F64" s="52"/>
      <c r="G64" s="52"/>
      <c r="H64" s="34"/>
    </row>
    <row r="65" spans="1:8" s="2" customFormat="1">
      <c r="A65" s="33"/>
      <c r="B65" s="33"/>
      <c r="C65" s="33"/>
      <c r="D65" s="33"/>
      <c r="E65" s="33"/>
      <c r="F65" s="33"/>
      <c r="G65" s="33"/>
      <c r="H65" s="33"/>
    </row>
  </sheetData>
  <mergeCells count="2">
    <mergeCell ref="D5:F5"/>
    <mergeCell ref="D6:F6"/>
  </mergeCells>
  <pageMargins left="0.7" right="0.7" top="0.75" bottom="0.75" header="0.3" footer="0.3"/>
  <pageSetup paperSize="9" fitToHeight="100" orientation="portrait" blackAndWhite="1"/>
  <headerFooter>
    <oddFooter>&amp;CStrana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2:BM167"/>
  <sheetViews>
    <sheetView showGridLines="0" topLeftCell="A124" workbookViewId="0">
      <selection activeCell="F139" sqref="F139"/>
    </sheetView>
  </sheetViews>
  <sheetFormatPr baseColWidth="10" defaultColWidth="8.75" defaultRowHeight="11"/>
  <cols>
    <col min="1" max="1" width="8.25" style="1" customWidth="1"/>
    <col min="2" max="2" width="1.25" style="1" customWidth="1"/>
    <col min="3" max="4" width="4.25" style="1" customWidth="1"/>
    <col min="5" max="5" width="17.25" style="1" customWidth="1"/>
    <col min="6" max="6" width="53" style="1" customWidth="1"/>
    <col min="7" max="7" width="7.5" style="1" customWidth="1"/>
    <col min="8" max="8" width="14" style="1" customWidth="1"/>
    <col min="9" max="9" width="15.75" style="1" customWidth="1"/>
    <col min="10" max="10" width="22.25" style="1" customWidth="1"/>
    <col min="11" max="11" width="22.25" style="1" hidden="1" customWidth="1"/>
    <col min="12" max="12" width="9.25" style="1" customWidth="1"/>
    <col min="13" max="13" width="10.75" style="1" hidden="1" customWidth="1"/>
    <col min="14" max="14" width="9.25" style="1" hidden="1"/>
    <col min="15" max="20" width="14.25" style="1" hidden="1" customWidth="1"/>
    <col min="21" max="21" width="16.25" style="1" hidden="1" customWidth="1"/>
    <col min="22" max="22" width="12.25" style="1" customWidth="1"/>
    <col min="23" max="23" width="16.25" style="1" customWidth="1"/>
    <col min="24" max="24" width="12.25" style="1" customWidth="1"/>
    <col min="25" max="25" width="15" style="1" customWidth="1"/>
    <col min="26" max="26" width="11" style="1" customWidth="1"/>
    <col min="27" max="27" width="15" style="1" customWidth="1"/>
    <col min="28" max="28" width="16.25" style="1" customWidth="1"/>
    <col min="29" max="29" width="11" style="1" customWidth="1"/>
    <col min="30" max="30" width="15" style="1" customWidth="1"/>
    <col min="31" max="31" width="16.25" style="1" customWidth="1"/>
    <col min="44" max="65" width="9.25" style="1" hidden="1"/>
  </cols>
  <sheetData>
    <row r="2" spans="1:46" s="1" customFormat="1" ht="37" customHeight="1">
      <c r="L2" s="292" t="s">
        <v>5</v>
      </c>
      <c r="M2" s="270"/>
      <c r="N2" s="270"/>
      <c r="O2" s="270"/>
      <c r="P2" s="270"/>
      <c r="Q2" s="270"/>
      <c r="R2" s="270"/>
      <c r="S2" s="270"/>
      <c r="T2" s="270"/>
      <c r="U2" s="270"/>
      <c r="V2" s="270"/>
      <c r="AT2" s="17" t="s">
        <v>83</v>
      </c>
    </row>
    <row r="3" spans="1:46" s="1" customFormat="1" ht="7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69</v>
      </c>
    </row>
    <row r="4" spans="1:46" s="1" customFormat="1" ht="25" customHeight="1">
      <c r="B4" s="20"/>
      <c r="D4" s="21" t="s">
        <v>406</v>
      </c>
      <c r="L4" s="20"/>
      <c r="M4" s="103" t="s">
        <v>9</v>
      </c>
      <c r="AT4" s="17" t="s">
        <v>3</v>
      </c>
    </row>
    <row r="5" spans="1:46" s="1" customFormat="1" ht="7" customHeight="1">
      <c r="B5" s="20"/>
      <c r="L5" s="20"/>
    </row>
    <row r="6" spans="1:46" s="1" customFormat="1" ht="12" customHeight="1">
      <c r="B6" s="20"/>
      <c r="D6" s="28" t="s">
        <v>14</v>
      </c>
      <c r="L6" s="20"/>
    </row>
    <row r="7" spans="1:46" s="1" customFormat="1" ht="16.5" customHeight="1">
      <c r="B7" s="20"/>
      <c r="E7" s="313" t="str">
        <f>'Rekapitulácia stavby'!K6</f>
        <v xml:space="preserve">Obnova objektu bývalých stajní v západnom nádvorí budovy FiF UK - UNIVERSAAL
</v>
      </c>
      <c r="F7" s="314"/>
      <c r="G7" s="314"/>
      <c r="H7" s="314"/>
      <c r="L7" s="20"/>
    </row>
    <row r="8" spans="1:46" s="1" customFormat="1" ht="12" customHeight="1">
      <c r="B8" s="20"/>
      <c r="D8" s="28" t="s">
        <v>92</v>
      </c>
      <c r="L8" s="20"/>
    </row>
    <row r="9" spans="1:46" s="2" customFormat="1" ht="16.5" customHeight="1">
      <c r="A9" s="33"/>
      <c r="B9" s="34"/>
      <c r="C9" s="33"/>
      <c r="D9" s="33"/>
      <c r="E9" s="306" t="s">
        <v>73</v>
      </c>
      <c r="F9" s="307"/>
      <c r="G9" s="307"/>
      <c r="H9" s="307"/>
      <c r="I9" s="33"/>
      <c r="J9" s="33"/>
      <c r="K9" s="33"/>
      <c r="L9" s="46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</row>
    <row r="10" spans="1:46" s="2" customFormat="1" ht="12" customHeight="1">
      <c r="A10" s="33"/>
      <c r="B10" s="34"/>
      <c r="C10" s="33"/>
      <c r="D10" s="28" t="s">
        <v>93</v>
      </c>
      <c r="E10" s="33"/>
      <c r="F10" s="33"/>
      <c r="G10" s="33"/>
      <c r="H10" s="33"/>
      <c r="I10" s="33"/>
      <c r="J10" s="33"/>
      <c r="K10" s="33"/>
      <c r="L10" s="46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</row>
    <row r="11" spans="1:46" s="2" customFormat="1" ht="16.5" customHeight="1">
      <c r="A11" s="33"/>
      <c r="B11" s="34"/>
      <c r="C11" s="33"/>
      <c r="D11" s="33"/>
      <c r="E11" s="293" t="s">
        <v>405</v>
      </c>
      <c r="F11" s="308"/>
      <c r="G11" s="308"/>
      <c r="H11" s="308"/>
      <c r="I11" s="33"/>
      <c r="J11" s="33"/>
      <c r="K11" s="33"/>
      <c r="L11" s="46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</row>
    <row r="12" spans="1:46" s="2" customFormat="1">
      <c r="A12" s="33"/>
      <c r="B12" s="34"/>
      <c r="C12" s="33"/>
      <c r="D12" s="33"/>
      <c r="E12" s="33"/>
      <c r="F12" s="33"/>
      <c r="G12" s="33"/>
      <c r="H12" s="33"/>
      <c r="I12" s="33"/>
      <c r="J12" s="33"/>
      <c r="K12" s="33"/>
      <c r="L12" s="46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</row>
    <row r="13" spans="1:46" s="2" customFormat="1" ht="12" customHeight="1">
      <c r="A13" s="33"/>
      <c r="B13" s="34"/>
      <c r="C13" s="33"/>
      <c r="D13" s="28" t="s">
        <v>15</v>
      </c>
      <c r="E13" s="33"/>
      <c r="F13" s="25" t="s">
        <v>1</v>
      </c>
      <c r="G13" s="33"/>
      <c r="H13" s="33"/>
      <c r="I13" s="28" t="s">
        <v>16</v>
      </c>
      <c r="J13" s="25" t="s">
        <v>1</v>
      </c>
      <c r="K13" s="33"/>
      <c r="L13" s="46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</row>
    <row r="14" spans="1:46" s="2" customFormat="1" ht="12" customHeight="1">
      <c r="A14" s="33"/>
      <c r="B14" s="34"/>
      <c r="C14" s="33"/>
      <c r="D14" s="28" t="s">
        <v>17</v>
      </c>
      <c r="E14" s="33"/>
      <c r="F14" s="25" t="s">
        <v>94</v>
      </c>
      <c r="G14" s="33"/>
      <c r="H14" s="33"/>
      <c r="I14" s="28" t="s">
        <v>19</v>
      </c>
      <c r="J14" s="59">
        <f>'Rekapitulácia stavby'!AN8</f>
        <v>44748</v>
      </c>
      <c r="K14" s="33"/>
      <c r="L14" s="46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</row>
    <row r="15" spans="1:46" s="2" customFormat="1" ht="11" customHeight="1">
      <c r="A15" s="33"/>
      <c r="B15" s="34"/>
      <c r="C15" s="33"/>
      <c r="D15" s="33"/>
      <c r="E15" s="33"/>
      <c r="F15" s="33"/>
      <c r="G15" s="33"/>
      <c r="H15" s="33"/>
      <c r="I15" s="33"/>
      <c r="J15" s="33"/>
      <c r="K15" s="33"/>
      <c r="L15" s="46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</row>
    <row r="16" spans="1:46" s="2" customFormat="1" ht="12" customHeight="1">
      <c r="A16" s="33"/>
      <c r="B16" s="34"/>
      <c r="C16" s="33"/>
      <c r="D16" s="28" t="s">
        <v>20</v>
      </c>
      <c r="E16" s="33"/>
      <c r="F16" s="33"/>
      <c r="G16" s="33"/>
      <c r="H16" s="33"/>
      <c r="I16" s="28" t="s">
        <v>21</v>
      </c>
      <c r="J16" s="25" t="str">
        <f>IF('Rekapitulácia stavby'!AN10="","",'Rekapitulácia stavby'!AN10)</f>
        <v/>
      </c>
      <c r="K16" s="33"/>
      <c r="L16" s="46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</row>
    <row r="17" spans="1:31" s="2" customFormat="1" ht="18" customHeight="1">
      <c r="A17" s="33"/>
      <c r="B17" s="34"/>
      <c r="C17" s="33"/>
      <c r="D17" s="33"/>
      <c r="E17" s="25" t="s">
        <v>95</v>
      </c>
      <c r="F17" s="33"/>
      <c r="G17" s="33"/>
      <c r="H17" s="33"/>
      <c r="I17" s="28" t="s">
        <v>22</v>
      </c>
      <c r="J17" s="25" t="str">
        <f>IF('Rekapitulácia stavby'!AN11="","",'Rekapitulácia stavby'!AN11)</f>
        <v/>
      </c>
      <c r="K17" s="33"/>
      <c r="L17" s="46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</row>
    <row r="18" spans="1:31" s="2" customFormat="1" ht="7" customHeight="1">
      <c r="A18" s="33"/>
      <c r="B18" s="34"/>
      <c r="C18" s="33"/>
      <c r="D18" s="33"/>
      <c r="E18" s="33"/>
      <c r="F18" s="33"/>
      <c r="G18" s="33"/>
      <c r="H18" s="33"/>
      <c r="I18" s="33"/>
      <c r="J18" s="33"/>
      <c r="K18" s="33"/>
      <c r="L18" s="46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</row>
    <row r="19" spans="1:31" s="2" customFormat="1" ht="12" customHeight="1">
      <c r="A19" s="33"/>
      <c r="B19" s="34"/>
      <c r="C19" s="33"/>
      <c r="D19" s="28" t="s">
        <v>23</v>
      </c>
      <c r="E19" s="33"/>
      <c r="F19" s="33"/>
      <c r="G19" s="33"/>
      <c r="H19" s="33"/>
      <c r="I19" s="28" t="s">
        <v>21</v>
      </c>
      <c r="J19" s="29" t="str">
        <f>'Rekapitulácia stavby'!AN13</f>
        <v>Vyplň údaj</v>
      </c>
      <c r="K19" s="33"/>
      <c r="L19" s="46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</row>
    <row r="20" spans="1:31" s="2" customFormat="1" ht="18" customHeight="1">
      <c r="A20" s="33"/>
      <c r="B20" s="34"/>
      <c r="C20" s="33"/>
      <c r="D20" s="33"/>
      <c r="E20" s="309" t="str">
        <f>'Rekapitulácia stavby'!E14</f>
        <v>Vyplň údaj</v>
      </c>
      <c r="F20" s="269"/>
      <c r="G20" s="269"/>
      <c r="H20" s="269"/>
      <c r="I20" s="28" t="s">
        <v>22</v>
      </c>
      <c r="J20" s="29" t="str">
        <f>'Rekapitulácia stavby'!AN14</f>
        <v>Vyplň údaj</v>
      </c>
      <c r="K20" s="33"/>
      <c r="L20" s="46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</row>
    <row r="21" spans="1:31" s="2" customFormat="1" ht="7" customHeight="1">
      <c r="A21" s="33"/>
      <c r="B21" s="34"/>
      <c r="C21" s="33"/>
      <c r="D21" s="33"/>
      <c r="E21" s="33"/>
      <c r="F21" s="33"/>
      <c r="G21" s="33"/>
      <c r="H21" s="33"/>
      <c r="I21" s="33"/>
      <c r="J21" s="33"/>
      <c r="K21" s="33"/>
      <c r="L21" s="46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</row>
    <row r="22" spans="1:31" s="2" customFormat="1" ht="12" customHeight="1">
      <c r="A22" s="33"/>
      <c r="B22" s="34"/>
      <c r="C22" s="33"/>
      <c r="D22" s="28" t="s">
        <v>25</v>
      </c>
      <c r="E22" s="33"/>
      <c r="F22" s="33"/>
      <c r="G22" s="33"/>
      <c r="H22" s="33"/>
      <c r="I22" s="28" t="s">
        <v>21</v>
      </c>
      <c r="J22" s="25" t="str">
        <f>IF('Rekapitulácia stavby'!AN16="","",'Rekapitulácia stavby'!AN16)</f>
        <v/>
      </c>
      <c r="K22" s="33"/>
      <c r="L22" s="46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</row>
    <row r="23" spans="1:31" s="2" customFormat="1" ht="18" customHeight="1">
      <c r="A23" s="33"/>
      <c r="B23" s="34"/>
      <c r="C23" s="33"/>
      <c r="D23" s="33"/>
      <c r="E23" s="25" t="s">
        <v>96</v>
      </c>
      <c r="F23" s="33"/>
      <c r="G23" s="33"/>
      <c r="H23" s="33"/>
      <c r="I23" s="28" t="s">
        <v>22</v>
      </c>
      <c r="J23" s="25" t="str">
        <f>IF('Rekapitulácia stavby'!AN17="","",'Rekapitulácia stavby'!AN17)</f>
        <v/>
      </c>
      <c r="K23" s="33"/>
      <c r="L23" s="46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</row>
    <row r="24" spans="1:31" s="2" customFormat="1" ht="7" customHeight="1">
      <c r="A24" s="33"/>
      <c r="B24" s="34"/>
      <c r="C24" s="33"/>
      <c r="D24" s="33"/>
      <c r="E24" s="33"/>
      <c r="F24" s="33"/>
      <c r="G24" s="33"/>
      <c r="H24" s="33"/>
      <c r="I24" s="33"/>
      <c r="J24" s="33"/>
      <c r="K24" s="33"/>
      <c r="L24" s="46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</row>
    <row r="25" spans="1:31" s="2" customFormat="1" ht="12" customHeight="1">
      <c r="A25" s="33"/>
      <c r="B25" s="34"/>
      <c r="C25" s="33"/>
      <c r="D25" s="28" t="s">
        <v>27</v>
      </c>
      <c r="E25" s="33"/>
      <c r="F25" s="33"/>
      <c r="G25" s="33"/>
      <c r="H25" s="33"/>
      <c r="I25" s="28" t="s">
        <v>21</v>
      </c>
      <c r="J25" s="25" t="str">
        <f>IF('Rekapitulácia stavby'!AN19="","",'Rekapitulácia stavby'!AN19)</f>
        <v/>
      </c>
      <c r="K25" s="33"/>
      <c r="L25" s="46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</row>
    <row r="26" spans="1:31" s="2" customFormat="1" ht="18" customHeight="1">
      <c r="A26" s="33"/>
      <c r="B26" s="34"/>
      <c r="C26" s="33"/>
      <c r="D26" s="33"/>
      <c r="E26" s="25" t="str">
        <f>IF('Rekapitulácia stavby'!E20="","",'Rekapitulácia stavby'!E20)</f>
        <v xml:space="preserve"> </v>
      </c>
      <c r="F26" s="33"/>
      <c r="G26" s="33"/>
      <c r="H26" s="33"/>
      <c r="I26" s="28" t="s">
        <v>22</v>
      </c>
      <c r="J26" s="25" t="str">
        <f>IF('Rekapitulácia stavby'!AN20="","",'Rekapitulácia stavby'!AN20)</f>
        <v/>
      </c>
      <c r="K26" s="33"/>
      <c r="L26" s="46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</row>
    <row r="27" spans="1:31" s="2" customFormat="1" ht="7" customHeight="1">
      <c r="A27" s="33"/>
      <c r="B27" s="34"/>
      <c r="C27" s="33"/>
      <c r="D27" s="33"/>
      <c r="E27" s="33"/>
      <c r="F27" s="33"/>
      <c r="G27" s="33"/>
      <c r="H27" s="33"/>
      <c r="I27" s="33"/>
      <c r="J27" s="33"/>
      <c r="K27" s="33"/>
      <c r="L27" s="46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</row>
    <row r="28" spans="1:31" s="2" customFormat="1" ht="12" customHeight="1">
      <c r="A28" s="33"/>
      <c r="B28" s="34"/>
      <c r="C28" s="33"/>
      <c r="D28" s="28" t="s">
        <v>28</v>
      </c>
      <c r="E28" s="33"/>
      <c r="F28" s="33"/>
      <c r="G28" s="33"/>
      <c r="H28" s="33"/>
      <c r="I28" s="33"/>
      <c r="J28" s="33"/>
      <c r="K28" s="33"/>
      <c r="L28" s="46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</row>
    <row r="29" spans="1:31" s="8" customFormat="1" ht="16.5" customHeight="1">
      <c r="A29" s="104"/>
      <c r="B29" s="105"/>
      <c r="C29" s="104"/>
      <c r="D29" s="104"/>
      <c r="E29" s="273" t="s">
        <v>1</v>
      </c>
      <c r="F29" s="273"/>
      <c r="G29" s="273"/>
      <c r="H29" s="273"/>
      <c r="I29" s="104"/>
      <c r="J29" s="104"/>
      <c r="K29" s="104"/>
      <c r="L29" s="106"/>
      <c r="S29" s="104"/>
      <c r="T29" s="104"/>
      <c r="U29" s="104"/>
      <c r="V29" s="104"/>
      <c r="W29" s="104"/>
      <c r="X29" s="104"/>
      <c r="Y29" s="104"/>
      <c r="Z29" s="104"/>
      <c r="AA29" s="104"/>
      <c r="AB29" s="104"/>
      <c r="AC29" s="104"/>
      <c r="AD29" s="104"/>
      <c r="AE29" s="104"/>
    </row>
    <row r="30" spans="1:31" s="2" customFormat="1" ht="7" customHeight="1">
      <c r="A30" s="33"/>
      <c r="B30" s="34"/>
      <c r="C30" s="33"/>
      <c r="D30" s="33"/>
      <c r="E30" s="33"/>
      <c r="F30" s="33"/>
      <c r="G30" s="33"/>
      <c r="H30" s="33"/>
      <c r="I30" s="33"/>
      <c r="J30" s="33"/>
      <c r="K30" s="33"/>
      <c r="L30" s="46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</row>
    <row r="31" spans="1:31" s="2" customFormat="1" ht="7" customHeight="1">
      <c r="A31" s="33"/>
      <c r="B31" s="34"/>
      <c r="C31" s="33"/>
      <c r="D31" s="70"/>
      <c r="E31" s="70"/>
      <c r="F31" s="70"/>
      <c r="G31" s="70"/>
      <c r="H31" s="70"/>
      <c r="I31" s="70"/>
      <c r="J31" s="70"/>
      <c r="K31" s="70"/>
      <c r="L31" s="46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</row>
    <row r="32" spans="1:31" s="2" customFormat="1" ht="14.5" customHeight="1">
      <c r="A32" s="33"/>
      <c r="B32" s="34"/>
      <c r="C32" s="33"/>
      <c r="D32" s="25" t="s">
        <v>98</v>
      </c>
      <c r="E32" s="33"/>
      <c r="F32" s="33"/>
      <c r="G32" s="33"/>
      <c r="H32" s="33"/>
      <c r="I32" s="33"/>
      <c r="J32" s="107">
        <f>J98</f>
        <v>0</v>
      </c>
      <c r="K32" s="33"/>
      <c r="L32" s="46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</row>
    <row r="33" spans="1:31" s="2" customFormat="1" ht="14.5" customHeight="1">
      <c r="A33" s="33"/>
      <c r="B33" s="34"/>
      <c r="C33" s="33"/>
      <c r="D33" s="108" t="s">
        <v>99</v>
      </c>
      <c r="E33" s="33"/>
      <c r="F33" s="33"/>
      <c r="G33" s="33"/>
      <c r="H33" s="33"/>
      <c r="I33" s="33"/>
      <c r="J33" s="107">
        <f>J105</f>
        <v>0</v>
      </c>
      <c r="K33" s="33"/>
      <c r="L33" s="46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</row>
    <row r="34" spans="1:31" s="2" customFormat="1" ht="25.25" customHeight="1">
      <c r="A34" s="33"/>
      <c r="B34" s="34"/>
      <c r="C34" s="33"/>
      <c r="D34" s="109" t="s">
        <v>29</v>
      </c>
      <c r="E34" s="33"/>
      <c r="F34" s="33"/>
      <c r="G34" s="33"/>
      <c r="H34" s="33"/>
      <c r="I34" s="33"/>
      <c r="J34" s="75">
        <f>ROUND(J32 + J33, 2)</f>
        <v>0</v>
      </c>
      <c r="K34" s="33"/>
      <c r="L34" s="46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</row>
    <row r="35" spans="1:31" s="2" customFormat="1" ht="7" customHeight="1">
      <c r="A35" s="33"/>
      <c r="B35" s="34"/>
      <c r="C35" s="33"/>
      <c r="D35" s="70"/>
      <c r="E35" s="70"/>
      <c r="F35" s="70"/>
      <c r="G35" s="70"/>
      <c r="H35" s="70"/>
      <c r="I35" s="70"/>
      <c r="J35" s="70"/>
      <c r="K35" s="70"/>
      <c r="L35" s="46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</row>
    <row r="36" spans="1:31" s="2" customFormat="1" ht="14.5" customHeight="1">
      <c r="A36" s="33"/>
      <c r="B36" s="34"/>
      <c r="C36" s="33"/>
      <c r="D36" s="33"/>
      <c r="E36" s="33"/>
      <c r="F36" s="37" t="s">
        <v>31</v>
      </c>
      <c r="G36" s="33"/>
      <c r="H36" s="33"/>
      <c r="I36" s="37" t="s">
        <v>30</v>
      </c>
      <c r="J36" s="37" t="s">
        <v>32</v>
      </c>
      <c r="K36" s="33"/>
      <c r="L36" s="46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</row>
    <row r="37" spans="1:31" s="2" customFormat="1" ht="14.5" customHeight="1">
      <c r="A37" s="33"/>
      <c r="B37" s="34"/>
      <c r="C37" s="33"/>
      <c r="D37" s="110" t="s">
        <v>33</v>
      </c>
      <c r="E37" s="39" t="s">
        <v>34</v>
      </c>
      <c r="F37" s="111">
        <f>ROUND((ROUND((SUM(BE105:BE112) + SUM(BE134:BE164)),  2) + SUM(BE166)), 2)</f>
        <v>0</v>
      </c>
      <c r="G37" s="112"/>
      <c r="H37" s="112"/>
      <c r="I37" s="113">
        <v>0.2</v>
      </c>
      <c r="J37" s="111">
        <f>ROUND((ROUND(((SUM(BE105:BE112) + SUM(BE134:BE164))*I37),  2) + (SUM(BE166)*I37)), 2)</f>
        <v>0</v>
      </c>
      <c r="K37" s="33"/>
      <c r="L37" s="46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</row>
    <row r="38" spans="1:31" s="2" customFormat="1" ht="14.5" customHeight="1">
      <c r="A38" s="33"/>
      <c r="B38" s="34"/>
      <c r="C38" s="33"/>
      <c r="D38" s="33"/>
      <c r="E38" s="39" t="s">
        <v>35</v>
      </c>
      <c r="F38" s="111">
        <f>ROUND((ROUND((SUM(BF105:BF112) + SUM(BF134:BF164)),  2) + SUM(BF166)), 2)</f>
        <v>0</v>
      </c>
      <c r="G38" s="112"/>
      <c r="H38" s="112"/>
      <c r="I38" s="113">
        <v>0.2</v>
      </c>
      <c r="J38" s="111">
        <f>ROUND((ROUND(((SUM(BF105:BF112) + SUM(BF134:BF164))*I38),  2) + (SUM(BF166)*I38)), 2)</f>
        <v>0</v>
      </c>
      <c r="K38" s="33"/>
      <c r="L38" s="46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</row>
    <row r="39" spans="1:31" s="2" customFormat="1" ht="14.5" hidden="1" customHeight="1">
      <c r="A39" s="33"/>
      <c r="B39" s="34"/>
      <c r="C39" s="33"/>
      <c r="D39" s="33"/>
      <c r="E39" s="28" t="s">
        <v>36</v>
      </c>
      <c r="F39" s="114">
        <f>ROUND((ROUND((SUM(BG105:BG112) + SUM(BG134:BG164)),  2) + SUM(BG166)), 2)</f>
        <v>0</v>
      </c>
      <c r="G39" s="33"/>
      <c r="H39" s="33"/>
      <c r="I39" s="115">
        <v>0.2</v>
      </c>
      <c r="J39" s="114">
        <f>0</f>
        <v>0</v>
      </c>
      <c r="K39" s="33"/>
      <c r="L39" s="46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</row>
    <row r="40" spans="1:31" s="2" customFormat="1" ht="14.5" hidden="1" customHeight="1">
      <c r="A40" s="33"/>
      <c r="B40" s="34"/>
      <c r="C40" s="33"/>
      <c r="D40" s="33"/>
      <c r="E40" s="28" t="s">
        <v>37</v>
      </c>
      <c r="F40" s="114">
        <f>ROUND((ROUND((SUM(BH105:BH112) + SUM(BH134:BH164)),  2) + SUM(BH166)), 2)</f>
        <v>0</v>
      </c>
      <c r="G40" s="33"/>
      <c r="H40" s="33"/>
      <c r="I40" s="115">
        <v>0.2</v>
      </c>
      <c r="J40" s="114">
        <f>0</f>
        <v>0</v>
      </c>
      <c r="K40" s="33"/>
      <c r="L40" s="46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</row>
    <row r="41" spans="1:31" s="2" customFormat="1" ht="14.5" hidden="1" customHeight="1">
      <c r="A41" s="33"/>
      <c r="B41" s="34"/>
      <c r="C41" s="33"/>
      <c r="D41" s="33"/>
      <c r="E41" s="39" t="s">
        <v>38</v>
      </c>
      <c r="F41" s="111">
        <f>ROUND((ROUND((SUM(BI105:BI112) + SUM(BI134:BI164)),  2) + SUM(BI166)), 2)</f>
        <v>0</v>
      </c>
      <c r="G41" s="112"/>
      <c r="H41" s="112"/>
      <c r="I41" s="113">
        <v>0</v>
      </c>
      <c r="J41" s="111">
        <f>0</f>
        <v>0</v>
      </c>
      <c r="K41" s="33"/>
      <c r="L41" s="46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</row>
    <row r="42" spans="1:31" s="2" customFormat="1" ht="7" customHeight="1">
      <c r="A42" s="33"/>
      <c r="B42" s="34"/>
      <c r="C42" s="33"/>
      <c r="D42" s="33"/>
      <c r="E42" s="33"/>
      <c r="F42" s="33"/>
      <c r="G42" s="33"/>
      <c r="H42" s="33"/>
      <c r="I42" s="33"/>
      <c r="J42" s="33"/>
      <c r="K42" s="33"/>
      <c r="L42" s="46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</row>
    <row r="43" spans="1:31" s="2" customFormat="1" ht="25.25" customHeight="1">
      <c r="A43" s="33"/>
      <c r="B43" s="34"/>
      <c r="C43" s="116"/>
      <c r="D43" s="117" t="s">
        <v>39</v>
      </c>
      <c r="E43" s="64"/>
      <c r="F43" s="64"/>
      <c r="G43" s="118" t="s">
        <v>40</v>
      </c>
      <c r="H43" s="119" t="s">
        <v>41</v>
      </c>
      <c r="I43" s="64"/>
      <c r="J43" s="120">
        <f>SUM(J34:J41)</f>
        <v>0</v>
      </c>
      <c r="K43" s="121"/>
      <c r="L43" s="46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</row>
    <row r="44" spans="1:31" s="2" customFormat="1" ht="14.5" customHeight="1">
      <c r="A44" s="33"/>
      <c r="B44" s="34"/>
      <c r="C44" s="33"/>
      <c r="D44" s="33"/>
      <c r="E44" s="33"/>
      <c r="F44" s="33"/>
      <c r="G44" s="33"/>
      <c r="H44" s="33"/>
      <c r="I44" s="33"/>
      <c r="J44" s="33"/>
      <c r="K44" s="33"/>
      <c r="L44" s="46"/>
      <c r="S44" s="33"/>
      <c r="T44" s="33"/>
      <c r="U44" s="33"/>
      <c r="V44" s="33"/>
      <c r="W44" s="33"/>
      <c r="X44" s="33"/>
      <c r="Y44" s="33"/>
      <c r="Z44" s="33"/>
      <c r="AA44" s="33"/>
      <c r="AB44" s="33"/>
      <c r="AC44" s="33"/>
      <c r="AD44" s="33"/>
      <c r="AE44" s="33"/>
    </row>
    <row r="45" spans="1:31" s="1" customFormat="1" ht="14.5" customHeight="1">
      <c r="B45" s="20"/>
      <c r="L45" s="20"/>
    </row>
    <row r="46" spans="1:31" s="1" customFormat="1" ht="14.5" customHeight="1">
      <c r="B46" s="20"/>
      <c r="L46" s="20"/>
    </row>
    <row r="47" spans="1:31" s="1" customFormat="1" ht="14.5" customHeight="1">
      <c r="B47" s="20"/>
      <c r="L47" s="20"/>
    </row>
    <row r="48" spans="1:31" s="1" customFormat="1" ht="14.5" customHeight="1">
      <c r="B48" s="20"/>
      <c r="L48" s="20"/>
    </row>
    <row r="49" spans="1:31" s="1" customFormat="1" ht="14.5" customHeight="1">
      <c r="B49" s="20"/>
      <c r="L49" s="20"/>
    </row>
    <row r="50" spans="1:31" s="2" customFormat="1" ht="14.5" customHeight="1">
      <c r="B50" s="46"/>
      <c r="D50" s="47" t="s">
        <v>42</v>
      </c>
      <c r="E50" s="48"/>
      <c r="F50" s="48"/>
      <c r="G50" s="47" t="s">
        <v>43</v>
      </c>
      <c r="H50" s="48"/>
      <c r="I50" s="48"/>
      <c r="J50" s="48"/>
      <c r="K50" s="48"/>
      <c r="L50" s="46"/>
    </row>
    <row r="51" spans="1:31">
      <c r="B51" s="20"/>
      <c r="L51" s="20"/>
    </row>
    <row r="52" spans="1:31">
      <c r="B52" s="20"/>
      <c r="L52" s="20"/>
    </row>
    <row r="53" spans="1:31">
      <c r="B53" s="20"/>
      <c r="L53" s="20"/>
    </row>
    <row r="54" spans="1:31">
      <c r="B54" s="20"/>
      <c r="L54" s="20"/>
    </row>
    <row r="55" spans="1:31">
      <c r="B55" s="20"/>
      <c r="L55" s="20"/>
    </row>
    <row r="56" spans="1:31">
      <c r="B56" s="20"/>
      <c r="L56" s="20"/>
    </row>
    <row r="57" spans="1:31">
      <c r="B57" s="20"/>
      <c r="L57" s="20"/>
    </row>
    <row r="58" spans="1:31">
      <c r="B58" s="20"/>
      <c r="L58" s="20"/>
    </row>
    <row r="59" spans="1:31">
      <c r="B59" s="20"/>
      <c r="L59" s="20"/>
    </row>
    <row r="60" spans="1:31">
      <c r="B60" s="20"/>
      <c r="L60" s="20"/>
    </row>
    <row r="61" spans="1:31" s="2" customFormat="1" ht="13">
      <c r="A61" s="33"/>
      <c r="B61" s="34"/>
      <c r="C61" s="33"/>
      <c r="D61" s="49" t="s">
        <v>44</v>
      </c>
      <c r="E61" s="36"/>
      <c r="F61" s="122" t="s">
        <v>45</v>
      </c>
      <c r="G61" s="49" t="s">
        <v>44</v>
      </c>
      <c r="H61" s="36"/>
      <c r="I61" s="36"/>
      <c r="J61" s="123" t="s">
        <v>45</v>
      </c>
      <c r="K61" s="36"/>
      <c r="L61" s="46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</row>
    <row r="62" spans="1:31">
      <c r="B62" s="20"/>
      <c r="L62" s="20"/>
    </row>
    <row r="63" spans="1:31">
      <c r="B63" s="20"/>
      <c r="L63" s="20"/>
    </row>
    <row r="64" spans="1:31">
      <c r="B64" s="20"/>
      <c r="L64" s="20"/>
    </row>
    <row r="65" spans="1:31" s="2" customFormat="1" ht="13">
      <c r="A65" s="33"/>
      <c r="B65" s="34"/>
      <c r="C65" s="33"/>
      <c r="D65" s="47" t="s">
        <v>46</v>
      </c>
      <c r="E65" s="50"/>
      <c r="F65" s="50"/>
      <c r="G65" s="47" t="s">
        <v>47</v>
      </c>
      <c r="H65" s="50"/>
      <c r="I65" s="50"/>
      <c r="J65" s="50"/>
      <c r="K65" s="50"/>
      <c r="L65" s="46"/>
      <c r="S65" s="33"/>
      <c r="T65" s="33"/>
      <c r="U65" s="33"/>
      <c r="V65" s="33"/>
      <c r="W65" s="33"/>
      <c r="X65" s="33"/>
      <c r="Y65" s="33"/>
      <c r="Z65" s="33"/>
      <c r="AA65" s="33"/>
      <c r="AB65" s="33"/>
      <c r="AC65" s="33"/>
      <c r="AD65" s="33"/>
      <c r="AE65" s="33"/>
    </row>
    <row r="66" spans="1:31">
      <c r="B66" s="20"/>
      <c r="L66" s="20"/>
    </row>
    <row r="67" spans="1:31">
      <c r="B67" s="20"/>
      <c r="L67" s="20"/>
    </row>
    <row r="68" spans="1:31">
      <c r="B68" s="20"/>
      <c r="L68" s="20"/>
    </row>
    <row r="69" spans="1:31">
      <c r="B69" s="20"/>
      <c r="L69" s="20"/>
    </row>
    <row r="70" spans="1:31">
      <c r="B70" s="20"/>
      <c r="L70" s="20"/>
    </row>
    <row r="71" spans="1:31">
      <c r="B71" s="20"/>
      <c r="L71" s="20"/>
    </row>
    <row r="72" spans="1:31">
      <c r="B72" s="20"/>
      <c r="L72" s="20"/>
    </row>
    <row r="73" spans="1:31">
      <c r="B73" s="20"/>
      <c r="L73" s="20"/>
    </row>
    <row r="74" spans="1:31">
      <c r="B74" s="20"/>
      <c r="L74" s="20"/>
    </row>
    <row r="75" spans="1:31">
      <c r="B75" s="20"/>
      <c r="L75" s="20"/>
    </row>
    <row r="76" spans="1:31" s="2" customFormat="1" ht="13">
      <c r="A76" s="33"/>
      <c r="B76" s="34"/>
      <c r="C76" s="33"/>
      <c r="D76" s="49" t="s">
        <v>44</v>
      </c>
      <c r="E76" s="36"/>
      <c r="F76" s="122" t="s">
        <v>45</v>
      </c>
      <c r="G76" s="49" t="s">
        <v>44</v>
      </c>
      <c r="H76" s="36"/>
      <c r="I76" s="36"/>
      <c r="J76" s="123" t="s">
        <v>45</v>
      </c>
      <c r="K76" s="36"/>
      <c r="L76" s="46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</row>
    <row r="77" spans="1:31" s="2" customFormat="1" ht="14.5" customHeight="1">
      <c r="A77" s="33"/>
      <c r="B77" s="51"/>
      <c r="C77" s="52"/>
      <c r="D77" s="52"/>
      <c r="E77" s="52"/>
      <c r="F77" s="52"/>
      <c r="G77" s="52"/>
      <c r="H77" s="52"/>
      <c r="I77" s="52"/>
      <c r="J77" s="52"/>
      <c r="K77" s="52"/>
      <c r="L77" s="46"/>
      <c r="S77" s="33"/>
      <c r="T77" s="33"/>
      <c r="U77" s="33"/>
      <c r="V77" s="33"/>
      <c r="W77" s="33"/>
      <c r="X77" s="33"/>
      <c r="Y77" s="33"/>
      <c r="Z77" s="33"/>
      <c r="AA77" s="33"/>
      <c r="AB77" s="33"/>
      <c r="AC77" s="33"/>
      <c r="AD77" s="33"/>
      <c r="AE77" s="33"/>
    </row>
    <row r="81" spans="1:31" s="2" customFormat="1" ht="7" customHeight="1">
      <c r="A81" s="33"/>
      <c r="B81" s="53"/>
      <c r="C81" s="54"/>
      <c r="D81" s="54"/>
      <c r="E81" s="54"/>
      <c r="F81" s="54"/>
      <c r="G81" s="54"/>
      <c r="H81" s="54"/>
      <c r="I81" s="54"/>
      <c r="J81" s="54"/>
      <c r="K81" s="54"/>
      <c r="L81" s="46"/>
      <c r="S81" s="33"/>
      <c r="T81" s="33"/>
      <c r="U81" s="33"/>
      <c r="V81" s="33"/>
      <c r="W81" s="33"/>
      <c r="X81" s="33"/>
      <c r="Y81" s="33"/>
      <c r="Z81" s="33"/>
      <c r="AA81" s="33"/>
      <c r="AB81" s="33"/>
      <c r="AC81" s="33"/>
      <c r="AD81" s="33"/>
      <c r="AE81" s="33"/>
    </row>
    <row r="82" spans="1:31" s="2" customFormat="1" ht="25" customHeight="1">
      <c r="A82" s="33"/>
      <c r="B82" s="34"/>
      <c r="C82" s="21" t="s">
        <v>407</v>
      </c>
      <c r="D82" s="33"/>
      <c r="E82" s="33"/>
      <c r="F82" s="33"/>
      <c r="G82" s="33"/>
      <c r="H82" s="33"/>
      <c r="I82" s="33"/>
      <c r="J82" s="33"/>
      <c r="K82" s="33"/>
      <c r="L82" s="46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</row>
    <row r="83" spans="1:31" s="2" customFormat="1" ht="7" customHeight="1">
      <c r="A83" s="33"/>
      <c r="B83" s="34"/>
      <c r="C83" s="33"/>
      <c r="D83" s="33"/>
      <c r="E83" s="33"/>
      <c r="F83" s="33"/>
      <c r="G83" s="33"/>
      <c r="H83" s="33"/>
      <c r="I83" s="33"/>
      <c r="J83" s="33"/>
      <c r="K83" s="33"/>
      <c r="L83" s="46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</row>
    <row r="84" spans="1:31" s="2" customFormat="1" ht="12" customHeight="1">
      <c r="A84" s="33"/>
      <c r="B84" s="34"/>
      <c r="C84" s="28" t="s">
        <v>14</v>
      </c>
      <c r="D84" s="33"/>
      <c r="E84" s="33"/>
      <c r="F84" s="33"/>
      <c r="G84" s="33"/>
      <c r="H84" s="33"/>
      <c r="I84" s="33"/>
      <c r="J84" s="33"/>
      <c r="K84" s="33"/>
      <c r="L84" s="46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</row>
    <row r="85" spans="1:31" s="2" customFormat="1" ht="16.5" customHeight="1">
      <c r="A85" s="33"/>
      <c r="B85" s="34"/>
      <c r="C85" s="33"/>
      <c r="D85" s="33"/>
      <c r="E85" s="313" t="str">
        <f>E7</f>
        <v xml:space="preserve">Obnova objektu bývalých stajní v západnom nádvorí budovy FiF UK - UNIVERSAAL
</v>
      </c>
      <c r="F85" s="314"/>
      <c r="G85" s="314"/>
      <c r="H85" s="314"/>
      <c r="I85" s="33"/>
      <c r="J85" s="33"/>
      <c r="K85" s="33"/>
      <c r="L85" s="46"/>
      <c r="S85" s="33"/>
      <c r="T85" s="33"/>
      <c r="U85" s="33"/>
      <c r="V85" s="33"/>
      <c r="W85" s="33"/>
      <c r="X85" s="33"/>
      <c r="Y85" s="33"/>
      <c r="Z85" s="33"/>
      <c r="AA85" s="33"/>
      <c r="AB85" s="33"/>
      <c r="AC85" s="33"/>
      <c r="AD85" s="33"/>
      <c r="AE85" s="33"/>
    </row>
    <row r="86" spans="1:31" s="1" customFormat="1" ht="12" customHeight="1">
      <c r="B86" s="20"/>
      <c r="C86" s="28" t="s">
        <v>92</v>
      </c>
      <c r="L86" s="20"/>
    </row>
    <row r="87" spans="1:31" s="2" customFormat="1" ht="16.5" customHeight="1">
      <c r="A87" s="33"/>
      <c r="B87" s="34"/>
      <c r="C87" s="33"/>
      <c r="D87" s="33"/>
      <c r="E87" s="306" t="str">
        <f>E9</f>
        <v>SO 02 Dvor</v>
      </c>
      <c r="F87" s="307"/>
      <c r="G87" s="307"/>
      <c r="H87" s="307"/>
      <c r="I87" s="33"/>
      <c r="J87" s="33"/>
      <c r="K87" s="33"/>
      <c r="L87" s="46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</row>
    <row r="88" spans="1:31" s="2" customFormat="1" ht="12" customHeight="1">
      <c r="A88" s="33"/>
      <c r="B88" s="34"/>
      <c r="C88" s="28" t="s">
        <v>93</v>
      </c>
      <c r="D88" s="33"/>
      <c r="E88" s="33"/>
      <c r="F88" s="33"/>
      <c r="G88" s="33"/>
      <c r="H88" s="33"/>
      <c r="I88" s="33"/>
      <c r="J88" s="33"/>
      <c r="K88" s="33"/>
      <c r="L88" s="46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</row>
    <row r="89" spans="1:31" s="2" customFormat="1" ht="16.5" customHeight="1">
      <c r="A89" s="33"/>
      <c r="B89" s="34"/>
      <c r="C89" s="33"/>
      <c r="D89" s="33"/>
      <c r="E89" s="306" t="str">
        <f>E11</f>
        <v>02 - E2.2 Zdravotechnika</v>
      </c>
      <c r="F89" s="297"/>
      <c r="G89" s="297"/>
      <c r="H89" s="297"/>
      <c r="I89" s="33"/>
      <c r="J89" s="33"/>
      <c r="K89" s="33"/>
      <c r="L89" s="46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</row>
    <row r="90" spans="1:31" s="2" customFormat="1" ht="7" customHeight="1">
      <c r="A90" s="33"/>
      <c r="B90" s="34"/>
      <c r="C90" s="33"/>
      <c r="D90" s="33"/>
      <c r="E90" s="33"/>
      <c r="F90" s="33"/>
      <c r="G90" s="33"/>
      <c r="H90" s="33"/>
      <c r="I90" s="33"/>
      <c r="J90" s="33"/>
      <c r="K90" s="33"/>
      <c r="L90" s="46"/>
      <c r="S90" s="33"/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</row>
    <row r="91" spans="1:31" s="2" customFormat="1" ht="12" customHeight="1">
      <c r="A91" s="33"/>
      <c r="B91" s="34"/>
      <c r="C91" s="28" t="s">
        <v>17</v>
      </c>
      <c r="D91" s="33"/>
      <c r="E91" s="33"/>
      <c r="F91" s="25" t="str">
        <f>F14</f>
        <v>Bratislava</v>
      </c>
      <c r="G91" s="33"/>
      <c r="H91" s="33"/>
      <c r="I91" s="28" t="s">
        <v>19</v>
      </c>
      <c r="J91" s="59">
        <f>IF(J14="","",J14)</f>
        <v>44748</v>
      </c>
      <c r="K91" s="33"/>
      <c r="L91" s="46"/>
      <c r="S91" s="33"/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</row>
    <row r="92" spans="1:31" s="2" customFormat="1" ht="7" customHeight="1">
      <c r="A92" s="33"/>
      <c r="B92" s="34"/>
      <c r="C92" s="33"/>
      <c r="D92" s="33"/>
      <c r="E92" s="33"/>
      <c r="F92" s="33"/>
      <c r="G92" s="33"/>
      <c r="H92" s="33"/>
      <c r="I92" s="33"/>
      <c r="J92" s="33"/>
      <c r="K92" s="33"/>
      <c r="L92" s="46"/>
      <c r="S92" s="33"/>
      <c r="T92" s="33"/>
      <c r="U92" s="33"/>
      <c r="V92" s="33"/>
      <c r="W92" s="33"/>
      <c r="X92" s="33"/>
      <c r="Y92" s="33"/>
      <c r="Z92" s="33"/>
      <c r="AA92" s="33"/>
      <c r="AB92" s="33"/>
      <c r="AC92" s="33"/>
      <c r="AD92" s="33"/>
      <c r="AE92" s="33"/>
    </row>
    <row r="93" spans="1:31" s="2" customFormat="1" ht="15.25" customHeight="1">
      <c r="A93" s="33"/>
      <c r="B93" s="34"/>
      <c r="C93" s="28" t="s">
        <v>20</v>
      </c>
      <c r="D93" s="33"/>
      <c r="E93" s="33"/>
      <c r="F93" s="25" t="str">
        <f>E17</f>
        <v>Filozofická fakutla UK</v>
      </c>
      <c r="G93" s="33"/>
      <c r="H93" s="33"/>
      <c r="I93" s="28" t="s">
        <v>25</v>
      </c>
      <c r="J93" s="31" t="str">
        <f>E23</f>
        <v>PLURAL s.r.o.</v>
      </c>
      <c r="K93" s="33"/>
      <c r="L93" s="46"/>
      <c r="S93" s="33"/>
      <c r="T93" s="33"/>
      <c r="U93" s="33"/>
      <c r="V93" s="33"/>
      <c r="W93" s="33"/>
      <c r="X93" s="33"/>
      <c r="Y93" s="33"/>
      <c r="Z93" s="33"/>
      <c r="AA93" s="33"/>
      <c r="AB93" s="33"/>
      <c r="AC93" s="33"/>
      <c r="AD93" s="33"/>
      <c r="AE93" s="33"/>
    </row>
    <row r="94" spans="1:31" s="2" customFormat="1" ht="15.25" customHeight="1">
      <c r="A94" s="33"/>
      <c r="B94" s="34"/>
      <c r="C94" s="28" t="s">
        <v>23</v>
      </c>
      <c r="D94" s="33"/>
      <c r="E94" s="33"/>
      <c r="F94" s="25" t="str">
        <f>IF(E20="","",E20)</f>
        <v>Vyplň údaj</v>
      </c>
      <c r="G94" s="33"/>
      <c r="H94" s="33"/>
      <c r="I94" s="28" t="s">
        <v>27</v>
      </c>
      <c r="J94" s="31" t="str">
        <f>E26</f>
        <v xml:space="preserve"> </v>
      </c>
      <c r="K94" s="33"/>
      <c r="L94" s="46"/>
      <c r="S94" s="33"/>
      <c r="T94" s="33"/>
      <c r="U94" s="33"/>
      <c r="V94" s="33"/>
      <c r="W94" s="33"/>
      <c r="X94" s="33"/>
      <c r="Y94" s="33"/>
      <c r="Z94" s="33"/>
      <c r="AA94" s="33"/>
      <c r="AB94" s="33"/>
      <c r="AC94" s="33"/>
      <c r="AD94" s="33"/>
      <c r="AE94" s="33"/>
    </row>
    <row r="95" spans="1:31" s="2" customFormat="1" ht="10.25" customHeight="1">
      <c r="A95" s="33"/>
      <c r="B95" s="34"/>
      <c r="C95" s="33"/>
      <c r="D95" s="33"/>
      <c r="E95" s="33"/>
      <c r="F95" s="33"/>
      <c r="G95" s="33"/>
      <c r="H95" s="33"/>
      <c r="I95" s="33"/>
      <c r="J95" s="33"/>
      <c r="K95" s="33"/>
      <c r="L95" s="46"/>
      <c r="S95" s="33"/>
      <c r="T95" s="33"/>
      <c r="U95" s="33"/>
      <c r="V95" s="33"/>
      <c r="W95" s="33"/>
      <c r="X95" s="33"/>
      <c r="Y95" s="33"/>
      <c r="Z95" s="33"/>
      <c r="AA95" s="33"/>
      <c r="AB95" s="33"/>
      <c r="AC95" s="33"/>
      <c r="AD95" s="33"/>
      <c r="AE95" s="33"/>
    </row>
    <row r="96" spans="1:31" s="2" customFormat="1" ht="29.25" customHeight="1">
      <c r="A96" s="33"/>
      <c r="B96" s="34"/>
      <c r="C96" s="124" t="s">
        <v>100</v>
      </c>
      <c r="D96" s="116"/>
      <c r="E96" s="116"/>
      <c r="F96" s="116"/>
      <c r="G96" s="116"/>
      <c r="H96" s="116"/>
      <c r="I96" s="116"/>
      <c r="J96" s="125" t="s">
        <v>101</v>
      </c>
      <c r="K96" s="116"/>
      <c r="L96" s="46"/>
      <c r="S96" s="33"/>
      <c r="T96" s="33"/>
      <c r="U96" s="33"/>
      <c r="V96" s="33"/>
      <c r="W96" s="33"/>
      <c r="X96" s="33"/>
      <c r="Y96" s="33"/>
      <c r="Z96" s="33"/>
      <c r="AA96" s="33"/>
      <c r="AB96" s="33"/>
      <c r="AC96" s="33"/>
      <c r="AD96" s="33"/>
      <c r="AE96" s="33"/>
    </row>
    <row r="97" spans="1:65" s="2" customFormat="1" ht="10.25" customHeight="1">
      <c r="A97" s="33"/>
      <c r="B97" s="34"/>
      <c r="C97" s="33"/>
      <c r="D97" s="33"/>
      <c r="E97" s="33"/>
      <c r="F97" s="33"/>
      <c r="G97" s="33"/>
      <c r="H97" s="33"/>
      <c r="I97" s="33"/>
      <c r="J97" s="33"/>
      <c r="K97" s="33"/>
      <c r="L97" s="46"/>
      <c r="S97" s="33"/>
      <c r="T97" s="33"/>
      <c r="U97" s="33"/>
      <c r="V97" s="33"/>
      <c r="W97" s="33"/>
      <c r="X97" s="33"/>
      <c r="Y97" s="33"/>
      <c r="Z97" s="33"/>
      <c r="AA97" s="33"/>
      <c r="AB97" s="33"/>
      <c r="AC97" s="33"/>
      <c r="AD97" s="33"/>
      <c r="AE97" s="33"/>
    </row>
    <row r="98" spans="1:65" s="2" customFormat="1" ht="23" customHeight="1">
      <c r="A98" s="33"/>
      <c r="B98" s="34"/>
      <c r="C98" s="126" t="s">
        <v>102</v>
      </c>
      <c r="D98" s="33"/>
      <c r="E98" s="33"/>
      <c r="F98" s="33"/>
      <c r="G98" s="33"/>
      <c r="H98" s="33"/>
      <c r="I98" s="33"/>
      <c r="J98" s="75">
        <f>J134</f>
        <v>0</v>
      </c>
      <c r="K98" s="33"/>
      <c r="L98" s="46"/>
      <c r="S98" s="33"/>
      <c r="T98" s="33"/>
      <c r="U98" s="33"/>
      <c r="V98" s="33"/>
      <c r="W98" s="33"/>
      <c r="X98" s="33"/>
      <c r="Y98" s="33"/>
      <c r="Z98" s="33"/>
      <c r="AA98" s="33"/>
      <c r="AB98" s="33"/>
      <c r="AC98" s="33"/>
      <c r="AD98" s="33"/>
      <c r="AE98" s="33"/>
      <c r="AU98" s="17" t="s">
        <v>103</v>
      </c>
    </row>
    <row r="99" spans="1:65" s="9" customFormat="1" ht="25" customHeight="1">
      <c r="B99" s="127"/>
      <c r="D99" s="128" t="s">
        <v>306</v>
      </c>
      <c r="E99" s="129"/>
      <c r="F99" s="129"/>
      <c r="G99" s="129"/>
      <c r="H99" s="129"/>
      <c r="I99" s="129"/>
      <c r="J99" s="130">
        <f>J135</f>
        <v>0</v>
      </c>
      <c r="L99" s="127"/>
    </row>
    <row r="100" spans="1:65" s="9" customFormat="1" ht="25" customHeight="1">
      <c r="B100" s="127"/>
      <c r="D100" s="128" t="s">
        <v>307</v>
      </c>
      <c r="E100" s="129"/>
      <c r="F100" s="129"/>
      <c r="G100" s="129"/>
      <c r="H100" s="129"/>
      <c r="I100" s="129"/>
      <c r="J100" s="130">
        <f>J144</f>
        <v>0</v>
      </c>
      <c r="L100" s="127"/>
    </row>
    <row r="101" spans="1:65" s="9" customFormat="1" ht="25" customHeight="1">
      <c r="B101" s="127"/>
      <c r="D101" s="128" t="s">
        <v>308</v>
      </c>
      <c r="E101" s="129"/>
      <c r="F101" s="129"/>
      <c r="G101" s="129"/>
      <c r="H101" s="129"/>
      <c r="I101" s="129"/>
      <c r="J101" s="130">
        <f>J160</f>
        <v>0</v>
      </c>
      <c r="L101" s="127"/>
    </row>
    <row r="102" spans="1:65" s="9" customFormat="1" ht="21.75" customHeight="1">
      <c r="B102" s="127"/>
      <c r="D102" s="135" t="s">
        <v>112</v>
      </c>
      <c r="J102" s="136">
        <f>J165</f>
        <v>0</v>
      </c>
      <c r="L102" s="127"/>
    </row>
    <row r="103" spans="1:65" s="2" customFormat="1" ht="21.75" customHeight="1">
      <c r="A103" s="33"/>
      <c r="B103" s="34"/>
      <c r="C103" s="33"/>
      <c r="D103" s="33"/>
      <c r="E103" s="33"/>
      <c r="F103" s="33"/>
      <c r="G103" s="33"/>
      <c r="H103" s="33"/>
      <c r="I103" s="33"/>
      <c r="J103" s="33"/>
      <c r="K103" s="33"/>
      <c r="L103" s="46"/>
      <c r="S103" s="33"/>
      <c r="T103" s="33"/>
      <c r="U103" s="33"/>
      <c r="V103" s="33"/>
      <c r="W103" s="33"/>
      <c r="X103" s="33"/>
      <c r="Y103" s="33"/>
      <c r="Z103" s="33"/>
      <c r="AA103" s="33"/>
      <c r="AB103" s="33"/>
      <c r="AC103" s="33"/>
      <c r="AD103" s="33"/>
      <c r="AE103" s="33"/>
    </row>
    <row r="104" spans="1:65" s="2" customFormat="1" ht="7" customHeight="1">
      <c r="A104" s="33"/>
      <c r="B104" s="34"/>
      <c r="C104" s="33"/>
      <c r="D104" s="33"/>
      <c r="E104" s="33"/>
      <c r="F104" s="33"/>
      <c r="G104" s="33"/>
      <c r="H104" s="33"/>
      <c r="I104" s="33"/>
      <c r="J104" s="33"/>
      <c r="K104" s="33"/>
      <c r="L104" s="46"/>
      <c r="S104" s="33"/>
      <c r="T104" s="33"/>
      <c r="U104" s="33"/>
      <c r="V104" s="33"/>
      <c r="W104" s="33"/>
      <c r="X104" s="33"/>
      <c r="Y104" s="33"/>
      <c r="Z104" s="33"/>
      <c r="AA104" s="33"/>
      <c r="AB104" s="33"/>
      <c r="AC104" s="33"/>
      <c r="AD104" s="33"/>
      <c r="AE104" s="33"/>
    </row>
    <row r="105" spans="1:65" s="2" customFormat="1" ht="29.25" customHeight="1">
      <c r="A105" s="33"/>
      <c r="B105" s="34"/>
      <c r="C105" s="126" t="s">
        <v>113</v>
      </c>
      <c r="D105" s="33"/>
      <c r="E105" s="33"/>
      <c r="F105" s="33"/>
      <c r="G105" s="33"/>
      <c r="H105" s="33"/>
      <c r="I105" s="33"/>
      <c r="J105" s="137">
        <f>ROUND(J106 + J107 + J108 + J109 + J110 + J111,2)</f>
        <v>0</v>
      </c>
      <c r="K105" s="33"/>
      <c r="L105" s="46"/>
      <c r="N105" s="138" t="s">
        <v>33</v>
      </c>
      <c r="S105" s="33"/>
      <c r="T105" s="33"/>
      <c r="U105" s="33"/>
      <c r="V105" s="33"/>
      <c r="W105" s="33"/>
      <c r="X105" s="33"/>
      <c r="Y105" s="33"/>
      <c r="Z105" s="33"/>
      <c r="AA105" s="33"/>
      <c r="AB105" s="33"/>
      <c r="AC105" s="33"/>
      <c r="AD105" s="33"/>
      <c r="AE105" s="33"/>
    </row>
    <row r="106" spans="1:65" s="2" customFormat="1" ht="18" customHeight="1">
      <c r="A106" s="33"/>
      <c r="B106" s="139"/>
      <c r="C106" s="140"/>
      <c r="D106" s="311" t="s">
        <v>114</v>
      </c>
      <c r="E106" s="312"/>
      <c r="F106" s="312"/>
      <c r="G106" s="140"/>
      <c r="H106" s="140"/>
      <c r="I106" s="140"/>
      <c r="J106" s="142">
        <v>0</v>
      </c>
      <c r="K106" s="140"/>
      <c r="L106" s="143"/>
      <c r="M106" s="144"/>
      <c r="N106" s="145" t="s">
        <v>35</v>
      </c>
      <c r="O106" s="144"/>
      <c r="P106" s="144"/>
      <c r="Q106" s="144"/>
      <c r="R106" s="144"/>
      <c r="S106" s="140"/>
      <c r="T106" s="140"/>
      <c r="U106" s="140"/>
      <c r="V106" s="140"/>
      <c r="W106" s="140"/>
      <c r="X106" s="140"/>
      <c r="Y106" s="140"/>
      <c r="Z106" s="140"/>
      <c r="AA106" s="140"/>
      <c r="AB106" s="140"/>
      <c r="AC106" s="140"/>
      <c r="AD106" s="140"/>
      <c r="AE106" s="140"/>
      <c r="AF106" s="144"/>
      <c r="AG106" s="144"/>
      <c r="AH106" s="144"/>
      <c r="AI106" s="144"/>
      <c r="AJ106" s="144"/>
      <c r="AK106" s="144"/>
      <c r="AL106" s="144"/>
      <c r="AM106" s="144"/>
      <c r="AN106" s="144"/>
      <c r="AO106" s="144"/>
      <c r="AP106" s="144"/>
      <c r="AQ106" s="144"/>
      <c r="AR106" s="144"/>
      <c r="AS106" s="144"/>
      <c r="AT106" s="144"/>
      <c r="AU106" s="144"/>
      <c r="AV106" s="144"/>
      <c r="AW106" s="144"/>
      <c r="AX106" s="144"/>
      <c r="AY106" s="146" t="s">
        <v>115</v>
      </c>
      <c r="AZ106" s="144"/>
      <c r="BA106" s="144"/>
      <c r="BB106" s="144"/>
      <c r="BC106" s="144"/>
      <c r="BD106" s="144"/>
      <c r="BE106" s="147">
        <f t="shared" ref="BE106:BE111" si="0">IF(N106="základná",J106,0)</f>
        <v>0</v>
      </c>
      <c r="BF106" s="147">
        <f t="shared" ref="BF106:BF111" si="1">IF(N106="znížená",J106,0)</f>
        <v>0</v>
      </c>
      <c r="BG106" s="147">
        <f t="shared" ref="BG106:BG111" si="2">IF(N106="zákl. prenesená",J106,0)</f>
        <v>0</v>
      </c>
      <c r="BH106" s="147">
        <f t="shared" ref="BH106:BH111" si="3">IF(N106="zníž. prenesená",J106,0)</f>
        <v>0</v>
      </c>
      <c r="BI106" s="147">
        <f t="shared" ref="BI106:BI111" si="4">IF(N106="nulová",J106,0)</f>
        <v>0</v>
      </c>
      <c r="BJ106" s="146" t="s">
        <v>80</v>
      </c>
      <c r="BK106" s="144"/>
      <c r="BL106" s="144"/>
      <c r="BM106" s="144"/>
    </row>
    <row r="107" spans="1:65" s="2" customFormat="1" ht="18" customHeight="1">
      <c r="A107" s="33"/>
      <c r="B107" s="139"/>
      <c r="C107" s="140"/>
      <c r="D107" s="311" t="s">
        <v>116</v>
      </c>
      <c r="E107" s="312"/>
      <c r="F107" s="312"/>
      <c r="G107" s="140"/>
      <c r="H107" s="140"/>
      <c r="I107" s="140"/>
      <c r="J107" s="142">
        <v>0</v>
      </c>
      <c r="K107" s="140"/>
      <c r="L107" s="143"/>
      <c r="M107" s="144"/>
      <c r="N107" s="145" t="s">
        <v>35</v>
      </c>
      <c r="O107" s="144"/>
      <c r="P107" s="144"/>
      <c r="Q107" s="144"/>
      <c r="R107" s="144"/>
      <c r="S107" s="140"/>
      <c r="T107" s="140"/>
      <c r="U107" s="140"/>
      <c r="V107" s="140"/>
      <c r="W107" s="140"/>
      <c r="X107" s="140"/>
      <c r="Y107" s="140"/>
      <c r="Z107" s="140"/>
      <c r="AA107" s="140"/>
      <c r="AB107" s="140"/>
      <c r="AC107" s="140"/>
      <c r="AD107" s="140"/>
      <c r="AE107" s="140"/>
      <c r="AF107" s="144"/>
      <c r="AG107" s="144"/>
      <c r="AH107" s="144"/>
      <c r="AI107" s="144"/>
      <c r="AJ107" s="144"/>
      <c r="AK107" s="144"/>
      <c r="AL107" s="144"/>
      <c r="AM107" s="144"/>
      <c r="AN107" s="144"/>
      <c r="AO107" s="144"/>
      <c r="AP107" s="144"/>
      <c r="AQ107" s="144"/>
      <c r="AR107" s="144"/>
      <c r="AS107" s="144"/>
      <c r="AT107" s="144"/>
      <c r="AU107" s="144"/>
      <c r="AV107" s="144"/>
      <c r="AW107" s="144"/>
      <c r="AX107" s="144"/>
      <c r="AY107" s="146" t="s">
        <v>115</v>
      </c>
      <c r="AZ107" s="144"/>
      <c r="BA107" s="144"/>
      <c r="BB107" s="144"/>
      <c r="BC107" s="144"/>
      <c r="BD107" s="144"/>
      <c r="BE107" s="147">
        <f t="shared" si="0"/>
        <v>0</v>
      </c>
      <c r="BF107" s="147">
        <f t="shared" si="1"/>
        <v>0</v>
      </c>
      <c r="BG107" s="147">
        <f t="shared" si="2"/>
        <v>0</v>
      </c>
      <c r="BH107" s="147">
        <f t="shared" si="3"/>
        <v>0</v>
      </c>
      <c r="BI107" s="147">
        <f t="shared" si="4"/>
        <v>0</v>
      </c>
      <c r="BJ107" s="146" t="s">
        <v>80</v>
      </c>
      <c r="BK107" s="144"/>
      <c r="BL107" s="144"/>
      <c r="BM107" s="144"/>
    </row>
    <row r="108" spans="1:65" s="2" customFormat="1" ht="18" customHeight="1">
      <c r="A108" s="33"/>
      <c r="B108" s="139"/>
      <c r="C108" s="140"/>
      <c r="D108" s="311" t="s">
        <v>117</v>
      </c>
      <c r="E108" s="312"/>
      <c r="F108" s="312"/>
      <c r="G108" s="140"/>
      <c r="H108" s="140"/>
      <c r="I108" s="140"/>
      <c r="J108" s="142">
        <v>0</v>
      </c>
      <c r="K108" s="140"/>
      <c r="L108" s="143"/>
      <c r="M108" s="144"/>
      <c r="N108" s="145" t="s">
        <v>35</v>
      </c>
      <c r="O108" s="144"/>
      <c r="P108" s="144"/>
      <c r="Q108" s="144"/>
      <c r="R108" s="144"/>
      <c r="S108" s="140"/>
      <c r="T108" s="140"/>
      <c r="U108" s="140"/>
      <c r="V108" s="140"/>
      <c r="W108" s="140"/>
      <c r="X108" s="140"/>
      <c r="Y108" s="140"/>
      <c r="Z108" s="140"/>
      <c r="AA108" s="140"/>
      <c r="AB108" s="140"/>
      <c r="AC108" s="140"/>
      <c r="AD108" s="140"/>
      <c r="AE108" s="140"/>
      <c r="AF108" s="144"/>
      <c r="AG108" s="144"/>
      <c r="AH108" s="144"/>
      <c r="AI108" s="144"/>
      <c r="AJ108" s="144"/>
      <c r="AK108" s="144"/>
      <c r="AL108" s="144"/>
      <c r="AM108" s="144"/>
      <c r="AN108" s="144"/>
      <c r="AO108" s="144"/>
      <c r="AP108" s="144"/>
      <c r="AQ108" s="144"/>
      <c r="AR108" s="144"/>
      <c r="AS108" s="144"/>
      <c r="AT108" s="144"/>
      <c r="AU108" s="144"/>
      <c r="AV108" s="144"/>
      <c r="AW108" s="144"/>
      <c r="AX108" s="144"/>
      <c r="AY108" s="146" t="s">
        <v>115</v>
      </c>
      <c r="AZ108" s="144"/>
      <c r="BA108" s="144"/>
      <c r="BB108" s="144"/>
      <c r="BC108" s="144"/>
      <c r="BD108" s="144"/>
      <c r="BE108" s="147">
        <f t="shared" si="0"/>
        <v>0</v>
      </c>
      <c r="BF108" s="147">
        <f t="shared" si="1"/>
        <v>0</v>
      </c>
      <c r="BG108" s="147">
        <f t="shared" si="2"/>
        <v>0</v>
      </c>
      <c r="BH108" s="147">
        <f t="shared" si="3"/>
        <v>0</v>
      </c>
      <c r="BI108" s="147">
        <f t="shared" si="4"/>
        <v>0</v>
      </c>
      <c r="BJ108" s="146" t="s">
        <v>80</v>
      </c>
      <c r="BK108" s="144"/>
      <c r="BL108" s="144"/>
      <c r="BM108" s="144"/>
    </row>
    <row r="109" spans="1:65" s="2" customFormat="1" ht="18" customHeight="1">
      <c r="A109" s="33"/>
      <c r="B109" s="139"/>
      <c r="C109" s="140"/>
      <c r="D109" s="311" t="s">
        <v>118</v>
      </c>
      <c r="E109" s="312"/>
      <c r="F109" s="312"/>
      <c r="G109" s="140"/>
      <c r="H109" s="140"/>
      <c r="I109" s="140"/>
      <c r="J109" s="142">
        <v>0</v>
      </c>
      <c r="K109" s="140"/>
      <c r="L109" s="143"/>
      <c r="M109" s="144"/>
      <c r="N109" s="145" t="s">
        <v>35</v>
      </c>
      <c r="O109" s="144"/>
      <c r="P109" s="144"/>
      <c r="Q109" s="144"/>
      <c r="R109" s="144"/>
      <c r="S109" s="140"/>
      <c r="T109" s="140"/>
      <c r="U109" s="140"/>
      <c r="V109" s="140"/>
      <c r="W109" s="140"/>
      <c r="X109" s="140"/>
      <c r="Y109" s="140"/>
      <c r="Z109" s="140"/>
      <c r="AA109" s="140"/>
      <c r="AB109" s="140"/>
      <c r="AC109" s="140"/>
      <c r="AD109" s="140"/>
      <c r="AE109" s="140"/>
      <c r="AF109" s="144"/>
      <c r="AG109" s="144"/>
      <c r="AH109" s="144"/>
      <c r="AI109" s="144"/>
      <c r="AJ109" s="144"/>
      <c r="AK109" s="144"/>
      <c r="AL109" s="144"/>
      <c r="AM109" s="144"/>
      <c r="AN109" s="144"/>
      <c r="AO109" s="144"/>
      <c r="AP109" s="144"/>
      <c r="AQ109" s="144"/>
      <c r="AR109" s="144"/>
      <c r="AS109" s="144"/>
      <c r="AT109" s="144"/>
      <c r="AU109" s="144"/>
      <c r="AV109" s="144"/>
      <c r="AW109" s="144"/>
      <c r="AX109" s="144"/>
      <c r="AY109" s="146" t="s">
        <v>115</v>
      </c>
      <c r="AZ109" s="144"/>
      <c r="BA109" s="144"/>
      <c r="BB109" s="144"/>
      <c r="BC109" s="144"/>
      <c r="BD109" s="144"/>
      <c r="BE109" s="147">
        <f t="shared" si="0"/>
        <v>0</v>
      </c>
      <c r="BF109" s="147">
        <f t="shared" si="1"/>
        <v>0</v>
      </c>
      <c r="BG109" s="147">
        <f t="shared" si="2"/>
        <v>0</v>
      </c>
      <c r="BH109" s="147">
        <f t="shared" si="3"/>
        <v>0</v>
      </c>
      <c r="BI109" s="147">
        <f t="shared" si="4"/>
        <v>0</v>
      </c>
      <c r="BJ109" s="146" t="s">
        <v>80</v>
      </c>
      <c r="BK109" s="144"/>
      <c r="BL109" s="144"/>
      <c r="BM109" s="144"/>
    </row>
    <row r="110" spans="1:65" s="2" customFormat="1" ht="18" customHeight="1">
      <c r="A110" s="33"/>
      <c r="B110" s="139"/>
      <c r="C110" s="140"/>
      <c r="D110" s="311" t="s">
        <v>119</v>
      </c>
      <c r="E110" s="312"/>
      <c r="F110" s="312"/>
      <c r="G110" s="140"/>
      <c r="H110" s="140"/>
      <c r="I110" s="140"/>
      <c r="J110" s="142">
        <v>0</v>
      </c>
      <c r="K110" s="140"/>
      <c r="L110" s="143"/>
      <c r="M110" s="144"/>
      <c r="N110" s="145" t="s">
        <v>35</v>
      </c>
      <c r="O110" s="144"/>
      <c r="P110" s="144"/>
      <c r="Q110" s="144"/>
      <c r="R110" s="144"/>
      <c r="S110" s="140"/>
      <c r="T110" s="140"/>
      <c r="U110" s="140"/>
      <c r="V110" s="140"/>
      <c r="W110" s="140"/>
      <c r="X110" s="140"/>
      <c r="Y110" s="140"/>
      <c r="Z110" s="140"/>
      <c r="AA110" s="140"/>
      <c r="AB110" s="140"/>
      <c r="AC110" s="140"/>
      <c r="AD110" s="140"/>
      <c r="AE110" s="140"/>
      <c r="AF110" s="144"/>
      <c r="AG110" s="144"/>
      <c r="AH110" s="144"/>
      <c r="AI110" s="144"/>
      <c r="AJ110" s="144"/>
      <c r="AK110" s="144"/>
      <c r="AL110" s="144"/>
      <c r="AM110" s="144"/>
      <c r="AN110" s="144"/>
      <c r="AO110" s="144"/>
      <c r="AP110" s="144"/>
      <c r="AQ110" s="144"/>
      <c r="AR110" s="144"/>
      <c r="AS110" s="144"/>
      <c r="AT110" s="144"/>
      <c r="AU110" s="144"/>
      <c r="AV110" s="144"/>
      <c r="AW110" s="144"/>
      <c r="AX110" s="144"/>
      <c r="AY110" s="146" t="s">
        <v>115</v>
      </c>
      <c r="AZ110" s="144"/>
      <c r="BA110" s="144"/>
      <c r="BB110" s="144"/>
      <c r="BC110" s="144"/>
      <c r="BD110" s="144"/>
      <c r="BE110" s="147">
        <f t="shared" si="0"/>
        <v>0</v>
      </c>
      <c r="BF110" s="147">
        <f t="shared" si="1"/>
        <v>0</v>
      </c>
      <c r="BG110" s="147">
        <f t="shared" si="2"/>
        <v>0</v>
      </c>
      <c r="BH110" s="147">
        <f t="shared" si="3"/>
        <v>0</v>
      </c>
      <c r="BI110" s="147">
        <f t="shared" si="4"/>
        <v>0</v>
      </c>
      <c r="BJ110" s="146" t="s">
        <v>80</v>
      </c>
      <c r="BK110" s="144"/>
      <c r="BL110" s="144"/>
      <c r="BM110" s="144"/>
    </row>
    <row r="111" spans="1:65" s="2" customFormat="1" ht="18" customHeight="1">
      <c r="A111" s="33"/>
      <c r="B111" s="139"/>
      <c r="C111" s="140"/>
      <c r="D111" s="141" t="s">
        <v>120</v>
      </c>
      <c r="E111" s="140"/>
      <c r="F111" s="140"/>
      <c r="G111" s="140"/>
      <c r="H111" s="140"/>
      <c r="I111" s="140"/>
      <c r="J111" s="142">
        <f>ROUND(J32*T111,2)</f>
        <v>0</v>
      </c>
      <c r="K111" s="140"/>
      <c r="L111" s="143"/>
      <c r="M111" s="144"/>
      <c r="N111" s="145" t="s">
        <v>35</v>
      </c>
      <c r="O111" s="144"/>
      <c r="P111" s="144"/>
      <c r="Q111" s="144"/>
      <c r="R111" s="144"/>
      <c r="S111" s="140"/>
      <c r="T111" s="140"/>
      <c r="U111" s="140"/>
      <c r="V111" s="140"/>
      <c r="W111" s="140"/>
      <c r="X111" s="140"/>
      <c r="Y111" s="140"/>
      <c r="Z111" s="140"/>
      <c r="AA111" s="140"/>
      <c r="AB111" s="140"/>
      <c r="AC111" s="140"/>
      <c r="AD111" s="140"/>
      <c r="AE111" s="140"/>
      <c r="AF111" s="144"/>
      <c r="AG111" s="144"/>
      <c r="AH111" s="144"/>
      <c r="AI111" s="144"/>
      <c r="AJ111" s="144"/>
      <c r="AK111" s="144"/>
      <c r="AL111" s="144"/>
      <c r="AM111" s="144"/>
      <c r="AN111" s="144"/>
      <c r="AO111" s="144"/>
      <c r="AP111" s="144"/>
      <c r="AQ111" s="144"/>
      <c r="AR111" s="144"/>
      <c r="AS111" s="144"/>
      <c r="AT111" s="144"/>
      <c r="AU111" s="144"/>
      <c r="AV111" s="144"/>
      <c r="AW111" s="144"/>
      <c r="AX111" s="144"/>
      <c r="AY111" s="146" t="s">
        <v>121</v>
      </c>
      <c r="AZ111" s="144"/>
      <c r="BA111" s="144"/>
      <c r="BB111" s="144"/>
      <c r="BC111" s="144"/>
      <c r="BD111" s="144"/>
      <c r="BE111" s="147">
        <f t="shared" si="0"/>
        <v>0</v>
      </c>
      <c r="BF111" s="147">
        <f t="shared" si="1"/>
        <v>0</v>
      </c>
      <c r="BG111" s="147">
        <f t="shared" si="2"/>
        <v>0</v>
      </c>
      <c r="BH111" s="147">
        <f t="shared" si="3"/>
        <v>0</v>
      </c>
      <c r="BI111" s="147">
        <f t="shared" si="4"/>
        <v>0</v>
      </c>
      <c r="BJ111" s="146" t="s">
        <v>80</v>
      </c>
      <c r="BK111" s="144"/>
      <c r="BL111" s="144"/>
      <c r="BM111" s="144"/>
    </row>
    <row r="112" spans="1:65" s="2" customFormat="1">
      <c r="A112" s="33"/>
      <c r="B112" s="34"/>
      <c r="C112" s="33"/>
      <c r="D112" s="33"/>
      <c r="E112" s="33"/>
      <c r="F112" s="33"/>
      <c r="G112" s="33"/>
      <c r="H112" s="33"/>
      <c r="I112" s="33"/>
      <c r="J112" s="33"/>
      <c r="K112" s="33"/>
      <c r="L112" s="46"/>
      <c r="S112" s="33"/>
      <c r="T112" s="33"/>
      <c r="U112" s="33"/>
      <c r="V112" s="33"/>
      <c r="W112" s="33"/>
      <c r="X112" s="33"/>
      <c r="Y112" s="33"/>
      <c r="Z112" s="33"/>
      <c r="AA112" s="33"/>
      <c r="AB112" s="33"/>
      <c r="AC112" s="33"/>
      <c r="AD112" s="33"/>
      <c r="AE112" s="33"/>
    </row>
    <row r="113" spans="1:31" s="2" customFormat="1" ht="29.25" customHeight="1">
      <c r="A113" s="33"/>
      <c r="B113" s="34"/>
      <c r="C113" s="148" t="s">
        <v>122</v>
      </c>
      <c r="D113" s="116"/>
      <c r="E113" s="116"/>
      <c r="F113" s="116"/>
      <c r="G113" s="116"/>
      <c r="H113" s="116"/>
      <c r="I113" s="116"/>
      <c r="J113" s="149">
        <f>ROUND(J98+J105,2)</f>
        <v>0</v>
      </c>
      <c r="K113" s="116"/>
      <c r="L113" s="46"/>
      <c r="S113" s="33"/>
      <c r="T113" s="33"/>
      <c r="U113" s="33"/>
      <c r="V113" s="33"/>
      <c r="W113" s="33"/>
      <c r="X113" s="33"/>
      <c r="Y113" s="33"/>
      <c r="Z113" s="33"/>
      <c r="AA113" s="33"/>
      <c r="AB113" s="33"/>
      <c r="AC113" s="33"/>
      <c r="AD113" s="33"/>
      <c r="AE113" s="33"/>
    </row>
    <row r="114" spans="1:31" s="2" customFormat="1" ht="7" customHeight="1">
      <c r="A114" s="33"/>
      <c r="B114" s="51"/>
      <c r="C114" s="52"/>
      <c r="D114" s="52"/>
      <c r="E114" s="52"/>
      <c r="F114" s="52"/>
      <c r="G114" s="52"/>
      <c r="H114" s="52"/>
      <c r="I114" s="52"/>
      <c r="J114" s="52"/>
      <c r="K114" s="52"/>
      <c r="L114" s="46"/>
      <c r="S114" s="33"/>
      <c r="T114" s="33"/>
      <c r="U114" s="33"/>
      <c r="V114" s="33"/>
      <c r="W114" s="33"/>
      <c r="X114" s="33"/>
      <c r="Y114" s="33"/>
      <c r="Z114" s="33"/>
      <c r="AA114" s="33"/>
      <c r="AB114" s="33"/>
      <c r="AC114" s="33"/>
      <c r="AD114" s="33"/>
      <c r="AE114" s="33"/>
    </row>
    <row r="118" spans="1:31" s="2" customFormat="1" ht="7" customHeight="1">
      <c r="A118" s="33"/>
      <c r="B118" s="53"/>
      <c r="C118" s="54"/>
      <c r="D118" s="54"/>
      <c r="E118" s="54"/>
      <c r="F118" s="54"/>
      <c r="G118" s="54"/>
      <c r="H118" s="54"/>
      <c r="I118" s="54"/>
      <c r="J118" s="54"/>
      <c r="K118" s="54"/>
      <c r="L118" s="46"/>
      <c r="S118" s="33"/>
      <c r="T118" s="33"/>
      <c r="U118" s="33"/>
      <c r="V118" s="33"/>
      <c r="W118" s="33"/>
      <c r="X118" s="33"/>
      <c r="Y118" s="33"/>
      <c r="Z118" s="33"/>
      <c r="AA118" s="33"/>
      <c r="AB118" s="33"/>
      <c r="AC118" s="33"/>
      <c r="AD118" s="33"/>
      <c r="AE118" s="33"/>
    </row>
    <row r="119" spans="1:31" s="2" customFormat="1" ht="25" customHeight="1">
      <c r="A119" s="33"/>
      <c r="B119" s="34"/>
      <c r="C119" s="21" t="s">
        <v>408</v>
      </c>
      <c r="D119" s="33"/>
      <c r="E119" s="33"/>
      <c r="F119" s="33"/>
      <c r="G119" s="33"/>
      <c r="H119" s="33"/>
      <c r="I119" s="33"/>
      <c r="J119" s="33"/>
      <c r="K119" s="33"/>
      <c r="L119" s="46"/>
      <c r="S119" s="33"/>
      <c r="T119" s="33"/>
      <c r="U119" s="33"/>
      <c r="V119" s="33"/>
      <c r="W119" s="33"/>
      <c r="X119" s="33"/>
      <c r="Y119" s="33"/>
      <c r="Z119" s="33"/>
      <c r="AA119" s="33"/>
      <c r="AB119" s="33"/>
      <c r="AC119" s="33"/>
      <c r="AD119" s="33"/>
      <c r="AE119" s="33"/>
    </row>
    <row r="120" spans="1:31" s="2" customFormat="1" ht="7" customHeight="1">
      <c r="A120" s="33"/>
      <c r="B120" s="34"/>
      <c r="C120" s="33"/>
      <c r="D120" s="33"/>
      <c r="E120" s="33"/>
      <c r="F120" s="33"/>
      <c r="G120" s="33"/>
      <c r="H120" s="33"/>
      <c r="I120" s="33"/>
      <c r="J120" s="33"/>
      <c r="K120" s="33"/>
      <c r="L120" s="46"/>
      <c r="S120" s="33"/>
      <c r="T120" s="33"/>
      <c r="U120" s="33"/>
      <c r="V120" s="33"/>
      <c r="W120" s="33"/>
      <c r="X120" s="33"/>
      <c r="Y120" s="33"/>
      <c r="Z120" s="33"/>
      <c r="AA120" s="33"/>
      <c r="AB120" s="33"/>
      <c r="AC120" s="33"/>
      <c r="AD120" s="33"/>
      <c r="AE120" s="33"/>
    </row>
    <row r="121" spans="1:31" s="2" customFormat="1" ht="12" customHeight="1">
      <c r="A121" s="33"/>
      <c r="B121" s="34"/>
      <c r="C121" s="28" t="s">
        <v>14</v>
      </c>
      <c r="D121" s="33"/>
      <c r="E121" s="33"/>
      <c r="F121" s="33"/>
      <c r="G121" s="33"/>
      <c r="H121" s="33"/>
      <c r="I121" s="33"/>
      <c r="J121" s="33"/>
      <c r="K121" s="33"/>
      <c r="L121" s="46"/>
      <c r="S121" s="33"/>
      <c r="T121" s="33"/>
      <c r="U121" s="33"/>
      <c r="V121" s="33"/>
      <c r="W121" s="33"/>
      <c r="X121" s="33"/>
      <c r="Y121" s="33"/>
      <c r="Z121" s="33"/>
      <c r="AA121" s="33"/>
      <c r="AB121" s="33"/>
      <c r="AC121" s="33"/>
      <c r="AD121" s="33"/>
      <c r="AE121" s="33"/>
    </row>
    <row r="122" spans="1:31" s="2" customFormat="1" ht="16.5" customHeight="1">
      <c r="A122" s="33"/>
      <c r="B122" s="34"/>
      <c r="C122" s="33"/>
      <c r="D122" s="33"/>
      <c r="E122" s="313" t="str">
        <f>E7</f>
        <v xml:space="preserve">Obnova objektu bývalých stajní v západnom nádvorí budovy FiF UK - UNIVERSAAL
</v>
      </c>
      <c r="F122" s="314"/>
      <c r="G122" s="314"/>
      <c r="H122" s="314"/>
      <c r="I122" s="33"/>
      <c r="J122" s="33"/>
      <c r="K122" s="33"/>
      <c r="L122" s="46"/>
      <c r="S122" s="33"/>
      <c r="T122" s="33"/>
      <c r="U122" s="33"/>
      <c r="V122" s="33"/>
      <c r="W122" s="33"/>
      <c r="X122" s="33"/>
      <c r="Y122" s="33"/>
      <c r="Z122" s="33"/>
      <c r="AA122" s="33"/>
      <c r="AB122" s="33"/>
      <c r="AC122" s="33"/>
      <c r="AD122" s="33"/>
      <c r="AE122" s="33"/>
    </row>
    <row r="123" spans="1:31" s="1" customFormat="1" ht="12" customHeight="1">
      <c r="B123" s="20"/>
      <c r="C123" s="28" t="s">
        <v>92</v>
      </c>
      <c r="L123" s="20"/>
    </row>
    <row r="124" spans="1:31" s="2" customFormat="1" ht="16.5" customHeight="1">
      <c r="A124" s="33"/>
      <c r="B124" s="34"/>
      <c r="C124" s="33"/>
      <c r="D124" s="33"/>
      <c r="E124" s="306" t="s">
        <v>73</v>
      </c>
      <c r="F124" s="307"/>
      <c r="G124" s="307"/>
      <c r="H124" s="307"/>
      <c r="I124" s="33"/>
      <c r="J124" s="33"/>
      <c r="K124" s="33"/>
      <c r="L124" s="46"/>
      <c r="S124" s="33"/>
      <c r="T124" s="33"/>
      <c r="U124" s="33"/>
      <c r="V124" s="33"/>
      <c r="W124" s="33"/>
      <c r="X124" s="33"/>
      <c r="Y124" s="33"/>
      <c r="Z124" s="33"/>
      <c r="AA124" s="33"/>
      <c r="AB124" s="33"/>
      <c r="AC124" s="33"/>
      <c r="AD124" s="33"/>
      <c r="AE124" s="33"/>
    </row>
    <row r="125" spans="1:31" s="2" customFormat="1" ht="12" customHeight="1">
      <c r="A125" s="33"/>
      <c r="B125" s="34"/>
      <c r="C125" s="28" t="s">
        <v>93</v>
      </c>
      <c r="D125" s="33"/>
      <c r="E125" s="33"/>
      <c r="F125" s="33"/>
      <c r="G125" s="33"/>
      <c r="H125" s="33"/>
      <c r="I125" s="33"/>
      <c r="J125" s="33"/>
      <c r="K125" s="33"/>
      <c r="L125" s="46"/>
      <c r="S125" s="33"/>
      <c r="T125" s="33"/>
      <c r="U125" s="33"/>
      <c r="V125" s="33"/>
      <c r="W125" s="33"/>
      <c r="X125" s="33"/>
      <c r="Y125" s="33"/>
      <c r="Z125" s="33"/>
      <c r="AA125" s="33"/>
      <c r="AB125" s="33"/>
      <c r="AC125" s="33"/>
      <c r="AD125" s="33"/>
      <c r="AE125" s="33"/>
    </row>
    <row r="126" spans="1:31" s="2" customFormat="1" ht="16.5" customHeight="1">
      <c r="A126" s="33"/>
      <c r="B126" s="34"/>
      <c r="C126" s="33"/>
      <c r="D126" s="33"/>
      <c r="E126" s="293" t="str">
        <f>E11</f>
        <v>02 - E2.2 Zdravotechnika</v>
      </c>
      <c r="F126" s="308"/>
      <c r="G126" s="308"/>
      <c r="H126" s="308"/>
      <c r="I126" s="33"/>
      <c r="J126" s="33"/>
      <c r="K126" s="33"/>
      <c r="L126" s="46"/>
      <c r="S126" s="33"/>
      <c r="T126" s="33"/>
      <c r="U126" s="33"/>
      <c r="V126" s="33"/>
      <c r="W126" s="33"/>
      <c r="X126" s="33"/>
      <c r="Y126" s="33"/>
      <c r="Z126" s="33"/>
      <c r="AA126" s="33"/>
      <c r="AB126" s="33"/>
      <c r="AC126" s="33"/>
      <c r="AD126" s="33"/>
      <c r="AE126" s="33"/>
    </row>
    <row r="127" spans="1:31" s="2" customFormat="1" ht="7" customHeight="1">
      <c r="A127" s="33"/>
      <c r="B127" s="34"/>
      <c r="C127" s="33"/>
      <c r="D127" s="33"/>
      <c r="E127" s="33"/>
      <c r="F127" s="33"/>
      <c r="G127" s="33"/>
      <c r="H127" s="33"/>
      <c r="I127" s="33"/>
      <c r="J127" s="33"/>
      <c r="K127" s="33"/>
      <c r="L127" s="46"/>
      <c r="S127" s="33"/>
      <c r="T127" s="33"/>
      <c r="U127" s="33"/>
      <c r="V127" s="33"/>
      <c r="W127" s="33"/>
      <c r="X127" s="33"/>
      <c r="Y127" s="33"/>
      <c r="Z127" s="33"/>
      <c r="AA127" s="33"/>
      <c r="AB127" s="33"/>
      <c r="AC127" s="33"/>
      <c r="AD127" s="33"/>
      <c r="AE127" s="33"/>
    </row>
    <row r="128" spans="1:31" s="2" customFormat="1" ht="12" customHeight="1">
      <c r="A128" s="33"/>
      <c r="B128" s="34"/>
      <c r="C128" s="28" t="s">
        <v>17</v>
      </c>
      <c r="D128" s="33"/>
      <c r="E128" s="33"/>
      <c r="F128" s="25" t="str">
        <f>F14</f>
        <v>Bratislava</v>
      </c>
      <c r="G128" s="33"/>
      <c r="H128" s="33"/>
      <c r="I128" s="28" t="s">
        <v>19</v>
      </c>
      <c r="J128" s="59">
        <f>IF(J14="","",J14)</f>
        <v>44748</v>
      </c>
      <c r="K128" s="33"/>
      <c r="L128" s="46"/>
      <c r="S128" s="33"/>
      <c r="T128" s="33"/>
      <c r="U128" s="33"/>
      <c r="V128" s="33"/>
      <c r="W128" s="33"/>
      <c r="X128" s="33"/>
      <c r="Y128" s="33"/>
      <c r="Z128" s="33"/>
      <c r="AA128" s="33"/>
      <c r="AB128" s="33"/>
      <c r="AC128" s="33"/>
      <c r="AD128" s="33"/>
      <c r="AE128" s="33"/>
    </row>
    <row r="129" spans="1:65" s="2" customFormat="1" ht="7" customHeight="1">
      <c r="A129" s="33"/>
      <c r="B129" s="34"/>
      <c r="C129" s="33"/>
      <c r="D129" s="33"/>
      <c r="E129" s="33"/>
      <c r="F129" s="33"/>
      <c r="G129" s="33"/>
      <c r="H129" s="33"/>
      <c r="I129" s="33"/>
      <c r="J129" s="33"/>
      <c r="K129" s="33"/>
      <c r="L129" s="46"/>
      <c r="S129" s="33"/>
      <c r="T129" s="33"/>
      <c r="U129" s="33"/>
      <c r="V129" s="33"/>
      <c r="W129" s="33"/>
      <c r="X129" s="33"/>
      <c r="Y129" s="33"/>
      <c r="Z129" s="33"/>
      <c r="AA129" s="33"/>
      <c r="AB129" s="33"/>
      <c r="AC129" s="33"/>
      <c r="AD129" s="33"/>
      <c r="AE129" s="33"/>
    </row>
    <row r="130" spans="1:65" s="2" customFormat="1" ht="15.25" customHeight="1">
      <c r="A130" s="33"/>
      <c r="B130" s="34"/>
      <c r="C130" s="28" t="s">
        <v>20</v>
      </c>
      <c r="D130" s="33"/>
      <c r="E130" s="33"/>
      <c r="F130" s="25" t="str">
        <f>E17</f>
        <v>Filozofická fakutla UK</v>
      </c>
      <c r="G130" s="33"/>
      <c r="H130" s="33"/>
      <c r="I130" s="28" t="s">
        <v>25</v>
      </c>
      <c r="J130" s="31" t="str">
        <f>E23</f>
        <v>PLURAL s.r.o.</v>
      </c>
      <c r="K130" s="33"/>
      <c r="L130" s="46"/>
      <c r="S130" s="33"/>
      <c r="T130" s="33"/>
      <c r="U130" s="33"/>
      <c r="V130" s="33"/>
      <c r="W130" s="33"/>
      <c r="X130" s="33"/>
      <c r="Y130" s="33"/>
      <c r="Z130" s="33"/>
      <c r="AA130" s="33"/>
      <c r="AB130" s="33"/>
      <c r="AC130" s="33"/>
      <c r="AD130" s="33"/>
      <c r="AE130" s="33"/>
    </row>
    <row r="131" spans="1:65" s="2" customFormat="1" ht="15.25" customHeight="1">
      <c r="A131" s="33"/>
      <c r="B131" s="34"/>
      <c r="C131" s="28" t="s">
        <v>23</v>
      </c>
      <c r="D131" s="33"/>
      <c r="E131" s="33"/>
      <c r="F131" s="25" t="str">
        <f>IF(E20="","",E20)</f>
        <v>Vyplň údaj</v>
      </c>
      <c r="G131" s="33"/>
      <c r="H131" s="33"/>
      <c r="I131" s="28" t="s">
        <v>27</v>
      </c>
      <c r="J131" s="31" t="str">
        <f>E26</f>
        <v xml:space="preserve"> </v>
      </c>
      <c r="K131" s="33"/>
      <c r="L131" s="46"/>
      <c r="S131" s="33"/>
      <c r="T131" s="33"/>
      <c r="U131" s="33"/>
      <c r="V131" s="33"/>
      <c r="W131" s="33"/>
      <c r="X131" s="33"/>
      <c r="Y131" s="33"/>
      <c r="Z131" s="33"/>
      <c r="AA131" s="33"/>
      <c r="AB131" s="33"/>
      <c r="AC131" s="33"/>
      <c r="AD131" s="33"/>
      <c r="AE131" s="33"/>
    </row>
    <row r="132" spans="1:65" s="2" customFormat="1" ht="10.25" customHeight="1">
      <c r="A132" s="33"/>
      <c r="B132" s="34"/>
      <c r="C132" s="33"/>
      <c r="D132" s="33"/>
      <c r="E132" s="33"/>
      <c r="F132" s="33"/>
      <c r="G132" s="33"/>
      <c r="H132" s="33"/>
      <c r="I132" s="33"/>
      <c r="J132" s="33"/>
      <c r="K132" s="33"/>
      <c r="L132" s="46"/>
      <c r="S132" s="33"/>
      <c r="T132" s="33"/>
      <c r="U132" s="33"/>
      <c r="V132" s="33"/>
      <c r="W132" s="33"/>
      <c r="X132" s="33"/>
      <c r="Y132" s="33"/>
      <c r="Z132" s="33"/>
      <c r="AA132" s="33"/>
      <c r="AB132" s="33"/>
      <c r="AC132" s="33"/>
      <c r="AD132" s="33"/>
      <c r="AE132" s="33"/>
    </row>
    <row r="133" spans="1:65" s="11" customFormat="1" ht="29.25" customHeight="1">
      <c r="A133" s="150"/>
      <c r="B133" s="151"/>
      <c r="C133" s="152" t="s">
        <v>123</v>
      </c>
      <c r="D133" s="153" t="s">
        <v>54</v>
      </c>
      <c r="E133" s="153" t="s">
        <v>50</v>
      </c>
      <c r="F133" s="153" t="s">
        <v>51</v>
      </c>
      <c r="G133" s="153" t="s">
        <v>124</v>
      </c>
      <c r="H133" s="153" t="s">
        <v>125</v>
      </c>
      <c r="I133" s="153" t="s">
        <v>126</v>
      </c>
      <c r="J133" s="154" t="s">
        <v>101</v>
      </c>
      <c r="K133" s="155" t="s">
        <v>127</v>
      </c>
      <c r="L133" s="156"/>
      <c r="M133" s="66" t="s">
        <v>1</v>
      </c>
      <c r="N133" s="67" t="s">
        <v>33</v>
      </c>
      <c r="O133" s="67" t="s">
        <v>128</v>
      </c>
      <c r="P133" s="67" t="s">
        <v>129</v>
      </c>
      <c r="Q133" s="67" t="s">
        <v>130</v>
      </c>
      <c r="R133" s="67" t="s">
        <v>131</v>
      </c>
      <c r="S133" s="67" t="s">
        <v>132</v>
      </c>
      <c r="T133" s="68" t="s">
        <v>133</v>
      </c>
      <c r="U133" s="150"/>
      <c r="V133" s="150"/>
      <c r="W133" s="150"/>
      <c r="X133" s="150"/>
      <c r="Y133" s="150"/>
      <c r="Z133" s="150"/>
      <c r="AA133" s="150"/>
      <c r="AB133" s="150"/>
      <c r="AC133" s="150"/>
      <c r="AD133" s="150"/>
      <c r="AE133" s="150"/>
    </row>
    <row r="134" spans="1:65" s="2" customFormat="1" ht="23" customHeight="1">
      <c r="A134" s="33"/>
      <c r="B134" s="34"/>
      <c r="C134" s="73" t="s">
        <v>98</v>
      </c>
      <c r="D134" s="33"/>
      <c r="E134" s="33"/>
      <c r="F134" s="33"/>
      <c r="G134" s="33"/>
      <c r="H134" s="33"/>
      <c r="I134" s="33"/>
      <c r="J134" s="157">
        <f>BK134</f>
        <v>0</v>
      </c>
      <c r="K134" s="33"/>
      <c r="L134" s="34"/>
      <c r="M134" s="69"/>
      <c r="N134" s="60"/>
      <c r="O134" s="70"/>
      <c r="P134" s="158">
        <f>P135+P144+P160+P165</f>
        <v>0</v>
      </c>
      <c r="Q134" s="70"/>
      <c r="R134" s="158">
        <f>R135+R144+R160+R165</f>
        <v>0</v>
      </c>
      <c r="S134" s="70"/>
      <c r="T134" s="159">
        <f>T135+T144+T160+T165</f>
        <v>0</v>
      </c>
      <c r="U134" s="33"/>
      <c r="V134" s="33"/>
      <c r="W134" s="33"/>
      <c r="X134" s="33"/>
      <c r="Y134" s="33"/>
      <c r="Z134" s="33"/>
      <c r="AA134" s="33"/>
      <c r="AB134" s="33"/>
      <c r="AC134" s="33"/>
      <c r="AD134" s="33"/>
      <c r="AE134" s="33"/>
      <c r="AT134" s="17" t="s">
        <v>68</v>
      </c>
      <c r="AU134" s="17" t="s">
        <v>103</v>
      </c>
      <c r="BK134" s="160">
        <f>BK135+BK144+BK160+BK165</f>
        <v>0</v>
      </c>
    </row>
    <row r="135" spans="1:65" s="12" customFormat="1" ht="26" customHeight="1">
      <c r="B135" s="161"/>
      <c r="D135" s="162" t="s">
        <v>68</v>
      </c>
      <c r="E135" s="163" t="s">
        <v>75</v>
      </c>
      <c r="F135" s="163" t="s">
        <v>137</v>
      </c>
      <c r="I135" s="164"/>
      <c r="J135" s="136">
        <f>BK135</f>
        <v>0</v>
      </c>
      <c r="L135" s="161"/>
      <c r="M135" s="165"/>
      <c r="N135" s="166"/>
      <c r="O135" s="166"/>
      <c r="P135" s="167">
        <f>SUM(P136:P143)</f>
        <v>0</v>
      </c>
      <c r="Q135" s="166"/>
      <c r="R135" s="167">
        <f>SUM(R136:R143)</f>
        <v>0</v>
      </c>
      <c r="S135" s="166"/>
      <c r="T135" s="168">
        <f>SUM(T136:T143)</f>
        <v>0</v>
      </c>
      <c r="AR135" s="162" t="s">
        <v>75</v>
      </c>
      <c r="AT135" s="169" t="s">
        <v>68</v>
      </c>
      <c r="AU135" s="169" t="s">
        <v>69</v>
      </c>
      <c r="AY135" s="162" t="s">
        <v>136</v>
      </c>
      <c r="BK135" s="170">
        <f>SUM(BK136:BK143)</f>
        <v>0</v>
      </c>
    </row>
    <row r="136" spans="1:65" s="2" customFormat="1" ht="16.5" customHeight="1">
      <c r="A136" s="33"/>
      <c r="B136" s="139"/>
      <c r="C136" s="173" t="s">
        <v>75</v>
      </c>
      <c r="D136" s="173" t="s">
        <v>138</v>
      </c>
      <c r="E136" s="174" t="s">
        <v>309</v>
      </c>
      <c r="F136" s="175" t="s">
        <v>310</v>
      </c>
      <c r="G136" s="176" t="s">
        <v>252</v>
      </c>
      <c r="H136" s="177">
        <v>1</v>
      </c>
      <c r="I136" s="178"/>
      <c r="J136" s="179">
        <f t="shared" ref="J136:J143" si="5">ROUND(I136*H136,2)</f>
        <v>0</v>
      </c>
      <c r="K136" s="180"/>
      <c r="L136" s="34"/>
      <c r="M136" s="181" t="s">
        <v>1</v>
      </c>
      <c r="N136" s="182" t="s">
        <v>35</v>
      </c>
      <c r="O136" s="62"/>
      <c r="P136" s="183">
        <f t="shared" ref="P136:P143" si="6">O136*H136</f>
        <v>0</v>
      </c>
      <c r="Q136" s="183">
        <v>0</v>
      </c>
      <c r="R136" s="183">
        <f t="shared" ref="R136:R143" si="7">Q136*H136</f>
        <v>0</v>
      </c>
      <c r="S136" s="183">
        <v>0</v>
      </c>
      <c r="T136" s="184">
        <f t="shared" ref="T136:T143" si="8">S136*H136</f>
        <v>0</v>
      </c>
      <c r="U136" s="33"/>
      <c r="V136" s="33"/>
      <c r="W136" s="33"/>
      <c r="X136" s="33"/>
      <c r="Y136" s="33"/>
      <c r="Z136" s="33"/>
      <c r="AA136" s="33"/>
      <c r="AB136" s="33"/>
      <c r="AC136" s="33"/>
      <c r="AD136" s="33"/>
      <c r="AE136" s="33"/>
      <c r="AR136" s="185" t="s">
        <v>142</v>
      </c>
      <c r="AT136" s="185" t="s">
        <v>138</v>
      </c>
      <c r="AU136" s="185" t="s">
        <v>75</v>
      </c>
      <c r="AY136" s="17" t="s">
        <v>136</v>
      </c>
      <c r="BE136" s="186">
        <f t="shared" ref="BE136:BE143" si="9">IF(N136="základná",J136,0)</f>
        <v>0</v>
      </c>
      <c r="BF136" s="186">
        <f t="shared" ref="BF136:BF143" si="10">IF(N136="znížená",J136,0)</f>
        <v>0</v>
      </c>
      <c r="BG136" s="186">
        <f t="shared" ref="BG136:BG143" si="11">IF(N136="zákl. prenesená",J136,0)</f>
        <v>0</v>
      </c>
      <c r="BH136" s="186">
        <f t="shared" ref="BH136:BH143" si="12">IF(N136="zníž. prenesená",J136,0)</f>
        <v>0</v>
      </c>
      <c r="BI136" s="186">
        <f t="shared" ref="BI136:BI143" si="13">IF(N136="nulová",J136,0)</f>
        <v>0</v>
      </c>
      <c r="BJ136" s="17" t="s">
        <v>80</v>
      </c>
      <c r="BK136" s="186">
        <f t="shared" ref="BK136:BK143" si="14">ROUND(I136*H136,2)</f>
        <v>0</v>
      </c>
      <c r="BL136" s="17" t="s">
        <v>142</v>
      </c>
      <c r="BM136" s="185" t="s">
        <v>80</v>
      </c>
    </row>
    <row r="137" spans="1:65" s="2" customFormat="1" ht="16.5" customHeight="1">
      <c r="A137" s="33"/>
      <c r="B137" s="139"/>
      <c r="C137" s="173" t="s">
        <v>80</v>
      </c>
      <c r="D137" s="173" t="s">
        <v>138</v>
      </c>
      <c r="E137" s="174" t="s">
        <v>311</v>
      </c>
      <c r="F137" s="175" t="s">
        <v>312</v>
      </c>
      <c r="G137" s="176" t="s">
        <v>168</v>
      </c>
      <c r="H137" s="177">
        <v>83.6</v>
      </c>
      <c r="I137" s="178"/>
      <c r="J137" s="179">
        <f t="shared" si="5"/>
        <v>0</v>
      </c>
      <c r="K137" s="180"/>
      <c r="L137" s="34"/>
      <c r="M137" s="181" t="s">
        <v>1</v>
      </c>
      <c r="N137" s="182" t="s">
        <v>35</v>
      </c>
      <c r="O137" s="62"/>
      <c r="P137" s="183">
        <f t="shared" si="6"/>
        <v>0</v>
      </c>
      <c r="Q137" s="183">
        <v>0</v>
      </c>
      <c r="R137" s="183">
        <f t="shared" si="7"/>
        <v>0</v>
      </c>
      <c r="S137" s="183">
        <v>0</v>
      </c>
      <c r="T137" s="184">
        <f t="shared" si="8"/>
        <v>0</v>
      </c>
      <c r="U137" s="33"/>
      <c r="V137" s="33"/>
      <c r="W137" s="33"/>
      <c r="X137" s="33"/>
      <c r="Y137" s="33"/>
      <c r="Z137" s="33"/>
      <c r="AA137" s="33"/>
      <c r="AB137" s="33"/>
      <c r="AC137" s="33"/>
      <c r="AD137" s="33"/>
      <c r="AE137" s="33"/>
      <c r="AR137" s="185" t="s">
        <v>142</v>
      </c>
      <c r="AT137" s="185" t="s">
        <v>138</v>
      </c>
      <c r="AU137" s="185" t="s">
        <v>75</v>
      </c>
      <c r="AY137" s="17" t="s">
        <v>136</v>
      </c>
      <c r="BE137" s="186">
        <f t="shared" si="9"/>
        <v>0</v>
      </c>
      <c r="BF137" s="186">
        <f t="shared" si="10"/>
        <v>0</v>
      </c>
      <c r="BG137" s="186">
        <f t="shared" si="11"/>
        <v>0</v>
      </c>
      <c r="BH137" s="186">
        <f t="shared" si="12"/>
        <v>0</v>
      </c>
      <c r="BI137" s="186">
        <f t="shared" si="13"/>
        <v>0</v>
      </c>
      <c r="BJ137" s="17" t="s">
        <v>80</v>
      </c>
      <c r="BK137" s="186">
        <f t="shared" si="14"/>
        <v>0</v>
      </c>
      <c r="BL137" s="17" t="s">
        <v>142</v>
      </c>
      <c r="BM137" s="185" t="s">
        <v>142</v>
      </c>
    </row>
    <row r="138" spans="1:65" s="2" customFormat="1" ht="38" customHeight="1">
      <c r="A138" s="33"/>
      <c r="B138" s="139"/>
      <c r="C138" s="173" t="s">
        <v>153</v>
      </c>
      <c r="D138" s="173" t="s">
        <v>138</v>
      </c>
      <c r="E138" s="174" t="s">
        <v>313</v>
      </c>
      <c r="F138" s="175" t="s">
        <v>314</v>
      </c>
      <c r="G138" s="176" t="s">
        <v>168</v>
      </c>
      <c r="H138" s="177">
        <v>16.847999999999999</v>
      </c>
      <c r="I138" s="178"/>
      <c r="J138" s="179">
        <f t="shared" si="5"/>
        <v>0</v>
      </c>
      <c r="K138" s="180"/>
      <c r="L138" s="34"/>
      <c r="M138" s="181" t="s">
        <v>1</v>
      </c>
      <c r="N138" s="182" t="s">
        <v>35</v>
      </c>
      <c r="O138" s="62"/>
      <c r="P138" s="183">
        <f t="shared" si="6"/>
        <v>0</v>
      </c>
      <c r="Q138" s="183">
        <v>0</v>
      </c>
      <c r="R138" s="183">
        <f t="shared" si="7"/>
        <v>0</v>
      </c>
      <c r="S138" s="183">
        <v>0</v>
      </c>
      <c r="T138" s="184">
        <f t="shared" si="8"/>
        <v>0</v>
      </c>
      <c r="U138" s="33"/>
      <c r="V138" s="33"/>
      <c r="W138" s="33"/>
      <c r="X138" s="33"/>
      <c r="Y138" s="33"/>
      <c r="Z138" s="33"/>
      <c r="AA138" s="33"/>
      <c r="AB138" s="33"/>
      <c r="AC138" s="33"/>
      <c r="AD138" s="33"/>
      <c r="AE138" s="33"/>
      <c r="AR138" s="185" t="s">
        <v>142</v>
      </c>
      <c r="AT138" s="185" t="s">
        <v>138</v>
      </c>
      <c r="AU138" s="185" t="s">
        <v>75</v>
      </c>
      <c r="AY138" s="17" t="s">
        <v>136</v>
      </c>
      <c r="BE138" s="186">
        <f t="shared" si="9"/>
        <v>0</v>
      </c>
      <c r="BF138" s="186">
        <f t="shared" si="10"/>
        <v>0</v>
      </c>
      <c r="BG138" s="186">
        <f t="shared" si="11"/>
        <v>0</v>
      </c>
      <c r="BH138" s="186">
        <f t="shared" si="12"/>
        <v>0</v>
      </c>
      <c r="BI138" s="186">
        <f t="shared" si="13"/>
        <v>0</v>
      </c>
      <c r="BJ138" s="17" t="s">
        <v>80</v>
      </c>
      <c r="BK138" s="186">
        <f t="shared" si="14"/>
        <v>0</v>
      </c>
      <c r="BL138" s="17" t="s">
        <v>142</v>
      </c>
      <c r="BM138" s="185" t="s">
        <v>165</v>
      </c>
    </row>
    <row r="139" spans="1:65" s="2" customFormat="1" ht="24.25" customHeight="1">
      <c r="A139" s="33"/>
      <c r="B139" s="139"/>
      <c r="C139" s="173" t="s">
        <v>142</v>
      </c>
      <c r="D139" s="173" t="s">
        <v>138</v>
      </c>
      <c r="E139" s="174" t="s">
        <v>315</v>
      </c>
      <c r="F139" s="175" t="s">
        <v>316</v>
      </c>
      <c r="G139" s="176" t="s">
        <v>168</v>
      </c>
      <c r="H139" s="177">
        <v>18.288</v>
      </c>
      <c r="I139" s="178"/>
      <c r="J139" s="179">
        <f t="shared" si="5"/>
        <v>0</v>
      </c>
      <c r="K139" s="180"/>
      <c r="L139" s="34"/>
      <c r="M139" s="181" t="s">
        <v>1</v>
      </c>
      <c r="N139" s="182" t="s">
        <v>35</v>
      </c>
      <c r="O139" s="62"/>
      <c r="P139" s="183">
        <f t="shared" si="6"/>
        <v>0</v>
      </c>
      <c r="Q139" s="183">
        <v>0</v>
      </c>
      <c r="R139" s="183">
        <f t="shared" si="7"/>
        <v>0</v>
      </c>
      <c r="S139" s="183">
        <v>0</v>
      </c>
      <c r="T139" s="184">
        <f t="shared" si="8"/>
        <v>0</v>
      </c>
      <c r="U139" s="33"/>
      <c r="V139" s="33"/>
      <c r="W139" s="33"/>
      <c r="X139" s="33"/>
      <c r="Y139" s="33"/>
      <c r="Z139" s="33"/>
      <c r="AA139" s="33"/>
      <c r="AB139" s="33"/>
      <c r="AC139" s="33"/>
      <c r="AD139" s="33"/>
      <c r="AE139" s="33"/>
      <c r="AR139" s="185" t="s">
        <v>142</v>
      </c>
      <c r="AT139" s="185" t="s">
        <v>138</v>
      </c>
      <c r="AU139" s="185" t="s">
        <v>75</v>
      </c>
      <c r="AY139" s="17" t="s">
        <v>136</v>
      </c>
      <c r="BE139" s="186">
        <f t="shared" si="9"/>
        <v>0</v>
      </c>
      <c r="BF139" s="186">
        <f t="shared" si="10"/>
        <v>0</v>
      </c>
      <c r="BG139" s="186">
        <f t="shared" si="11"/>
        <v>0</v>
      </c>
      <c r="BH139" s="186">
        <f t="shared" si="12"/>
        <v>0</v>
      </c>
      <c r="BI139" s="186">
        <f t="shared" si="13"/>
        <v>0</v>
      </c>
      <c r="BJ139" s="17" t="s">
        <v>80</v>
      </c>
      <c r="BK139" s="186">
        <f t="shared" si="14"/>
        <v>0</v>
      </c>
      <c r="BL139" s="17" t="s">
        <v>142</v>
      </c>
      <c r="BM139" s="185" t="s">
        <v>194</v>
      </c>
    </row>
    <row r="140" spans="1:65" s="2" customFormat="1" ht="24.25" customHeight="1">
      <c r="A140" s="33"/>
      <c r="B140" s="139"/>
      <c r="C140" s="173" t="s">
        <v>161</v>
      </c>
      <c r="D140" s="173" t="s">
        <v>138</v>
      </c>
      <c r="E140" s="174" t="s">
        <v>317</v>
      </c>
      <c r="F140" s="175" t="s">
        <v>318</v>
      </c>
      <c r="G140" s="176" t="s">
        <v>168</v>
      </c>
      <c r="H140" s="177">
        <v>17.535</v>
      </c>
      <c r="I140" s="178"/>
      <c r="J140" s="179">
        <f t="shared" si="5"/>
        <v>0</v>
      </c>
      <c r="K140" s="180"/>
      <c r="L140" s="34"/>
      <c r="M140" s="181" t="s">
        <v>1</v>
      </c>
      <c r="N140" s="182" t="s">
        <v>35</v>
      </c>
      <c r="O140" s="62"/>
      <c r="P140" s="183">
        <f t="shared" si="6"/>
        <v>0</v>
      </c>
      <c r="Q140" s="183">
        <v>0</v>
      </c>
      <c r="R140" s="183">
        <f t="shared" si="7"/>
        <v>0</v>
      </c>
      <c r="S140" s="183">
        <v>0</v>
      </c>
      <c r="T140" s="184">
        <f t="shared" si="8"/>
        <v>0</v>
      </c>
      <c r="U140" s="33"/>
      <c r="V140" s="33"/>
      <c r="W140" s="33"/>
      <c r="X140" s="33"/>
      <c r="Y140" s="33"/>
      <c r="Z140" s="33"/>
      <c r="AA140" s="33"/>
      <c r="AB140" s="33"/>
      <c r="AC140" s="33"/>
      <c r="AD140" s="33"/>
      <c r="AE140" s="33"/>
      <c r="AR140" s="185" t="s">
        <v>142</v>
      </c>
      <c r="AT140" s="185" t="s">
        <v>138</v>
      </c>
      <c r="AU140" s="185" t="s">
        <v>75</v>
      </c>
      <c r="AY140" s="17" t="s">
        <v>136</v>
      </c>
      <c r="BE140" s="186">
        <f t="shared" si="9"/>
        <v>0</v>
      </c>
      <c r="BF140" s="186">
        <f t="shared" si="10"/>
        <v>0</v>
      </c>
      <c r="BG140" s="186">
        <f t="shared" si="11"/>
        <v>0</v>
      </c>
      <c r="BH140" s="186">
        <f t="shared" si="12"/>
        <v>0</v>
      </c>
      <c r="BI140" s="186">
        <f t="shared" si="13"/>
        <v>0</v>
      </c>
      <c r="BJ140" s="17" t="s">
        <v>80</v>
      </c>
      <c r="BK140" s="186">
        <f t="shared" si="14"/>
        <v>0</v>
      </c>
      <c r="BL140" s="17" t="s">
        <v>142</v>
      </c>
      <c r="BM140" s="185" t="s">
        <v>205</v>
      </c>
    </row>
    <row r="141" spans="1:65" s="2" customFormat="1" ht="24.25" customHeight="1">
      <c r="A141" s="33"/>
      <c r="B141" s="139"/>
      <c r="C141" s="173" t="s">
        <v>165</v>
      </c>
      <c r="D141" s="173" t="s">
        <v>138</v>
      </c>
      <c r="E141" s="174" t="s">
        <v>319</v>
      </c>
      <c r="F141" s="175" t="s">
        <v>320</v>
      </c>
      <c r="G141" s="176" t="s">
        <v>168</v>
      </c>
      <c r="H141" s="177">
        <v>65.311999999999998</v>
      </c>
      <c r="I141" s="178"/>
      <c r="J141" s="179">
        <f t="shared" si="5"/>
        <v>0</v>
      </c>
      <c r="K141" s="180"/>
      <c r="L141" s="34"/>
      <c r="M141" s="181" t="s">
        <v>1</v>
      </c>
      <c r="N141" s="182" t="s">
        <v>35</v>
      </c>
      <c r="O141" s="62"/>
      <c r="P141" s="183">
        <f t="shared" si="6"/>
        <v>0</v>
      </c>
      <c r="Q141" s="183">
        <v>0</v>
      </c>
      <c r="R141" s="183">
        <f t="shared" si="7"/>
        <v>0</v>
      </c>
      <c r="S141" s="183">
        <v>0</v>
      </c>
      <c r="T141" s="184">
        <f t="shared" si="8"/>
        <v>0</v>
      </c>
      <c r="U141" s="33"/>
      <c r="V141" s="33"/>
      <c r="W141" s="33"/>
      <c r="X141" s="33"/>
      <c r="Y141" s="33"/>
      <c r="Z141" s="33"/>
      <c r="AA141" s="33"/>
      <c r="AB141" s="33"/>
      <c r="AC141" s="33"/>
      <c r="AD141" s="33"/>
      <c r="AE141" s="33"/>
      <c r="AR141" s="185" t="s">
        <v>142</v>
      </c>
      <c r="AT141" s="185" t="s">
        <v>138</v>
      </c>
      <c r="AU141" s="185" t="s">
        <v>75</v>
      </c>
      <c r="AY141" s="17" t="s">
        <v>136</v>
      </c>
      <c r="BE141" s="186">
        <f t="shared" si="9"/>
        <v>0</v>
      </c>
      <c r="BF141" s="186">
        <f t="shared" si="10"/>
        <v>0</v>
      </c>
      <c r="BG141" s="186">
        <f t="shared" si="11"/>
        <v>0</v>
      </c>
      <c r="BH141" s="186">
        <f t="shared" si="12"/>
        <v>0</v>
      </c>
      <c r="BI141" s="186">
        <f t="shared" si="13"/>
        <v>0</v>
      </c>
      <c r="BJ141" s="17" t="s">
        <v>80</v>
      </c>
      <c r="BK141" s="186">
        <f t="shared" si="14"/>
        <v>0</v>
      </c>
      <c r="BL141" s="17" t="s">
        <v>142</v>
      </c>
      <c r="BM141" s="185" t="s">
        <v>213</v>
      </c>
    </row>
    <row r="142" spans="1:65" s="2" customFormat="1" ht="24.25" customHeight="1">
      <c r="A142" s="33"/>
      <c r="B142" s="139"/>
      <c r="C142" s="173" t="s">
        <v>181</v>
      </c>
      <c r="D142" s="173" t="s">
        <v>138</v>
      </c>
      <c r="E142" s="174" t="s">
        <v>321</v>
      </c>
      <c r="F142" s="175" t="s">
        <v>322</v>
      </c>
      <c r="G142" s="176" t="s">
        <v>168</v>
      </c>
      <c r="H142" s="177">
        <v>18.288</v>
      </c>
      <c r="I142" s="178"/>
      <c r="J142" s="179">
        <f t="shared" si="5"/>
        <v>0</v>
      </c>
      <c r="K142" s="180"/>
      <c r="L142" s="34"/>
      <c r="M142" s="181" t="s">
        <v>1</v>
      </c>
      <c r="N142" s="182" t="s">
        <v>35</v>
      </c>
      <c r="O142" s="62"/>
      <c r="P142" s="183">
        <f t="shared" si="6"/>
        <v>0</v>
      </c>
      <c r="Q142" s="183">
        <v>0</v>
      </c>
      <c r="R142" s="183">
        <f t="shared" si="7"/>
        <v>0</v>
      </c>
      <c r="S142" s="183">
        <v>0</v>
      </c>
      <c r="T142" s="184">
        <f t="shared" si="8"/>
        <v>0</v>
      </c>
      <c r="U142" s="33"/>
      <c r="V142" s="33"/>
      <c r="W142" s="33"/>
      <c r="X142" s="33"/>
      <c r="Y142" s="33"/>
      <c r="Z142" s="33"/>
      <c r="AA142" s="33"/>
      <c r="AB142" s="33"/>
      <c r="AC142" s="33"/>
      <c r="AD142" s="33"/>
      <c r="AE142" s="33"/>
      <c r="AR142" s="185" t="s">
        <v>142</v>
      </c>
      <c r="AT142" s="185" t="s">
        <v>138</v>
      </c>
      <c r="AU142" s="185" t="s">
        <v>75</v>
      </c>
      <c r="AY142" s="17" t="s">
        <v>136</v>
      </c>
      <c r="BE142" s="186">
        <f t="shared" si="9"/>
        <v>0</v>
      </c>
      <c r="BF142" s="186">
        <f t="shared" si="10"/>
        <v>0</v>
      </c>
      <c r="BG142" s="186">
        <f t="shared" si="11"/>
        <v>0</v>
      </c>
      <c r="BH142" s="186">
        <f t="shared" si="12"/>
        <v>0</v>
      </c>
      <c r="BI142" s="186">
        <f t="shared" si="13"/>
        <v>0</v>
      </c>
      <c r="BJ142" s="17" t="s">
        <v>80</v>
      </c>
      <c r="BK142" s="186">
        <f t="shared" si="14"/>
        <v>0</v>
      </c>
      <c r="BL142" s="17" t="s">
        <v>142</v>
      </c>
      <c r="BM142" s="185" t="s">
        <v>221</v>
      </c>
    </row>
    <row r="143" spans="1:65" s="2" customFormat="1" ht="16.5" customHeight="1">
      <c r="A143" s="33"/>
      <c r="B143" s="139"/>
      <c r="C143" s="211" t="s">
        <v>194</v>
      </c>
      <c r="D143" s="211" t="s">
        <v>234</v>
      </c>
      <c r="E143" s="212" t="s">
        <v>323</v>
      </c>
      <c r="F143" s="213" t="s">
        <v>324</v>
      </c>
      <c r="G143" s="214" t="s">
        <v>260</v>
      </c>
      <c r="H143" s="215">
        <v>32.917999999999999</v>
      </c>
      <c r="I143" s="216"/>
      <c r="J143" s="217">
        <f t="shared" si="5"/>
        <v>0</v>
      </c>
      <c r="K143" s="218"/>
      <c r="L143" s="219"/>
      <c r="M143" s="220" t="s">
        <v>1</v>
      </c>
      <c r="N143" s="221" t="s">
        <v>35</v>
      </c>
      <c r="O143" s="62"/>
      <c r="P143" s="183">
        <f t="shared" si="6"/>
        <v>0</v>
      </c>
      <c r="Q143" s="183">
        <v>0</v>
      </c>
      <c r="R143" s="183">
        <f t="shared" si="7"/>
        <v>0</v>
      </c>
      <c r="S143" s="183">
        <v>0</v>
      </c>
      <c r="T143" s="184">
        <f t="shared" si="8"/>
        <v>0</v>
      </c>
      <c r="U143" s="33"/>
      <c r="V143" s="33"/>
      <c r="W143" s="33"/>
      <c r="X143" s="33"/>
      <c r="Y143" s="33"/>
      <c r="Z143" s="33"/>
      <c r="AA143" s="33"/>
      <c r="AB143" s="33"/>
      <c r="AC143" s="33"/>
      <c r="AD143" s="33"/>
      <c r="AE143" s="33"/>
      <c r="AR143" s="185" t="s">
        <v>194</v>
      </c>
      <c r="AT143" s="185" t="s">
        <v>234</v>
      </c>
      <c r="AU143" s="185" t="s">
        <v>75</v>
      </c>
      <c r="AY143" s="17" t="s">
        <v>136</v>
      </c>
      <c r="BE143" s="186">
        <f t="shared" si="9"/>
        <v>0</v>
      </c>
      <c r="BF143" s="186">
        <f t="shared" si="10"/>
        <v>0</v>
      </c>
      <c r="BG143" s="186">
        <f t="shared" si="11"/>
        <v>0</v>
      </c>
      <c r="BH143" s="186">
        <f t="shared" si="12"/>
        <v>0</v>
      </c>
      <c r="BI143" s="186">
        <f t="shared" si="13"/>
        <v>0</v>
      </c>
      <c r="BJ143" s="17" t="s">
        <v>80</v>
      </c>
      <c r="BK143" s="186">
        <f t="shared" si="14"/>
        <v>0</v>
      </c>
      <c r="BL143" s="17" t="s">
        <v>142</v>
      </c>
      <c r="BM143" s="185" t="s">
        <v>230</v>
      </c>
    </row>
    <row r="144" spans="1:65" s="12" customFormat="1" ht="26" customHeight="1">
      <c r="B144" s="161"/>
      <c r="D144" s="162" t="s">
        <v>68</v>
      </c>
      <c r="E144" s="163" t="s">
        <v>194</v>
      </c>
      <c r="F144" s="163" t="s">
        <v>325</v>
      </c>
      <c r="I144" s="164"/>
      <c r="J144" s="136">
        <f>BK144</f>
        <v>0</v>
      </c>
      <c r="L144" s="161"/>
      <c r="M144" s="165"/>
      <c r="N144" s="166"/>
      <c r="O144" s="166"/>
      <c r="P144" s="167">
        <f>SUM(P145:P159)</f>
        <v>0</v>
      </c>
      <c r="Q144" s="166"/>
      <c r="R144" s="167">
        <f>SUM(R145:R159)</f>
        <v>0</v>
      </c>
      <c r="S144" s="166"/>
      <c r="T144" s="168">
        <f>SUM(T145:T159)</f>
        <v>0</v>
      </c>
      <c r="AR144" s="162" t="s">
        <v>75</v>
      </c>
      <c r="AT144" s="169" t="s">
        <v>68</v>
      </c>
      <c r="AU144" s="169" t="s">
        <v>69</v>
      </c>
      <c r="AY144" s="162" t="s">
        <v>136</v>
      </c>
      <c r="BK144" s="170">
        <f>SUM(BK145:BK159)</f>
        <v>0</v>
      </c>
    </row>
    <row r="145" spans="1:65" s="2" customFormat="1" ht="24.25" customHeight="1">
      <c r="A145" s="33"/>
      <c r="B145" s="139"/>
      <c r="C145" s="173" t="s">
        <v>200</v>
      </c>
      <c r="D145" s="173" t="s">
        <v>138</v>
      </c>
      <c r="E145" s="174" t="s">
        <v>326</v>
      </c>
      <c r="F145" s="175" t="s">
        <v>327</v>
      </c>
      <c r="G145" s="176" t="s">
        <v>246</v>
      </c>
      <c r="H145" s="177">
        <v>49</v>
      </c>
      <c r="I145" s="178"/>
      <c r="J145" s="179">
        <f t="shared" ref="J145:J159" si="15">ROUND(I145*H145,2)</f>
        <v>0</v>
      </c>
      <c r="K145" s="180"/>
      <c r="L145" s="34"/>
      <c r="M145" s="181" t="s">
        <v>1</v>
      </c>
      <c r="N145" s="182" t="s">
        <v>35</v>
      </c>
      <c r="O145" s="62"/>
      <c r="P145" s="183">
        <f t="shared" ref="P145:P159" si="16">O145*H145</f>
        <v>0</v>
      </c>
      <c r="Q145" s="183">
        <v>0</v>
      </c>
      <c r="R145" s="183">
        <f t="shared" ref="R145:R159" si="17">Q145*H145</f>
        <v>0</v>
      </c>
      <c r="S145" s="183">
        <v>0</v>
      </c>
      <c r="T145" s="184">
        <f t="shared" ref="T145:T159" si="18">S145*H145</f>
        <v>0</v>
      </c>
      <c r="U145" s="33"/>
      <c r="V145" s="33"/>
      <c r="W145" s="33"/>
      <c r="X145" s="33"/>
      <c r="Y145" s="33"/>
      <c r="Z145" s="33"/>
      <c r="AA145" s="33"/>
      <c r="AB145" s="33"/>
      <c r="AC145" s="33"/>
      <c r="AD145" s="33"/>
      <c r="AE145" s="33"/>
      <c r="AR145" s="185" t="s">
        <v>142</v>
      </c>
      <c r="AT145" s="185" t="s">
        <v>138</v>
      </c>
      <c r="AU145" s="185" t="s">
        <v>75</v>
      </c>
      <c r="AY145" s="17" t="s">
        <v>136</v>
      </c>
      <c r="BE145" s="186">
        <f t="shared" ref="BE145:BE159" si="19">IF(N145="základná",J145,0)</f>
        <v>0</v>
      </c>
      <c r="BF145" s="186">
        <f t="shared" ref="BF145:BF159" si="20">IF(N145="znížená",J145,0)</f>
        <v>0</v>
      </c>
      <c r="BG145" s="186">
        <f t="shared" ref="BG145:BG159" si="21">IF(N145="zákl. prenesená",J145,0)</f>
        <v>0</v>
      </c>
      <c r="BH145" s="186">
        <f t="shared" ref="BH145:BH159" si="22">IF(N145="zníž. prenesená",J145,0)</f>
        <v>0</v>
      </c>
      <c r="BI145" s="186">
        <f t="shared" ref="BI145:BI159" si="23">IF(N145="nulová",J145,0)</f>
        <v>0</v>
      </c>
      <c r="BJ145" s="17" t="s">
        <v>80</v>
      </c>
      <c r="BK145" s="186">
        <f t="shared" ref="BK145:BK159" si="24">ROUND(I145*H145,2)</f>
        <v>0</v>
      </c>
      <c r="BL145" s="17" t="s">
        <v>142</v>
      </c>
      <c r="BM145" s="185" t="s">
        <v>243</v>
      </c>
    </row>
    <row r="146" spans="1:65" s="2" customFormat="1" ht="24.25" customHeight="1">
      <c r="A146" s="33"/>
      <c r="B146" s="139"/>
      <c r="C146" s="211" t="s">
        <v>205</v>
      </c>
      <c r="D146" s="211" t="s">
        <v>234</v>
      </c>
      <c r="E146" s="212" t="s">
        <v>328</v>
      </c>
      <c r="F146" s="213" t="s">
        <v>329</v>
      </c>
      <c r="G146" s="214" t="s">
        <v>252</v>
      </c>
      <c r="H146" s="215">
        <v>51.45</v>
      </c>
      <c r="I146" s="216"/>
      <c r="J146" s="217">
        <f t="shared" si="15"/>
        <v>0</v>
      </c>
      <c r="K146" s="218"/>
      <c r="L146" s="219"/>
      <c r="M146" s="220" t="s">
        <v>1</v>
      </c>
      <c r="N146" s="221" t="s">
        <v>35</v>
      </c>
      <c r="O146" s="62"/>
      <c r="P146" s="183">
        <f t="shared" si="16"/>
        <v>0</v>
      </c>
      <c r="Q146" s="183">
        <v>0</v>
      </c>
      <c r="R146" s="183">
        <f t="shared" si="17"/>
        <v>0</v>
      </c>
      <c r="S146" s="183">
        <v>0</v>
      </c>
      <c r="T146" s="184">
        <f t="shared" si="18"/>
        <v>0</v>
      </c>
      <c r="U146" s="33"/>
      <c r="V146" s="33"/>
      <c r="W146" s="33"/>
      <c r="X146" s="33"/>
      <c r="Y146" s="33"/>
      <c r="Z146" s="33"/>
      <c r="AA146" s="33"/>
      <c r="AB146" s="33"/>
      <c r="AC146" s="33"/>
      <c r="AD146" s="33"/>
      <c r="AE146" s="33"/>
      <c r="AR146" s="185" t="s">
        <v>194</v>
      </c>
      <c r="AT146" s="185" t="s">
        <v>234</v>
      </c>
      <c r="AU146" s="185" t="s">
        <v>75</v>
      </c>
      <c r="AY146" s="17" t="s">
        <v>136</v>
      </c>
      <c r="BE146" s="186">
        <f t="shared" si="19"/>
        <v>0</v>
      </c>
      <c r="BF146" s="186">
        <f t="shared" si="20"/>
        <v>0</v>
      </c>
      <c r="BG146" s="186">
        <f t="shared" si="21"/>
        <v>0</v>
      </c>
      <c r="BH146" s="186">
        <f t="shared" si="22"/>
        <v>0</v>
      </c>
      <c r="BI146" s="186">
        <f t="shared" si="23"/>
        <v>0</v>
      </c>
      <c r="BJ146" s="17" t="s">
        <v>80</v>
      </c>
      <c r="BK146" s="186">
        <f t="shared" si="24"/>
        <v>0</v>
      </c>
      <c r="BL146" s="17" t="s">
        <v>142</v>
      </c>
      <c r="BM146" s="185" t="s">
        <v>7</v>
      </c>
    </row>
    <row r="147" spans="1:65" s="2" customFormat="1" ht="24.25" customHeight="1">
      <c r="A147" s="33"/>
      <c r="B147" s="139"/>
      <c r="C147" s="173" t="s">
        <v>209</v>
      </c>
      <c r="D147" s="173" t="s">
        <v>138</v>
      </c>
      <c r="E147" s="174" t="s">
        <v>330</v>
      </c>
      <c r="F147" s="175" t="s">
        <v>331</v>
      </c>
      <c r="G147" s="176" t="s">
        <v>246</v>
      </c>
      <c r="H147" s="177">
        <v>26.1</v>
      </c>
      <c r="I147" s="178"/>
      <c r="J147" s="179">
        <f t="shared" si="15"/>
        <v>0</v>
      </c>
      <c r="K147" s="180"/>
      <c r="L147" s="34"/>
      <c r="M147" s="181" t="s">
        <v>1</v>
      </c>
      <c r="N147" s="182" t="s">
        <v>35</v>
      </c>
      <c r="O147" s="62"/>
      <c r="P147" s="183">
        <f t="shared" si="16"/>
        <v>0</v>
      </c>
      <c r="Q147" s="183">
        <v>0</v>
      </c>
      <c r="R147" s="183">
        <f t="shared" si="17"/>
        <v>0</v>
      </c>
      <c r="S147" s="183">
        <v>0</v>
      </c>
      <c r="T147" s="184">
        <f t="shared" si="18"/>
        <v>0</v>
      </c>
      <c r="U147" s="33"/>
      <c r="V147" s="33"/>
      <c r="W147" s="33"/>
      <c r="X147" s="33"/>
      <c r="Y147" s="33"/>
      <c r="Z147" s="33"/>
      <c r="AA147" s="33"/>
      <c r="AB147" s="33"/>
      <c r="AC147" s="33"/>
      <c r="AD147" s="33"/>
      <c r="AE147" s="33"/>
      <c r="AR147" s="185" t="s">
        <v>142</v>
      </c>
      <c r="AT147" s="185" t="s">
        <v>138</v>
      </c>
      <c r="AU147" s="185" t="s">
        <v>75</v>
      </c>
      <c r="AY147" s="17" t="s">
        <v>136</v>
      </c>
      <c r="BE147" s="186">
        <f t="shared" si="19"/>
        <v>0</v>
      </c>
      <c r="BF147" s="186">
        <f t="shared" si="20"/>
        <v>0</v>
      </c>
      <c r="BG147" s="186">
        <f t="shared" si="21"/>
        <v>0</v>
      </c>
      <c r="BH147" s="186">
        <f t="shared" si="22"/>
        <v>0</v>
      </c>
      <c r="BI147" s="186">
        <f t="shared" si="23"/>
        <v>0</v>
      </c>
      <c r="BJ147" s="17" t="s">
        <v>80</v>
      </c>
      <c r="BK147" s="186">
        <f t="shared" si="24"/>
        <v>0</v>
      </c>
      <c r="BL147" s="17" t="s">
        <v>142</v>
      </c>
      <c r="BM147" s="185" t="s">
        <v>267</v>
      </c>
    </row>
    <row r="148" spans="1:65" s="2" customFormat="1" ht="24.25" customHeight="1">
      <c r="A148" s="33"/>
      <c r="B148" s="139"/>
      <c r="C148" s="211" t="s">
        <v>213</v>
      </c>
      <c r="D148" s="211" t="s">
        <v>234</v>
      </c>
      <c r="E148" s="212" t="s">
        <v>332</v>
      </c>
      <c r="F148" s="213" t="s">
        <v>333</v>
      </c>
      <c r="G148" s="214" t="s">
        <v>252</v>
      </c>
      <c r="H148" s="215">
        <v>27.405000000000001</v>
      </c>
      <c r="I148" s="216"/>
      <c r="J148" s="217">
        <f t="shared" si="15"/>
        <v>0</v>
      </c>
      <c r="K148" s="218"/>
      <c r="L148" s="219"/>
      <c r="M148" s="220" t="s">
        <v>1</v>
      </c>
      <c r="N148" s="221" t="s">
        <v>35</v>
      </c>
      <c r="O148" s="62"/>
      <c r="P148" s="183">
        <f t="shared" si="16"/>
        <v>0</v>
      </c>
      <c r="Q148" s="183">
        <v>0</v>
      </c>
      <c r="R148" s="183">
        <f t="shared" si="17"/>
        <v>0</v>
      </c>
      <c r="S148" s="183">
        <v>0</v>
      </c>
      <c r="T148" s="184">
        <f t="shared" si="18"/>
        <v>0</v>
      </c>
      <c r="U148" s="33"/>
      <c r="V148" s="33"/>
      <c r="W148" s="33"/>
      <c r="X148" s="33"/>
      <c r="Y148" s="33"/>
      <c r="Z148" s="33"/>
      <c r="AA148" s="33"/>
      <c r="AB148" s="33"/>
      <c r="AC148" s="33"/>
      <c r="AD148" s="33"/>
      <c r="AE148" s="33"/>
      <c r="AR148" s="185" t="s">
        <v>194</v>
      </c>
      <c r="AT148" s="185" t="s">
        <v>234</v>
      </c>
      <c r="AU148" s="185" t="s">
        <v>75</v>
      </c>
      <c r="AY148" s="17" t="s">
        <v>136</v>
      </c>
      <c r="BE148" s="186">
        <f t="shared" si="19"/>
        <v>0</v>
      </c>
      <c r="BF148" s="186">
        <f t="shared" si="20"/>
        <v>0</v>
      </c>
      <c r="BG148" s="186">
        <f t="shared" si="21"/>
        <v>0</v>
      </c>
      <c r="BH148" s="186">
        <f t="shared" si="22"/>
        <v>0</v>
      </c>
      <c r="BI148" s="186">
        <f t="shared" si="23"/>
        <v>0</v>
      </c>
      <c r="BJ148" s="17" t="s">
        <v>80</v>
      </c>
      <c r="BK148" s="186">
        <f t="shared" si="24"/>
        <v>0</v>
      </c>
      <c r="BL148" s="17" t="s">
        <v>142</v>
      </c>
      <c r="BM148" s="185" t="s">
        <v>275</v>
      </c>
    </row>
    <row r="149" spans="1:65" s="2" customFormat="1" ht="24.25" customHeight="1">
      <c r="A149" s="33"/>
      <c r="B149" s="139"/>
      <c r="C149" s="173" t="s">
        <v>217</v>
      </c>
      <c r="D149" s="173" t="s">
        <v>138</v>
      </c>
      <c r="E149" s="174" t="s">
        <v>334</v>
      </c>
      <c r="F149" s="175" t="s">
        <v>335</v>
      </c>
      <c r="G149" s="176" t="s">
        <v>252</v>
      </c>
      <c r="H149" s="177">
        <v>3</v>
      </c>
      <c r="I149" s="178"/>
      <c r="J149" s="179">
        <f t="shared" si="15"/>
        <v>0</v>
      </c>
      <c r="K149" s="180"/>
      <c r="L149" s="34"/>
      <c r="M149" s="181" t="s">
        <v>1</v>
      </c>
      <c r="N149" s="182" t="s">
        <v>35</v>
      </c>
      <c r="O149" s="62"/>
      <c r="P149" s="183">
        <f t="shared" si="16"/>
        <v>0</v>
      </c>
      <c r="Q149" s="183">
        <v>0</v>
      </c>
      <c r="R149" s="183">
        <f t="shared" si="17"/>
        <v>0</v>
      </c>
      <c r="S149" s="183">
        <v>0</v>
      </c>
      <c r="T149" s="184">
        <f t="shared" si="18"/>
        <v>0</v>
      </c>
      <c r="U149" s="33"/>
      <c r="V149" s="33"/>
      <c r="W149" s="33"/>
      <c r="X149" s="33"/>
      <c r="Y149" s="33"/>
      <c r="Z149" s="33"/>
      <c r="AA149" s="33"/>
      <c r="AB149" s="33"/>
      <c r="AC149" s="33"/>
      <c r="AD149" s="33"/>
      <c r="AE149" s="33"/>
      <c r="AR149" s="185" t="s">
        <v>142</v>
      </c>
      <c r="AT149" s="185" t="s">
        <v>138</v>
      </c>
      <c r="AU149" s="185" t="s">
        <v>75</v>
      </c>
      <c r="AY149" s="17" t="s">
        <v>136</v>
      </c>
      <c r="BE149" s="186">
        <f t="shared" si="19"/>
        <v>0</v>
      </c>
      <c r="BF149" s="186">
        <f t="shared" si="20"/>
        <v>0</v>
      </c>
      <c r="BG149" s="186">
        <f t="shared" si="21"/>
        <v>0</v>
      </c>
      <c r="BH149" s="186">
        <f t="shared" si="22"/>
        <v>0</v>
      </c>
      <c r="BI149" s="186">
        <f t="shared" si="23"/>
        <v>0</v>
      </c>
      <c r="BJ149" s="17" t="s">
        <v>80</v>
      </c>
      <c r="BK149" s="186">
        <f t="shared" si="24"/>
        <v>0</v>
      </c>
      <c r="BL149" s="17" t="s">
        <v>142</v>
      </c>
      <c r="BM149" s="185" t="s">
        <v>286</v>
      </c>
    </row>
    <row r="150" spans="1:65" s="2" customFormat="1" ht="24.25" customHeight="1">
      <c r="A150" s="33"/>
      <c r="B150" s="139"/>
      <c r="C150" s="211" t="s">
        <v>221</v>
      </c>
      <c r="D150" s="211" t="s">
        <v>234</v>
      </c>
      <c r="E150" s="212" t="s">
        <v>336</v>
      </c>
      <c r="F150" s="213" t="s">
        <v>337</v>
      </c>
      <c r="G150" s="214" t="s">
        <v>252</v>
      </c>
      <c r="H150" s="215">
        <v>2</v>
      </c>
      <c r="I150" s="216"/>
      <c r="J150" s="217">
        <f t="shared" si="15"/>
        <v>0</v>
      </c>
      <c r="K150" s="218"/>
      <c r="L150" s="219"/>
      <c r="M150" s="220" t="s">
        <v>1</v>
      </c>
      <c r="N150" s="221" t="s">
        <v>35</v>
      </c>
      <c r="O150" s="62"/>
      <c r="P150" s="183">
        <f t="shared" si="16"/>
        <v>0</v>
      </c>
      <c r="Q150" s="183">
        <v>0</v>
      </c>
      <c r="R150" s="183">
        <f t="shared" si="17"/>
        <v>0</v>
      </c>
      <c r="S150" s="183">
        <v>0</v>
      </c>
      <c r="T150" s="184">
        <f t="shared" si="18"/>
        <v>0</v>
      </c>
      <c r="U150" s="33"/>
      <c r="V150" s="33"/>
      <c r="W150" s="33"/>
      <c r="X150" s="33"/>
      <c r="Y150" s="33"/>
      <c r="Z150" s="33"/>
      <c r="AA150" s="33"/>
      <c r="AB150" s="33"/>
      <c r="AC150" s="33"/>
      <c r="AD150" s="33"/>
      <c r="AE150" s="33"/>
      <c r="AR150" s="185" t="s">
        <v>194</v>
      </c>
      <c r="AT150" s="185" t="s">
        <v>234</v>
      </c>
      <c r="AU150" s="185" t="s">
        <v>75</v>
      </c>
      <c r="AY150" s="17" t="s">
        <v>136</v>
      </c>
      <c r="BE150" s="186">
        <f t="shared" si="19"/>
        <v>0</v>
      </c>
      <c r="BF150" s="186">
        <f t="shared" si="20"/>
        <v>0</v>
      </c>
      <c r="BG150" s="186">
        <f t="shared" si="21"/>
        <v>0</v>
      </c>
      <c r="BH150" s="186">
        <f t="shared" si="22"/>
        <v>0</v>
      </c>
      <c r="BI150" s="186">
        <f t="shared" si="23"/>
        <v>0</v>
      </c>
      <c r="BJ150" s="17" t="s">
        <v>80</v>
      </c>
      <c r="BK150" s="186">
        <f t="shared" si="24"/>
        <v>0</v>
      </c>
      <c r="BL150" s="17" t="s">
        <v>142</v>
      </c>
      <c r="BM150" s="185" t="s">
        <v>298</v>
      </c>
    </row>
    <row r="151" spans="1:65" s="2" customFormat="1" ht="24.25" customHeight="1">
      <c r="A151" s="33"/>
      <c r="B151" s="139"/>
      <c r="C151" s="211" t="s">
        <v>225</v>
      </c>
      <c r="D151" s="211" t="s">
        <v>234</v>
      </c>
      <c r="E151" s="212" t="s">
        <v>338</v>
      </c>
      <c r="F151" s="213" t="s">
        <v>339</v>
      </c>
      <c r="G151" s="214" t="s">
        <v>252</v>
      </c>
      <c r="H151" s="215">
        <v>1</v>
      </c>
      <c r="I151" s="216"/>
      <c r="J151" s="217">
        <f t="shared" si="15"/>
        <v>0</v>
      </c>
      <c r="K151" s="218"/>
      <c r="L151" s="219"/>
      <c r="M151" s="220" t="s">
        <v>1</v>
      </c>
      <c r="N151" s="221" t="s">
        <v>35</v>
      </c>
      <c r="O151" s="62"/>
      <c r="P151" s="183">
        <f t="shared" si="16"/>
        <v>0</v>
      </c>
      <c r="Q151" s="183">
        <v>0</v>
      </c>
      <c r="R151" s="183">
        <f t="shared" si="17"/>
        <v>0</v>
      </c>
      <c r="S151" s="183">
        <v>0</v>
      </c>
      <c r="T151" s="184">
        <f t="shared" si="18"/>
        <v>0</v>
      </c>
      <c r="U151" s="33"/>
      <c r="V151" s="33"/>
      <c r="W151" s="33"/>
      <c r="X151" s="33"/>
      <c r="Y151" s="33"/>
      <c r="Z151" s="33"/>
      <c r="AA151" s="33"/>
      <c r="AB151" s="33"/>
      <c r="AC151" s="33"/>
      <c r="AD151" s="33"/>
      <c r="AE151" s="33"/>
      <c r="AR151" s="185" t="s">
        <v>194</v>
      </c>
      <c r="AT151" s="185" t="s">
        <v>234</v>
      </c>
      <c r="AU151" s="185" t="s">
        <v>75</v>
      </c>
      <c r="AY151" s="17" t="s">
        <v>136</v>
      </c>
      <c r="BE151" s="186">
        <f t="shared" si="19"/>
        <v>0</v>
      </c>
      <c r="BF151" s="186">
        <f t="shared" si="20"/>
        <v>0</v>
      </c>
      <c r="BG151" s="186">
        <f t="shared" si="21"/>
        <v>0</v>
      </c>
      <c r="BH151" s="186">
        <f t="shared" si="22"/>
        <v>0</v>
      </c>
      <c r="BI151" s="186">
        <f t="shared" si="23"/>
        <v>0</v>
      </c>
      <c r="BJ151" s="17" t="s">
        <v>80</v>
      </c>
      <c r="BK151" s="186">
        <f t="shared" si="24"/>
        <v>0</v>
      </c>
      <c r="BL151" s="17" t="s">
        <v>142</v>
      </c>
      <c r="BM151" s="185" t="s">
        <v>340</v>
      </c>
    </row>
    <row r="152" spans="1:65" s="2" customFormat="1" ht="24.25" customHeight="1">
      <c r="A152" s="33"/>
      <c r="B152" s="139"/>
      <c r="C152" s="211" t="s">
        <v>230</v>
      </c>
      <c r="D152" s="211" t="s">
        <v>234</v>
      </c>
      <c r="E152" s="212" t="s">
        <v>341</v>
      </c>
      <c r="F152" s="213" t="s">
        <v>342</v>
      </c>
      <c r="G152" s="214" t="s">
        <v>252</v>
      </c>
      <c r="H152" s="215">
        <v>5</v>
      </c>
      <c r="I152" s="216"/>
      <c r="J152" s="217">
        <f t="shared" si="15"/>
        <v>0</v>
      </c>
      <c r="K152" s="218"/>
      <c r="L152" s="219"/>
      <c r="M152" s="220" t="s">
        <v>1</v>
      </c>
      <c r="N152" s="221" t="s">
        <v>35</v>
      </c>
      <c r="O152" s="62"/>
      <c r="P152" s="183">
        <f t="shared" si="16"/>
        <v>0</v>
      </c>
      <c r="Q152" s="183">
        <v>0</v>
      </c>
      <c r="R152" s="183">
        <f t="shared" si="17"/>
        <v>0</v>
      </c>
      <c r="S152" s="183">
        <v>0</v>
      </c>
      <c r="T152" s="184">
        <f t="shared" si="18"/>
        <v>0</v>
      </c>
      <c r="U152" s="33"/>
      <c r="V152" s="33"/>
      <c r="W152" s="33"/>
      <c r="X152" s="33"/>
      <c r="Y152" s="33"/>
      <c r="Z152" s="33"/>
      <c r="AA152" s="33"/>
      <c r="AB152" s="33"/>
      <c r="AC152" s="33"/>
      <c r="AD152" s="33"/>
      <c r="AE152" s="33"/>
      <c r="AR152" s="185" t="s">
        <v>194</v>
      </c>
      <c r="AT152" s="185" t="s">
        <v>234</v>
      </c>
      <c r="AU152" s="185" t="s">
        <v>75</v>
      </c>
      <c r="AY152" s="17" t="s">
        <v>136</v>
      </c>
      <c r="BE152" s="186">
        <f t="shared" si="19"/>
        <v>0</v>
      </c>
      <c r="BF152" s="186">
        <f t="shared" si="20"/>
        <v>0</v>
      </c>
      <c r="BG152" s="186">
        <f t="shared" si="21"/>
        <v>0</v>
      </c>
      <c r="BH152" s="186">
        <f t="shared" si="22"/>
        <v>0</v>
      </c>
      <c r="BI152" s="186">
        <f t="shared" si="23"/>
        <v>0</v>
      </c>
      <c r="BJ152" s="17" t="s">
        <v>80</v>
      </c>
      <c r="BK152" s="186">
        <f t="shared" si="24"/>
        <v>0</v>
      </c>
      <c r="BL152" s="17" t="s">
        <v>142</v>
      </c>
      <c r="BM152" s="185" t="s">
        <v>343</v>
      </c>
    </row>
    <row r="153" spans="1:65" s="2" customFormat="1" ht="25" customHeight="1">
      <c r="A153" s="33"/>
      <c r="B153" s="139"/>
      <c r="C153" s="211" t="s">
        <v>233</v>
      </c>
      <c r="D153" s="211" t="s">
        <v>234</v>
      </c>
      <c r="E153" s="212" t="s">
        <v>344</v>
      </c>
      <c r="F153" s="213" t="s">
        <v>345</v>
      </c>
      <c r="G153" s="214" t="s">
        <v>252</v>
      </c>
      <c r="H153" s="215">
        <v>3</v>
      </c>
      <c r="I153" s="216"/>
      <c r="J153" s="217">
        <f t="shared" si="15"/>
        <v>0</v>
      </c>
      <c r="K153" s="218"/>
      <c r="L153" s="219"/>
      <c r="M153" s="220" t="s">
        <v>1</v>
      </c>
      <c r="N153" s="221" t="s">
        <v>35</v>
      </c>
      <c r="O153" s="62"/>
      <c r="P153" s="183">
        <f t="shared" si="16"/>
        <v>0</v>
      </c>
      <c r="Q153" s="183">
        <v>0</v>
      </c>
      <c r="R153" s="183">
        <f t="shared" si="17"/>
        <v>0</v>
      </c>
      <c r="S153" s="183">
        <v>0</v>
      </c>
      <c r="T153" s="184">
        <f t="shared" si="18"/>
        <v>0</v>
      </c>
      <c r="U153" s="33"/>
      <c r="V153" s="33"/>
      <c r="W153" s="33"/>
      <c r="X153" s="33"/>
      <c r="Y153" s="33"/>
      <c r="Z153" s="33"/>
      <c r="AA153" s="33"/>
      <c r="AB153" s="33"/>
      <c r="AC153" s="33"/>
      <c r="AD153" s="33"/>
      <c r="AE153" s="33"/>
      <c r="AR153" s="185" t="s">
        <v>194</v>
      </c>
      <c r="AT153" s="185" t="s">
        <v>234</v>
      </c>
      <c r="AU153" s="185" t="s">
        <v>75</v>
      </c>
      <c r="AY153" s="17" t="s">
        <v>136</v>
      </c>
      <c r="BE153" s="186">
        <f t="shared" si="19"/>
        <v>0</v>
      </c>
      <c r="BF153" s="186">
        <f t="shared" si="20"/>
        <v>0</v>
      </c>
      <c r="BG153" s="186">
        <f t="shared" si="21"/>
        <v>0</v>
      </c>
      <c r="BH153" s="186">
        <f t="shared" si="22"/>
        <v>0</v>
      </c>
      <c r="BI153" s="186">
        <f t="shared" si="23"/>
        <v>0</v>
      </c>
      <c r="BJ153" s="17" t="s">
        <v>80</v>
      </c>
      <c r="BK153" s="186">
        <f t="shared" si="24"/>
        <v>0</v>
      </c>
      <c r="BL153" s="17" t="s">
        <v>142</v>
      </c>
      <c r="BM153" s="185" t="s">
        <v>346</v>
      </c>
    </row>
    <row r="154" spans="1:65" s="2" customFormat="1" ht="24.25" customHeight="1">
      <c r="A154" s="33"/>
      <c r="B154" s="139"/>
      <c r="C154" s="211" t="s">
        <v>243</v>
      </c>
      <c r="D154" s="211" t="s">
        <v>234</v>
      </c>
      <c r="E154" s="212" t="s">
        <v>347</v>
      </c>
      <c r="F154" s="213" t="s">
        <v>348</v>
      </c>
      <c r="G154" s="214" t="s">
        <v>252</v>
      </c>
      <c r="H154" s="215">
        <v>3</v>
      </c>
      <c r="I154" s="216"/>
      <c r="J154" s="217">
        <f t="shared" si="15"/>
        <v>0</v>
      </c>
      <c r="K154" s="218"/>
      <c r="L154" s="219"/>
      <c r="M154" s="220" t="s">
        <v>1</v>
      </c>
      <c r="N154" s="221" t="s">
        <v>35</v>
      </c>
      <c r="O154" s="62"/>
      <c r="P154" s="183">
        <f t="shared" si="16"/>
        <v>0</v>
      </c>
      <c r="Q154" s="183">
        <v>0</v>
      </c>
      <c r="R154" s="183">
        <f t="shared" si="17"/>
        <v>0</v>
      </c>
      <c r="S154" s="183">
        <v>0</v>
      </c>
      <c r="T154" s="184">
        <f t="shared" si="18"/>
        <v>0</v>
      </c>
      <c r="U154" s="33"/>
      <c r="V154" s="33"/>
      <c r="W154" s="33"/>
      <c r="X154" s="33"/>
      <c r="Y154" s="33"/>
      <c r="Z154" s="33"/>
      <c r="AA154" s="33"/>
      <c r="AB154" s="33"/>
      <c r="AC154" s="33"/>
      <c r="AD154" s="33"/>
      <c r="AE154" s="33"/>
      <c r="AR154" s="185" t="s">
        <v>194</v>
      </c>
      <c r="AT154" s="185" t="s">
        <v>234</v>
      </c>
      <c r="AU154" s="185" t="s">
        <v>75</v>
      </c>
      <c r="AY154" s="17" t="s">
        <v>136</v>
      </c>
      <c r="BE154" s="186">
        <f t="shared" si="19"/>
        <v>0</v>
      </c>
      <c r="BF154" s="186">
        <f t="shared" si="20"/>
        <v>0</v>
      </c>
      <c r="BG154" s="186">
        <f t="shared" si="21"/>
        <v>0</v>
      </c>
      <c r="BH154" s="186">
        <f t="shared" si="22"/>
        <v>0</v>
      </c>
      <c r="BI154" s="186">
        <f t="shared" si="23"/>
        <v>0</v>
      </c>
      <c r="BJ154" s="17" t="s">
        <v>80</v>
      </c>
      <c r="BK154" s="186">
        <f t="shared" si="24"/>
        <v>0</v>
      </c>
      <c r="BL154" s="17" t="s">
        <v>142</v>
      </c>
      <c r="BM154" s="185" t="s">
        <v>349</v>
      </c>
    </row>
    <row r="155" spans="1:65" s="2" customFormat="1" ht="38" customHeight="1">
      <c r="A155" s="33"/>
      <c r="B155" s="139"/>
      <c r="C155" s="173" t="s">
        <v>249</v>
      </c>
      <c r="D155" s="173" t="s">
        <v>138</v>
      </c>
      <c r="E155" s="174" t="s">
        <v>350</v>
      </c>
      <c r="F155" s="175" t="s">
        <v>351</v>
      </c>
      <c r="G155" s="176" t="s">
        <v>252</v>
      </c>
      <c r="H155" s="177">
        <v>3</v>
      </c>
      <c r="I155" s="178"/>
      <c r="J155" s="179">
        <f t="shared" si="15"/>
        <v>0</v>
      </c>
      <c r="K155" s="180"/>
      <c r="L155" s="34"/>
      <c r="M155" s="181" t="s">
        <v>1</v>
      </c>
      <c r="N155" s="182" t="s">
        <v>35</v>
      </c>
      <c r="O155" s="62"/>
      <c r="P155" s="183">
        <f t="shared" si="16"/>
        <v>0</v>
      </c>
      <c r="Q155" s="183">
        <v>0</v>
      </c>
      <c r="R155" s="183">
        <f t="shared" si="17"/>
        <v>0</v>
      </c>
      <c r="S155" s="183">
        <v>0</v>
      </c>
      <c r="T155" s="184">
        <f t="shared" si="18"/>
        <v>0</v>
      </c>
      <c r="U155" s="33"/>
      <c r="V155" s="33"/>
      <c r="W155" s="33"/>
      <c r="X155" s="33"/>
      <c r="Y155" s="33"/>
      <c r="Z155" s="33"/>
      <c r="AA155" s="33"/>
      <c r="AB155" s="33"/>
      <c r="AC155" s="33"/>
      <c r="AD155" s="33"/>
      <c r="AE155" s="33"/>
      <c r="AR155" s="185" t="s">
        <v>142</v>
      </c>
      <c r="AT155" s="185" t="s">
        <v>138</v>
      </c>
      <c r="AU155" s="185" t="s">
        <v>75</v>
      </c>
      <c r="AY155" s="17" t="s">
        <v>136</v>
      </c>
      <c r="BE155" s="186">
        <f t="shared" si="19"/>
        <v>0</v>
      </c>
      <c r="BF155" s="186">
        <f t="shared" si="20"/>
        <v>0</v>
      </c>
      <c r="BG155" s="186">
        <f t="shared" si="21"/>
        <v>0</v>
      </c>
      <c r="BH155" s="186">
        <f t="shared" si="22"/>
        <v>0</v>
      </c>
      <c r="BI155" s="186">
        <f t="shared" si="23"/>
        <v>0</v>
      </c>
      <c r="BJ155" s="17" t="s">
        <v>80</v>
      </c>
      <c r="BK155" s="186">
        <f t="shared" si="24"/>
        <v>0</v>
      </c>
      <c r="BL155" s="17" t="s">
        <v>142</v>
      </c>
      <c r="BM155" s="185" t="s">
        <v>352</v>
      </c>
    </row>
    <row r="156" spans="1:65" s="2" customFormat="1" ht="49.25" customHeight="1">
      <c r="A156" s="33"/>
      <c r="B156" s="139"/>
      <c r="C156" s="211" t="s">
        <v>7</v>
      </c>
      <c r="D156" s="211" t="s">
        <v>234</v>
      </c>
      <c r="E156" s="212" t="s">
        <v>353</v>
      </c>
      <c r="F156" s="213" t="s">
        <v>354</v>
      </c>
      <c r="G156" s="214" t="s">
        <v>252</v>
      </c>
      <c r="H156" s="215">
        <v>3</v>
      </c>
      <c r="I156" s="216"/>
      <c r="J156" s="217">
        <f t="shared" si="15"/>
        <v>0</v>
      </c>
      <c r="K156" s="218"/>
      <c r="L156" s="219"/>
      <c r="M156" s="220" t="s">
        <v>1</v>
      </c>
      <c r="N156" s="221" t="s">
        <v>35</v>
      </c>
      <c r="O156" s="62"/>
      <c r="P156" s="183">
        <f t="shared" si="16"/>
        <v>0</v>
      </c>
      <c r="Q156" s="183">
        <v>0</v>
      </c>
      <c r="R156" s="183">
        <f t="shared" si="17"/>
        <v>0</v>
      </c>
      <c r="S156" s="183">
        <v>0</v>
      </c>
      <c r="T156" s="184">
        <f t="shared" si="18"/>
        <v>0</v>
      </c>
      <c r="U156" s="33"/>
      <c r="V156" s="33"/>
      <c r="W156" s="33"/>
      <c r="X156" s="33"/>
      <c r="Y156" s="33"/>
      <c r="Z156" s="33"/>
      <c r="AA156" s="33"/>
      <c r="AB156" s="33"/>
      <c r="AC156" s="33"/>
      <c r="AD156" s="33"/>
      <c r="AE156" s="33"/>
      <c r="AR156" s="185" t="s">
        <v>194</v>
      </c>
      <c r="AT156" s="185" t="s">
        <v>234</v>
      </c>
      <c r="AU156" s="185" t="s">
        <v>75</v>
      </c>
      <c r="AY156" s="17" t="s">
        <v>136</v>
      </c>
      <c r="BE156" s="186">
        <f t="shared" si="19"/>
        <v>0</v>
      </c>
      <c r="BF156" s="186">
        <f t="shared" si="20"/>
        <v>0</v>
      </c>
      <c r="BG156" s="186">
        <f t="shared" si="21"/>
        <v>0</v>
      </c>
      <c r="BH156" s="186">
        <f t="shared" si="22"/>
        <v>0</v>
      </c>
      <c r="BI156" s="186">
        <f t="shared" si="23"/>
        <v>0</v>
      </c>
      <c r="BJ156" s="17" t="s">
        <v>80</v>
      </c>
      <c r="BK156" s="186">
        <f t="shared" si="24"/>
        <v>0</v>
      </c>
      <c r="BL156" s="17" t="s">
        <v>142</v>
      </c>
      <c r="BM156" s="185" t="s">
        <v>355</v>
      </c>
    </row>
    <row r="157" spans="1:65" s="2" customFormat="1" ht="24.25" customHeight="1">
      <c r="A157" s="33"/>
      <c r="B157" s="139"/>
      <c r="C157" s="173" t="s">
        <v>262</v>
      </c>
      <c r="D157" s="173" t="s">
        <v>138</v>
      </c>
      <c r="E157" s="174" t="s">
        <v>356</v>
      </c>
      <c r="F157" s="175" t="s">
        <v>357</v>
      </c>
      <c r="G157" s="176" t="s">
        <v>252</v>
      </c>
      <c r="H157" s="177">
        <v>3</v>
      </c>
      <c r="I157" s="178"/>
      <c r="J157" s="179">
        <f t="shared" si="15"/>
        <v>0</v>
      </c>
      <c r="K157" s="180"/>
      <c r="L157" s="34"/>
      <c r="M157" s="181" t="s">
        <v>1</v>
      </c>
      <c r="N157" s="182" t="s">
        <v>35</v>
      </c>
      <c r="O157" s="62"/>
      <c r="P157" s="183">
        <f t="shared" si="16"/>
        <v>0</v>
      </c>
      <c r="Q157" s="183">
        <v>0</v>
      </c>
      <c r="R157" s="183">
        <f t="shared" si="17"/>
        <v>0</v>
      </c>
      <c r="S157" s="183">
        <v>0</v>
      </c>
      <c r="T157" s="184">
        <f t="shared" si="18"/>
        <v>0</v>
      </c>
      <c r="U157" s="33"/>
      <c r="V157" s="33"/>
      <c r="W157" s="33"/>
      <c r="X157" s="33"/>
      <c r="Y157" s="33"/>
      <c r="Z157" s="33"/>
      <c r="AA157" s="33"/>
      <c r="AB157" s="33"/>
      <c r="AC157" s="33"/>
      <c r="AD157" s="33"/>
      <c r="AE157" s="33"/>
      <c r="AR157" s="185" t="s">
        <v>142</v>
      </c>
      <c r="AT157" s="185" t="s">
        <v>138</v>
      </c>
      <c r="AU157" s="185" t="s">
        <v>75</v>
      </c>
      <c r="AY157" s="17" t="s">
        <v>136</v>
      </c>
      <c r="BE157" s="186">
        <f t="shared" si="19"/>
        <v>0</v>
      </c>
      <c r="BF157" s="186">
        <f t="shared" si="20"/>
        <v>0</v>
      </c>
      <c r="BG157" s="186">
        <f t="shared" si="21"/>
        <v>0</v>
      </c>
      <c r="BH157" s="186">
        <f t="shared" si="22"/>
        <v>0</v>
      </c>
      <c r="BI157" s="186">
        <f t="shared" si="23"/>
        <v>0</v>
      </c>
      <c r="BJ157" s="17" t="s">
        <v>80</v>
      </c>
      <c r="BK157" s="186">
        <f t="shared" si="24"/>
        <v>0</v>
      </c>
      <c r="BL157" s="17" t="s">
        <v>142</v>
      </c>
      <c r="BM157" s="185" t="s">
        <v>358</v>
      </c>
    </row>
    <row r="158" spans="1:65" s="2" customFormat="1" ht="25" customHeight="1">
      <c r="A158" s="33"/>
      <c r="B158" s="139"/>
      <c r="C158" s="173" t="s">
        <v>267</v>
      </c>
      <c r="D158" s="173" t="s">
        <v>138</v>
      </c>
      <c r="E158" s="174" t="s">
        <v>359</v>
      </c>
      <c r="F158" s="175" t="s">
        <v>360</v>
      </c>
      <c r="G158" s="176" t="s">
        <v>260</v>
      </c>
      <c r="H158" s="177">
        <v>4.5</v>
      </c>
      <c r="I158" s="178"/>
      <c r="J158" s="179">
        <f t="shared" si="15"/>
        <v>0</v>
      </c>
      <c r="K158" s="180"/>
      <c r="L158" s="34"/>
      <c r="M158" s="181" t="s">
        <v>1</v>
      </c>
      <c r="N158" s="182" t="s">
        <v>35</v>
      </c>
      <c r="O158" s="62"/>
      <c r="P158" s="183">
        <f t="shared" si="16"/>
        <v>0</v>
      </c>
      <c r="Q158" s="183">
        <v>0</v>
      </c>
      <c r="R158" s="183">
        <f t="shared" si="17"/>
        <v>0</v>
      </c>
      <c r="S158" s="183">
        <v>0</v>
      </c>
      <c r="T158" s="184">
        <f t="shared" si="18"/>
        <v>0</v>
      </c>
      <c r="U158" s="33"/>
      <c r="V158" s="33"/>
      <c r="W158" s="33"/>
      <c r="X158" s="33"/>
      <c r="Y158" s="33"/>
      <c r="Z158" s="33"/>
      <c r="AA158" s="33"/>
      <c r="AB158" s="33"/>
      <c r="AC158" s="33"/>
      <c r="AD158" s="33"/>
      <c r="AE158" s="33"/>
      <c r="AR158" s="185" t="s">
        <v>142</v>
      </c>
      <c r="AT158" s="185" t="s">
        <v>138</v>
      </c>
      <c r="AU158" s="185" t="s">
        <v>75</v>
      </c>
      <c r="AY158" s="17" t="s">
        <v>136</v>
      </c>
      <c r="BE158" s="186">
        <f t="shared" si="19"/>
        <v>0</v>
      </c>
      <c r="BF158" s="186">
        <f t="shared" si="20"/>
        <v>0</v>
      </c>
      <c r="BG158" s="186">
        <f t="shared" si="21"/>
        <v>0</v>
      </c>
      <c r="BH158" s="186">
        <f t="shared" si="22"/>
        <v>0</v>
      </c>
      <c r="BI158" s="186">
        <f t="shared" si="23"/>
        <v>0</v>
      </c>
      <c r="BJ158" s="17" t="s">
        <v>80</v>
      </c>
      <c r="BK158" s="186">
        <f t="shared" si="24"/>
        <v>0</v>
      </c>
      <c r="BL158" s="17" t="s">
        <v>142</v>
      </c>
      <c r="BM158" s="185" t="s">
        <v>361</v>
      </c>
    </row>
    <row r="159" spans="1:65" s="2" customFormat="1" ht="24.25" customHeight="1">
      <c r="A159" s="33"/>
      <c r="B159" s="139"/>
      <c r="C159" s="173" t="s">
        <v>271</v>
      </c>
      <c r="D159" s="173" t="s">
        <v>138</v>
      </c>
      <c r="E159" s="174" t="s">
        <v>362</v>
      </c>
      <c r="F159" s="175" t="s">
        <v>363</v>
      </c>
      <c r="G159" s="176" t="s">
        <v>246</v>
      </c>
      <c r="H159" s="177">
        <v>75.099999999999994</v>
      </c>
      <c r="I159" s="178"/>
      <c r="J159" s="179">
        <f t="shared" si="15"/>
        <v>0</v>
      </c>
      <c r="K159" s="180"/>
      <c r="L159" s="34"/>
      <c r="M159" s="181" t="s">
        <v>1</v>
      </c>
      <c r="N159" s="182" t="s">
        <v>35</v>
      </c>
      <c r="O159" s="62"/>
      <c r="P159" s="183">
        <f t="shared" si="16"/>
        <v>0</v>
      </c>
      <c r="Q159" s="183">
        <v>0</v>
      </c>
      <c r="R159" s="183">
        <f t="shared" si="17"/>
        <v>0</v>
      </c>
      <c r="S159" s="183">
        <v>0</v>
      </c>
      <c r="T159" s="184">
        <f t="shared" si="18"/>
        <v>0</v>
      </c>
      <c r="U159" s="33"/>
      <c r="V159" s="33"/>
      <c r="W159" s="33"/>
      <c r="X159" s="33"/>
      <c r="Y159" s="33"/>
      <c r="Z159" s="33"/>
      <c r="AA159" s="33"/>
      <c r="AB159" s="33"/>
      <c r="AC159" s="33"/>
      <c r="AD159" s="33"/>
      <c r="AE159" s="33"/>
      <c r="AR159" s="185" t="s">
        <v>142</v>
      </c>
      <c r="AT159" s="185" t="s">
        <v>138</v>
      </c>
      <c r="AU159" s="185" t="s">
        <v>75</v>
      </c>
      <c r="AY159" s="17" t="s">
        <v>136</v>
      </c>
      <c r="BE159" s="186">
        <f t="shared" si="19"/>
        <v>0</v>
      </c>
      <c r="BF159" s="186">
        <f t="shared" si="20"/>
        <v>0</v>
      </c>
      <c r="BG159" s="186">
        <f t="shared" si="21"/>
        <v>0</v>
      </c>
      <c r="BH159" s="186">
        <f t="shared" si="22"/>
        <v>0</v>
      </c>
      <c r="BI159" s="186">
        <f t="shared" si="23"/>
        <v>0</v>
      </c>
      <c r="BJ159" s="17" t="s">
        <v>80</v>
      </c>
      <c r="BK159" s="186">
        <f t="shared" si="24"/>
        <v>0</v>
      </c>
      <c r="BL159" s="17" t="s">
        <v>142</v>
      </c>
      <c r="BM159" s="185" t="s">
        <v>364</v>
      </c>
    </row>
    <row r="160" spans="1:65" s="12" customFormat="1" ht="26" customHeight="1">
      <c r="B160" s="161"/>
      <c r="D160" s="162" t="s">
        <v>68</v>
      </c>
      <c r="E160" s="163" t="s">
        <v>365</v>
      </c>
      <c r="F160" s="163" t="s">
        <v>366</v>
      </c>
      <c r="I160" s="164"/>
      <c r="J160" s="136">
        <f>BK160</f>
        <v>0</v>
      </c>
      <c r="L160" s="161"/>
      <c r="M160" s="165"/>
      <c r="N160" s="166"/>
      <c r="O160" s="166"/>
      <c r="P160" s="167">
        <f>SUM(P161:P164)</f>
        <v>0</v>
      </c>
      <c r="Q160" s="166"/>
      <c r="R160" s="167">
        <f>SUM(R161:R164)</f>
        <v>0</v>
      </c>
      <c r="S160" s="166"/>
      <c r="T160" s="168">
        <f>SUM(T161:T164)</f>
        <v>0</v>
      </c>
      <c r="AR160" s="162" t="s">
        <v>142</v>
      </c>
      <c r="AT160" s="169" t="s">
        <v>68</v>
      </c>
      <c r="AU160" s="169" t="s">
        <v>69</v>
      </c>
      <c r="AY160" s="162" t="s">
        <v>136</v>
      </c>
      <c r="BK160" s="170">
        <f>SUM(BK161:BK164)</f>
        <v>0</v>
      </c>
    </row>
    <row r="161" spans="1:65" s="2" customFormat="1" ht="16.5" customHeight="1">
      <c r="A161" s="33"/>
      <c r="B161" s="139"/>
      <c r="C161" s="173" t="s">
        <v>275</v>
      </c>
      <c r="D161" s="173" t="s">
        <v>138</v>
      </c>
      <c r="E161" s="174" t="s">
        <v>367</v>
      </c>
      <c r="F161" s="175" t="s">
        <v>368</v>
      </c>
      <c r="G161" s="176" t="s">
        <v>252</v>
      </c>
      <c r="H161" s="177">
        <v>2</v>
      </c>
      <c r="I161" s="178"/>
      <c r="J161" s="179">
        <f>ROUND(I161*H161,2)</f>
        <v>0</v>
      </c>
      <c r="K161" s="180"/>
      <c r="L161" s="34"/>
      <c r="M161" s="181" t="s">
        <v>1</v>
      </c>
      <c r="N161" s="182" t="s">
        <v>35</v>
      </c>
      <c r="O161" s="62"/>
      <c r="P161" s="183">
        <f>O161*H161</f>
        <v>0</v>
      </c>
      <c r="Q161" s="183">
        <v>0</v>
      </c>
      <c r="R161" s="183">
        <f>Q161*H161</f>
        <v>0</v>
      </c>
      <c r="S161" s="183">
        <v>0</v>
      </c>
      <c r="T161" s="184">
        <f>S161*H161</f>
        <v>0</v>
      </c>
      <c r="U161" s="33"/>
      <c r="V161" s="33"/>
      <c r="W161" s="33"/>
      <c r="X161" s="33"/>
      <c r="Y161" s="33"/>
      <c r="Z161" s="33"/>
      <c r="AA161" s="33"/>
      <c r="AB161" s="33"/>
      <c r="AC161" s="33"/>
      <c r="AD161" s="33"/>
      <c r="AE161" s="33"/>
      <c r="AR161" s="185" t="s">
        <v>369</v>
      </c>
      <c r="AT161" s="185" t="s">
        <v>138</v>
      </c>
      <c r="AU161" s="185" t="s">
        <v>75</v>
      </c>
      <c r="AY161" s="17" t="s">
        <v>136</v>
      </c>
      <c r="BE161" s="186">
        <f>IF(N161="základná",J161,0)</f>
        <v>0</v>
      </c>
      <c r="BF161" s="186">
        <f>IF(N161="znížená",J161,0)</f>
        <v>0</v>
      </c>
      <c r="BG161" s="186">
        <f>IF(N161="zákl. prenesená",J161,0)</f>
        <v>0</v>
      </c>
      <c r="BH161" s="186">
        <f>IF(N161="zníž. prenesená",J161,0)</f>
        <v>0</v>
      </c>
      <c r="BI161" s="186">
        <f>IF(N161="nulová",J161,0)</f>
        <v>0</v>
      </c>
      <c r="BJ161" s="17" t="s">
        <v>80</v>
      </c>
      <c r="BK161" s="186">
        <f>ROUND(I161*H161,2)</f>
        <v>0</v>
      </c>
      <c r="BL161" s="17" t="s">
        <v>369</v>
      </c>
      <c r="BM161" s="185" t="s">
        <v>370</v>
      </c>
    </row>
    <row r="162" spans="1:65" s="2" customFormat="1" ht="16.5" customHeight="1">
      <c r="A162" s="33"/>
      <c r="B162" s="139"/>
      <c r="C162" s="173" t="s">
        <v>280</v>
      </c>
      <c r="D162" s="173" t="s">
        <v>138</v>
      </c>
      <c r="E162" s="174" t="s">
        <v>371</v>
      </c>
      <c r="F162" s="175" t="s">
        <v>372</v>
      </c>
      <c r="G162" s="176" t="s">
        <v>252</v>
      </c>
      <c r="H162" s="177">
        <v>1</v>
      </c>
      <c r="I162" s="178"/>
      <c r="J162" s="179">
        <f>ROUND(I162*H162,2)</f>
        <v>0</v>
      </c>
      <c r="K162" s="180"/>
      <c r="L162" s="34"/>
      <c r="M162" s="181" t="s">
        <v>1</v>
      </c>
      <c r="N162" s="182" t="s">
        <v>35</v>
      </c>
      <c r="O162" s="62"/>
      <c r="P162" s="183">
        <f>O162*H162</f>
        <v>0</v>
      </c>
      <c r="Q162" s="183">
        <v>0</v>
      </c>
      <c r="R162" s="183">
        <f>Q162*H162</f>
        <v>0</v>
      </c>
      <c r="S162" s="183">
        <v>0</v>
      </c>
      <c r="T162" s="184">
        <f>S162*H162</f>
        <v>0</v>
      </c>
      <c r="U162" s="33"/>
      <c r="V162" s="33"/>
      <c r="W162" s="33"/>
      <c r="X162" s="33"/>
      <c r="Y162" s="33"/>
      <c r="Z162" s="33"/>
      <c r="AA162" s="33"/>
      <c r="AB162" s="33"/>
      <c r="AC162" s="33"/>
      <c r="AD162" s="33"/>
      <c r="AE162" s="33"/>
      <c r="AR162" s="185" t="s">
        <v>369</v>
      </c>
      <c r="AT162" s="185" t="s">
        <v>138</v>
      </c>
      <c r="AU162" s="185" t="s">
        <v>75</v>
      </c>
      <c r="AY162" s="17" t="s">
        <v>136</v>
      </c>
      <c r="BE162" s="186">
        <f>IF(N162="základná",J162,0)</f>
        <v>0</v>
      </c>
      <c r="BF162" s="186">
        <f>IF(N162="znížená",J162,0)</f>
        <v>0</v>
      </c>
      <c r="BG162" s="186">
        <f>IF(N162="zákl. prenesená",J162,0)</f>
        <v>0</v>
      </c>
      <c r="BH162" s="186">
        <f>IF(N162="zníž. prenesená",J162,0)</f>
        <v>0</v>
      </c>
      <c r="BI162" s="186">
        <f>IF(N162="nulová",J162,0)</f>
        <v>0</v>
      </c>
      <c r="BJ162" s="17" t="s">
        <v>80</v>
      </c>
      <c r="BK162" s="186">
        <f>ROUND(I162*H162,2)</f>
        <v>0</v>
      </c>
      <c r="BL162" s="17" t="s">
        <v>369</v>
      </c>
      <c r="BM162" s="185" t="s">
        <v>373</v>
      </c>
    </row>
    <row r="163" spans="1:65" s="2" customFormat="1" ht="16.5" customHeight="1">
      <c r="A163" s="33"/>
      <c r="B163" s="139"/>
      <c r="C163" s="173" t="s">
        <v>286</v>
      </c>
      <c r="D163" s="173" t="s">
        <v>138</v>
      </c>
      <c r="E163" s="174" t="s">
        <v>374</v>
      </c>
      <c r="F163" s="175" t="s">
        <v>375</v>
      </c>
      <c r="G163" s="176" t="s">
        <v>252</v>
      </c>
      <c r="H163" s="177">
        <v>1</v>
      </c>
      <c r="I163" s="178"/>
      <c r="J163" s="179">
        <f>ROUND(I163*H163,2)</f>
        <v>0</v>
      </c>
      <c r="K163" s="180"/>
      <c r="L163" s="34"/>
      <c r="M163" s="181" t="s">
        <v>1</v>
      </c>
      <c r="N163" s="182" t="s">
        <v>35</v>
      </c>
      <c r="O163" s="62"/>
      <c r="P163" s="183">
        <f>O163*H163</f>
        <v>0</v>
      </c>
      <c r="Q163" s="183">
        <v>0</v>
      </c>
      <c r="R163" s="183">
        <f>Q163*H163</f>
        <v>0</v>
      </c>
      <c r="S163" s="183">
        <v>0</v>
      </c>
      <c r="T163" s="184">
        <f>S163*H163</f>
        <v>0</v>
      </c>
      <c r="U163" s="33"/>
      <c r="V163" s="33"/>
      <c r="W163" s="33"/>
      <c r="X163" s="33"/>
      <c r="Y163" s="33"/>
      <c r="Z163" s="33"/>
      <c r="AA163" s="33"/>
      <c r="AB163" s="33"/>
      <c r="AC163" s="33"/>
      <c r="AD163" s="33"/>
      <c r="AE163" s="33"/>
      <c r="AR163" s="185" t="s">
        <v>369</v>
      </c>
      <c r="AT163" s="185" t="s">
        <v>138</v>
      </c>
      <c r="AU163" s="185" t="s">
        <v>75</v>
      </c>
      <c r="AY163" s="17" t="s">
        <v>136</v>
      </c>
      <c r="BE163" s="186">
        <f>IF(N163="základná",J163,0)</f>
        <v>0</v>
      </c>
      <c r="BF163" s="186">
        <f>IF(N163="znížená",J163,0)</f>
        <v>0</v>
      </c>
      <c r="BG163" s="186">
        <f>IF(N163="zákl. prenesená",J163,0)</f>
        <v>0</v>
      </c>
      <c r="BH163" s="186">
        <f>IF(N163="zníž. prenesená",J163,0)</f>
        <v>0</v>
      </c>
      <c r="BI163" s="186">
        <f>IF(N163="nulová",J163,0)</f>
        <v>0</v>
      </c>
      <c r="BJ163" s="17" t="s">
        <v>80</v>
      </c>
      <c r="BK163" s="186">
        <f>ROUND(I163*H163,2)</f>
        <v>0</v>
      </c>
      <c r="BL163" s="17" t="s">
        <v>369</v>
      </c>
      <c r="BM163" s="185" t="s">
        <v>376</v>
      </c>
    </row>
    <row r="164" spans="1:65" s="2" customFormat="1" ht="16.5" customHeight="1">
      <c r="A164" s="33"/>
      <c r="B164" s="139"/>
      <c r="C164" s="173" t="s">
        <v>294</v>
      </c>
      <c r="D164" s="173" t="s">
        <v>138</v>
      </c>
      <c r="E164" s="174" t="s">
        <v>377</v>
      </c>
      <c r="F164" s="175" t="s">
        <v>378</v>
      </c>
      <c r="G164" s="176" t="s">
        <v>252</v>
      </c>
      <c r="H164" s="177">
        <v>1</v>
      </c>
      <c r="I164" s="178"/>
      <c r="J164" s="179">
        <f>ROUND(I164*H164,2)</f>
        <v>0</v>
      </c>
      <c r="K164" s="180"/>
      <c r="L164" s="34"/>
      <c r="M164" s="181" t="s">
        <v>1</v>
      </c>
      <c r="N164" s="182" t="s">
        <v>35</v>
      </c>
      <c r="O164" s="62"/>
      <c r="P164" s="183">
        <f>O164*H164</f>
        <v>0</v>
      </c>
      <c r="Q164" s="183">
        <v>0</v>
      </c>
      <c r="R164" s="183">
        <f>Q164*H164</f>
        <v>0</v>
      </c>
      <c r="S164" s="183">
        <v>0</v>
      </c>
      <c r="T164" s="184">
        <f>S164*H164</f>
        <v>0</v>
      </c>
      <c r="U164" s="33"/>
      <c r="V164" s="33"/>
      <c r="W164" s="33"/>
      <c r="X164" s="33"/>
      <c r="Y164" s="33"/>
      <c r="Z164" s="33"/>
      <c r="AA164" s="33"/>
      <c r="AB164" s="33"/>
      <c r="AC164" s="33"/>
      <c r="AD164" s="33"/>
      <c r="AE164" s="33"/>
      <c r="AR164" s="185" t="s">
        <v>369</v>
      </c>
      <c r="AT164" s="185" t="s">
        <v>138</v>
      </c>
      <c r="AU164" s="185" t="s">
        <v>75</v>
      </c>
      <c r="AY164" s="17" t="s">
        <v>136</v>
      </c>
      <c r="BE164" s="186">
        <f>IF(N164="základná",J164,0)</f>
        <v>0</v>
      </c>
      <c r="BF164" s="186">
        <f>IF(N164="znížená",J164,0)</f>
        <v>0</v>
      </c>
      <c r="BG164" s="186">
        <f>IF(N164="zákl. prenesená",J164,0)</f>
        <v>0</v>
      </c>
      <c r="BH164" s="186">
        <f>IF(N164="zníž. prenesená",J164,0)</f>
        <v>0</v>
      </c>
      <c r="BI164" s="186">
        <f>IF(N164="nulová",J164,0)</f>
        <v>0</v>
      </c>
      <c r="BJ164" s="17" t="s">
        <v>80</v>
      </c>
      <c r="BK164" s="186">
        <f>ROUND(I164*H164,2)</f>
        <v>0</v>
      </c>
      <c r="BL164" s="17" t="s">
        <v>369</v>
      </c>
      <c r="BM164" s="185" t="s">
        <v>379</v>
      </c>
    </row>
    <row r="165" spans="1:65" s="2" customFormat="1" ht="50" hidden="1" customHeight="1">
      <c r="A165" s="33"/>
      <c r="B165" s="34"/>
      <c r="C165" s="33"/>
      <c r="D165" s="33"/>
      <c r="E165" s="163" t="s">
        <v>303</v>
      </c>
      <c r="F165" s="163" t="s">
        <v>304</v>
      </c>
      <c r="G165" s="33"/>
      <c r="H165" s="33"/>
      <c r="I165" s="33"/>
      <c r="J165" s="136">
        <f>BK165</f>
        <v>0</v>
      </c>
      <c r="K165" s="33"/>
      <c r="L165" s="34"/>
      <c r="M165" s="223"/>
      <c r="N165" s="224"/>
      <c r="O165" s="62"/>
      <c r="P165" s="62"/>
      <c r="Q165" s="62"/>
      <c r="R165" s="62"/>
      <c r="S165" s="62"/>
      <c r="T165" s="63"/>
      <c r="U165" s="33"/>
      <c r="V165" s="33"/>
      <c r="W165" s="33"/>
      <c r="X165" s="33"/>
      <c r="Y165" s="33"/>
      <c r="Z165" s="33"/>
      <c r="AA165" s="33"/>
      <c r="AB165" s="33"/>
      <c r="AC165" s="33"/>
      <c r="AD165" s="33"/>
      <c r="AE165" s="33"/>
      <c r="AT165" s="17" t="s">
        <v>68</v>
      </c>
      <c r="AU165" s="17" t="s">
        <v>69</v>
      </c>
      <c r="AY165" s="17" t="s">
        <v>305</v>
      </c>
      <c r="BK165" s="186">
        <f>BK166</f>
        <v>0</v>
      </c>
    </row>
    <row r="166" spans="1:65" s="2" customFormat="1" ht="16.25" hidden="1" customHeight="1">
      <c r="A166" s="33"/>
      <c r="B166" s="34"/>
      <c r="C166" s="225" t="s">
        <v>1</v>
      </c>
      <c r="D166" s="225" t="s">
        <v>138</v>
      </c>
      <c r="E166" s="226" t="s">
        <v>1</v>
      </c>
      <c r="F166" s="227" t="s">
        <v>1</v>
      </c>
      <c r="G166" s="228" t="s">
        <v>1</v>
      </c>
      <c r="H166" s="229"/>
      <c r="I166" s="230"/>
      <c r="J166" s="231">
        <f>BK166</f>
        <v>0</v>
      </c>
      <c r="K166" s="232"/>
      <c r="L166" s="34"/>
      <c r="M166" s="233" t="s">
        <v>1</v>
      </c>
      <c r="N166" s="234" t="s">
        <v>35</v>
      </c>
      <c r="O166" s="235"/>
      <c r="P166" s="235"/>
      <c r="Q166" s="235"/>
      <c r="R166" s="235"/>
      <c r="S166" s="235"/>
      <c r="T166" s="236"/>
      <c r="U166" s="33"/>
      <c r="V166" s="33"/>
      <c r="W166" s="33"/>
      <c r="X166" s="33"/>
      <c r="Y166" s="33"/>
      <c r="Z166" s="33"/>
      <c r="AA166" s="33"/>
      <c r="AB166" s="33"/>
      <c r="AC166" s="33"/>
      <c r="AD166" s="33"/>
      <c r="AE166" s="33"/>
      <c r="AT166" s="17" t="s">
        <v>305</v>
      </c>
      <c r="AU166" s="17" t="s">
        <v>75</v>
      </c>
      <c r="AY166" s="17" t="s">
        <v>305</v>
      </c>
      <c r="BE166" s="186">
        <f>IF(N166="základná",J166,0)</f>
        <v>0</v>
      </c>
      <c r="BF166" s="186">
        <f>IF(N166="znížená",J166,0)</f>
        <v>0</v>
      </c>
      <c r="BG166" s="186">
        <f>IF(N166="zákl. prenesená",J166,0)</f>
        <v>0</v>
      </c>
      <c r="BH166" s="186">
        <f>IF(N166="zníž. prenesená",J166,0)</f>
        <v>0</v>
      </c>
      <c r="BI166" s="186">
        <f>IF(N166="nulová",J166,0)</f>
        <v>0</v>
      </c>
      <c r="BJ166" s="17" t="s">
        <v>80</v>
      </c>
      <c r="BK166" s="186">
        <f>I166*H166</f>
        <v>0</v>
      </c>
    </row>
    <row r="167" spans="1:65" s="2" customFormat="1" ht="7" customHeight="1">
      <c r="A167" s="33"/>
      <c r="B167" s="51"/>
      <c r="C167" s="52"/>
      <c r="D167" s="52"/>
      <c r="E167" s="52"/>
      <c r="F167" s="52"/>
      <c r="G167" s="52"/>
      <c r="H167" s="52"/>
      <c r="I167" s="52"/>
      <c r="J167" s="52"/>
      <c r="K167" s="52"/>
      <c r="L167" s="34"/>
      <c r="M167" s="33"/>
      <c r="O167" s="33"/>
      <c r="P167" s="33"/>
      <c r="Q167" s="33"/>
      <c r="R167" s="33"/>
      <c r="S167" s="33"/>
      <c r="T167" s="33"/>
      <c r="U167" s="33"/>
      <c r="V167" s="33"/>
      <c r="W167" s="33"/>
      <c r="X167" s="33"/>
      <c r="Y167" s="33"/>
      <c r="Z167" s="33"/>
      <c r="AA167" s="33"/>
      <c r="AB167" s="33"/>
      <c r="AC167" s="33"/>
      <c r="AD167" s="33"/>
      <c r="AE167" s="33"/>
    </row>
  </sheetData>
  <autoFilter ref="C133:K166" xr:uid="{00000000-0009-0000-0000-000003000000}"/>
  <mergeCells count="17">
    <mergeCell ref="E20:H20"/>
    <mergeCell ref="E29:H29"/>
    <mergeCell ref="E126:H126"/>
    <mergeCell ref="L2:V2"/>
    <mergeCell ref="D108:F108"/>
    <mergeCell ref="D109:F109"/>
    <mergeCell ref="D110:F110"/>
    <mergeCell ref="E122:H122"/>
    <mergeCell ref="E124:H124"/>
    <mergeCell ref="E85:H85"/>
    <mergeCell ref="E87:H87"/>
    <mergeCell ref="E89:H89"/>
    <mergeCell ref="D106:F106"/>
    <mergeCell ref="D107:F107"/>
    <mergeCell ref="E7:H7"/>
    <mergeCell ref="E9:H9"/>
    <mergeCell ref="E11:H11"/>
  </mergeCells>
  <dataValidations count="2">
    <dataValidation type="list" allowBlank="1" showInputMessage="1" showErrorMessage="1" error="Povolené sú hodnoty K, M." sqref="D166:D167" xr:uid="{00000000-0002-0000-0300-000000000000}">
      <formula1>"K, M"</formula1>
    </dataValidation>
    <dataValidation type="list" allowBlank="1" showInputMessage="1" showErrorMessage="1" error="Povolené sú hodnoty základná, znížená, nulová." sqref="N166:N167" xr:uid="{00000000-0002-0000-0300-000001000000}">
      <formula1>"základná, znížená, nulová"</formula1>
    </dataValidation>
  </dataValidations>
  <pageMargins left="0.39374999999999999" right="0.39374999999999999" top="0.39374999999999999" bottom="0.39374999999999999" header="0" footer="0"/>
  <pageSetup paperSize="9" scale="87" fitToHeight="100" orientation="portrait" blackAndWhite="1" r:id="rId1"/>
  <headerFoot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8</vt:i4>
      </vt:variant>
    </vt:vector>
  </HeadingPairs>
  <TitlesOfParts>
    <vt:vector size="12" baseType="lpstr">
      <vt:lpstr>Rekapitulácia stavby</vt:lpstr>
      <vt:lpstr>01 - E2.1 ASR</vt:lpstr>
      <vt:lpstr>Zoznam figúr</vt:lpstr>
      <vt:lpstr>02 - E2.2 ZTI</vt:lpstr>
      <vt:lpstr>'01 - E2.1 ASR'!Print_Area</vt:lpstr>
      <vt:lpstr>'02 - E2.2 ZTI'!Print_Area</vt:lpstr>
      <vt:lpstr>'Rekapitulácia stavby'!Print_Area</vt:lpstr>
      <vt:lpstr>'Zoznam figúr'!Print_Area</vt:lpstr>
      <vt:lpstr>'01 - E2.1 ASR'!Print_Titles</vt:lpstr>
      <vt:lpstr>'02 - E2.2 ZTI'!Print_Titles</vt:lpstr>
      <vt:lpstr>'Rekapitulácia stavby'!Print_Titles</vt:lpstr>
      <vt:lpstr>'Zoznam figúr'!Print_Titles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TANA\Táňa</dc:creator>
  <cp:lastModifiedBy>plural plural</cp:lastModifiedBy>
  <cp:lastPrinted>2022-07-07T07:01:56Z</cp:lastPrinted>
  <dcterms:created xsi:type="dcterms:W3CDTF">2022-07-07T06:21:45Z</dcterms:created>
  <dcterms:modified xsi:type="dcterms:W3CDTF">2022-07-07T08:16:17Z</dcterms:modified>
</cp:coreProperties>
</file>