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500" activeTab="1"/>
  </bookViews>
  <sheets>
    <sheet name="Rekapitulácia stavby" sheetId="1" r:id="rId1"/>
    <sheet name="0001 - KR Kuchyňa" sheetId="2" r:id="rId2"/>
  </sheets>
  <definedNames>
    <definedName name="_xlnm._FilterDatabase" localSheetId="1" hidden="1">'0001 - KR Kuchyňa'!$C$127:$K$191</definedName>
    <definedName name="_xlnm.Print_Titles" localSheetId="1">'0001 - KR Kuchyňa'!$127:$127</definedName>
    <definedName name="_xlnm.Print_Titles" localSheetId="0">'Rekapitulácia stavby'!$92:$92</definedName>
    <definedName name="_xlnm.Print_Area" localSheetId="1">'0001 - KR Kuchyňa'!$C$4:$J$191</definedName>
    <definedName name="_xlnm.Print_Area" localSheetId="0">'Rekapitulácia stavby'!$D$4:$AO$76,'Rekapitulácia stavby'!$C$82:$AQ$96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6" i="2" l="1"/>
  <c r="BF146" i="2" s="1"/>
  <c r="BK191" i="2"/>
  <c r="BI191" i="2"/>
  <c r="BH191" i="2"/>
  <c r="BG191" i="2"/>
  <c r="BE191" i="2"/>
  <c r="T191" i="2"/>
  <c r="R191" i="2"/>
  <c r="P191" i="2"/>
  <c r="J191" i="2"/>
  <c r="BF191" i="2" s="1"/>
  <c r="BK190" i="2"/>
  <c r="BI190" i="2"/>
  <c r="BH190" i="2"/>
  <c r="BG190" i="2"/>
  <c r="BE190" i="2"/>
  <c r="T190" i="2"/>
  <c r="R190" i="2"/>
  <c r="P190" i="2"/>
  <c r="J190" i="2"/>
  <c r="BF190" i="2" s="1"/>
  <c r="BK189" i="2"/>
  <c r="BI189" i="2"/>
  <c r="BH189" i="2"/>
  <c r="BG189" i="2"/>
  <c r="BE189" i="2"/>
  <c r="T189" i="2"/>
  <c r="R189" i="2"/>
  <c r="P189" i="2"/>
  <c r="J189" i="2"/>
  <c r="BF189" i="2" s="1"/>
  <c r="BK187" i="2"/>
  <c r="BI187" i="2"/>
  <c r="BH187" i="2"/>
  <c r="BG187" i="2"/>
  <c r="BE187" i="2"/>
  <c r="T187" i="2"/>
  <c r="R187" i="2"/>
  <c r="P187" i="2"/>
  <c r="J187" i="2"/>
  <c r="BF187" i="2" s="1"/>
  <c r="BK186" i="2"/>
  <c r="BI186" i="2"/>
  <c r="BH186" i="2"/>
  <c r="BG186" i="2"/>
  <c r="BE186" i="2"/>
  <c r="T186" i="2"/>
  <c r="R186" i="2"/>
  <c r="P186" i="2"/>
  <c r="J186" i="2"/>
  <c r="BF186" i="2" s="1"/>
  <c r="BK185" i="2"/>
  <c r="BI185" i="2"/>
  <c r="BH185" i="2"/>
  <c r="BG185" i="2"/>
  <c r="BE185" i="2"/>
  <c r="T185" i="2"/>
  <c r="R185" i="2"/>
  <c r="P185" i="2"/>
  <c r="J185" i="2"/>
  <c r="BF185" i="2" s="1"/>
  <c r="BK183" i="2"/>
  <c r="BI183" i="2"/>
  <c r="BH183" i="2"/>
  <c r="BG183" i="2"/>
  <c r="BE183" i="2"/>
  <c r="T183" i="2"/>
  <c r="R183" i="2"/>
  <c r="P183" i="2"/>
  <c r="J183" i="2"/>
  <c r="BF183" i="2" s="1"/>
  <c r="BK182" i="2"/>
  <c r="BI182" i="2"/>
  <c r="BH182" i="2"/>
  <c r="BG182" i="2"/>
  <c r="BE182" i="2"/>
  <c r="T182" i="2"/>
  <c r="R182" i="2"/>
  <c r="P182" i="2"/>
  <c r="J182" i="2"/>
  <c r="BF182" i="2" s="1"/>
  <c r="BK181" i="2"/>
  <c r="BI181" i="2"/>
  <c r="BH181" i="2"/>
  <c r="BG181" i="2"/>
  <c r="BE181" i="2"/>
  <c r="T181" i="2"/>
  <c r="R181" i="2"/>
  <c r="P181" i="2"/>
  <c r="BF181" i="2"/>
  <c r="BK180" i="2"/>
  <c r="BI180" i="2"/>
  <c r="BH180" i="2"/>
  <c r="BG180" i="2"/>
  <c r="BE180" i="2"/>
  <c r="T180" i="2"/>
  <c r="R180" i="2"/>
  <c r="P180" i="2"/>
  <c r="J180" i="2"/>
  <c r="BF180" i="2" s="1"/>
  <c r="BK179" i="2"/>
  <c r="BI179" i="2"/>
  <c r="BH179" i="2"/>
  <c r="BG179" i="2"/>
  <c r="BE179" i="2"/>
  <c r="T179" i="2"/>
  <c r="R179" i="2"/>
  <c r="P179" i="2"/>
  <c r="J179" i="2"/>
  <c r="BF179" i="2" s="1"/>
  <c r="BK178" i="2"/>
  <c r="BI178" i="2"/>
  <c r="BH178" i="2"/>
  <c r="BG178" i="2"/>
  <c r="BE178" i="2"/>
  <c r="T178" i="2"/>
  <c r="R178" i="2"/>
  <c r="P178" i="2"/>
  <c r="J178" i="2"/>
  <c r="BF178" i="2" s="1"/>
  <c r="BK177" i="2"/>
  <c r="BI177" i="2"/>
  <c r="BH177" i="2"/>
  <c r="BG177" i="2"/>
  <c r="BE177" i="2"/>
  <c r="T177" i="2"/>
  <c r="R177" i="2"/>
  <c r="P177" i="2"/>
  <c r="J177" i="2"/>
  <c r="BF177" i="2" s="1"/>
  <c r="BK176" i="2"/>
  <c r="BI176" i="2"/>
  <c r="BH176" i="2"/>
  <c r="BG176" i="2"/>
  <c r="BE176" i="2"/>
  <c r="T176" i="2"/>
  <c r="R176" i="2"/>
  <c r="P176" i="2"/>
  <c r="J176" i="2"/>
  <c r="BF176" i="2" s="1"/>
  <c r="BK175" i="2"/>
  <c r="BI175" i="2"/>
  <c r="BH175" i="2"/>
  <c r="BG175" i="2"/>
  <c r="BE175" i="2"/>
  <c r="T175" i="2"/>
  <c r="R175" i="2"/>
  <c r="P175" i="2"/>
  <c r="J175" i="2"/>
  <c r="BF175" i="2" s="1"/>
  <c r="BK174" i="2"/>
  <c r="BI174" i="2"/>
  <c r="BH174" i="2"/>
  <c r="BG174" i="2"/>
  <c r="BE174" i="2"/>
  <c r="T174" i="2"/>
  <c r="R174" i="2"/>
  <c r="P174" i="2"/>
  <c r="J174" i="2"/>
  <c r="BF174" i="2" s="1"/>
  <c r="BK173" i="2"/>
  <c r="BI173" i="2"/>
  <c r="BH173" i="2"/>
  <c r="BG173" i="2"/>
  <c r="BE173" i="2"/>
  <c r="T173" i="2"/>
  <c r="R173" i="2"/>
  <c r="P173" i="2"/>
  <c r="J173" i="2"/>
  <c r="BF173" i="2" s="1"/>
  <c r="BK172" i="2"/>
  <c r="BI172" i="2"/>
  <c r="BH172" i="2"/>
  <c r="BG172" i="2"/>
  <c r="BE172" i="2"/>
  <c r="T172" i="2"/>
  <c r="R172" i="2"/>
  <c r="P172" i="2"/>
  <c r="J172" i="2"/>
  <c r="BF172" i="2" s="1"/>
  <c r="BK171" i="2"/>
  <c r="BI171" i="2"/>
  <c r="BH171" i="2"/>
  <c r="BG171" i="2"/>
  <c r="BE171" i="2"/>
  <c r="T171" i="2"/>
  <c r="R171" i="2"/>
  <c r="P171" i="2"/>
  <c r="J171" i="2"/>
  <c r="BF171" i="2" s="1"/>
  <c r="BK170" i="2"/>
  <c r="BI170" i="2"/>
  <c r="BH170" i="2"/>
  <c r="BG170" i="2"/>
  <c r="BE170" i="2"/>
  <c r="T170" i="2"/>
  <c r="R170" i="2"/>
  <c r="P170" i="2"/>
  <c r="J170" i="2"/>
  <c r="BF170" i="2" s="1"/>
  <c r="BK169" i="2"/>
  <c r="BI169" i="2"/>
  <c r="BH169" i="2"/>
  <c r="BG169" i="2"/>
  <c r="BE169" i="2"/>
  <c r="T169" i="2"/>
  <c r="R169" i="2"/>
  <c r="P169" i="2"/>
  <c r="J169" i="2"/>
  <c r="BF169" i="2" s="1"/>
  <c r="BK168" i="2"/>
  <c r="BI168" i="2"/>
  <c r="BH168" i="2"/>
  <c r="BG168" i="2"/>
  <c r="BE168" i="2"/>
  <c r="T168" i="2"/>
  <c r="R168" i="2"/>
  <c r="P168" i="2"/>
  <c r="J168" i="2"/>
  <c r="BF168" i="2" s="1"/>
  <c r="BK166" i="2"/>
  <c r="BI166" i="2"/>
  <c r="BH166" i="2"/>
  <c r="BG166" i="2"/>
  <c r="BE166" i="2"/>
  <c r="T166" i="2"/>
  <c r="R166" i="2"/>
  <c r="P166" i="2"/>
  <c r="BF166" i="2"/>
  <c r="BK165" i="2"/>
  <c r="BI165" i="2"/>
  <c r="BH165" i="2"/>
  <c r="BG165" i="2"/>
  <c r="BE165" i="2"/>
  <c r="T165" i="2"/>
  <c r="R165" i="2"/>
  <c r="P165" i="2"/>
  <c r="J165" i="2"/>
  <c r="BF165" i="2" s="1"/>
  <c r="BK164" i="2"/>
  <c r="BI164" i="2"/>
  <c r="BH164" i="2"/>
  <c r="BG164" i="2"/>
  <c r="BE164" i="2"/>
  <c r="T164" i="2"/>
  <c r="R164" i="2"/>
  <c r="P164" i="2"/>
  <c r="J164" i="2"/>
  <c r="BF164" i="2" s="1"/>
  <c r="BK162" i="2"/>
  <c r="BI162" i="2"/>
  <c r="BH162" i="2"/>
  <c r="BG162" i="2"/>
  <c r="BE162" i="2"/>
  <c r="T162" i="2"/>
  <c r="R162" i="2"/>
  <c r="P162" i="2"/>
  <c r="BF162" i="2"/>
  <c r="BK161" i="2"/>
  <c r="BI161" i="2"/>
  <c r="BH161" i="2"/>
  <c r="BG161" i="2"/>
  <c r="BE161" i="2"/>
  <c r="T161" i="2"/>
  <c r="R161" i="2"/>
  <c r="P161" i="2"/>
  <c r="J161" i="2"/>
  <c r="BF161" i="2" s="1"/>
  <c r="BK159" i="2"/>
  <c r="BI159" i="2"/>
  <c r="BH159" i="2"/>
  <c r="BG159" i="2"/>
  <c r="BE159" i="2"/>
  <c r="T159" i="2"/>
  <c r="R159" i="2"/>
  <c r="P159" i="2"/>
  <c r="BF159" i="2"/>
  <c r="BK158" i="2"/>
  <c r="BI158" i="2"/>
  <c r="BH158" i="2"/>
  <c r="BG158" i="2"/>
  <c r="BE158" i="2"/>
  <c r="T158" i="2"/>
  <c r="R158" i="2"/>
  <c r="P158" i="2"/>
  <c r="J158" i="2"/>
  <c r="BF158" i="2" s="1"/>
  <c r="BK155" i="2"/>
  <c r="BK154" i="2" s="1"/>
  <c r="J154" i="2" s="1"/>
  <c r="J102" i="2" s="1"/>
  <c r="BI155" i="2"/>
  <c r="BH155" i="2"/>
  <c r="BG155" i="2"/>
  <c r="BE155" i="2"/>
  <c r="T155" i="2"/>
  <c r="R155" i="2"/>
  <c r="P155" i="2"/>
  <c r="P154" i="2" s="1"/>
  <c r="BF155" i="2"/>
  <c r="T154" i="2"/>
  <c r="R154" i="2"/>
  <c r="BK153" i="2"/>
  <c r="BI153" i="2"/>
  <c r="BH153" i="2"/>
  <c r="BG153" i="2"/>
  <c r="BE153" i="2"/>
  <c r="T153" i="2"/>
  <c r="R153" i="2"/>
  <c r="P153" i="2"/>
  <c r="BF153" i="2"/>
  <c r="BK152" i="2"/>
  <c r="BI152" i="2"/>
  <c r="BH152" i="2"/>
  <c r="BG152" i="2"/>
  <c r="BE152" i="2"/>
  <c r="T152" i="2"/>
  <c r="R152" i="2"/>
  <c r="P152" i="2"/>
  <c r="J152" i="2"/>
  <c r="BF152" i="2" s="1"/>
  <c r="BK151" i="2"/>
  <c r="BI151" i="2"/>
  <c r="BH151" i="2"/>
  <c r="BG151" i="2"/>
  <c r="BE151" i="2"/>
  <c r="T151" i="2"/>
  <c r="R151" i="2"/>
  <c r="P151" i="2"/>
  <c r="J151" i="2"/>
  <c r="BF151" i="2" s="1"/>
  <c r="BK150" i="2"/>
  <c r="BI150" i="2"/>
  <c r="BH150" i="2"/>
  <c r="BG150" i="2"/>
  <c r="BE150" i="2"/>
  <c r="T150" i="2"/>
  <c r="R150" i="2"/>
  <c r="P150" i="2"/>
  <c r="J150" i="2"/>
  <c r="BF150" i="2" s="1"/>
  <c r="BK149" i="2"/>
  <c r="BI149" i="2"/>
  <c r="BH149" i="2"/>
  <c r="BG149" i="2"/>
  <c r="BE149" i="2"/>
  <c r="T149" i="2"/>
  <c r="R149" i="2"/>
  <c r="P149" i="2"/>
  <c r="J149" i="2"/>
  <c r="BF149" i="2" s="1"/>
  <c r="BK148" i="2"/>
  <c r="BI148" i="2"/>
  <c r="BH148" i="2"/>
  <c r="BG148" i="2"/>
  <c r="BE148" i="2"/>
  <c r="T148" i="2"/>
  <c r="R148" i="2"/>
  <c r="P148" i="2"/>
  <c r="J148" i="2"/>
  <c r="BF148" i="2" s="1"/>
  <c r="BK147" i="2"/>
  <c r="BI147" i="2"/>
  <c r="BH147" i="2"/>
  <c r="BG147" i="2"/>
  <c r="BE147" i="2"/>
  <c r="T147" i="2"/>
  <c r="R147" i="2"/>
  <c r="P147" i="2"/>
  <c r="J147" i="2"/>
  <c r="BF147" i="2" s="1"/>
  <c r="BK146" i="2"/>
  <c r="BI146" i="2"/>
  <c r="BH146" i="2"/>
  <c r="BG146" i="2"/>
  <c r="BE146" i="2"/>
  <c r="T146" i="2"/>
  <c r="R146" i="2"/>
  <c r="P146" i="2"/>
  <c r="BK145" i="2"/>
  <c r="BI145" i="2"/>
  <c r="BH145" i="2"/>
  <c r="BG145" i="2"/>
  <c r="BE145" i="2"/>
  <c r="T145" i="2"/>
  <c r="R145" i="2"/>
  <c r="P145" i="2"/>
  <c r="J145" i="2"/>
  <c r="BF145" i="2" s="1"/>
  <c r="BK144" i="2"/>
  <c r="BI144" i="2"/>
  <c r="BH144" i="2"/>
  <c r="BG144" i="2"/>
  <c r="BE144" i="2"/>
  <c r="T144" i="2"/>
  <c r="R144" i="2"/>
  <c r="P144" i="2"/>
  <c r="J144" i="2"/>
  <c r="BF144" i="2" s="1"/>
  <c r="BK143" i="2"/>
  <c r="BI143" i="2"/>
  <c r="BH143" i="2"/>
  <c r="BG143" i="2"/>
  <c r="BE143" i="2"/>
  <c r="T143" i="2"/>
  <c r="R143" i="2"/>
  <c r="P143" i="2"/>
  <c r="BF143" i="2"/>
  <c r="BK141" i="2"/>
  <c r="BI141" i="2"/>
  <c r="BH141" i="2"/>
  <c r="BG141" i="2"/>
  <c r="BE141" i="2"/>
  <c r="T141" i="2"/>
  <c r="R141" i="2"/>
  <c r="P141" i="2"/>
  <c r="BF141" i="2"/>
  <c r="BK139" i="2"/>
  <c r="BI139" i="2"/>
  <c r="BH139" i="2"/>
  <c r="BG139" i="2"/>
  <c r="BE139" i="2"/>
  <c r="T139" i="2"/>
  <c r="R139" i="2"/>
  <c r="P139" i="2"/>
  <c r="J139" i="2"/>
  <c r="BF139" i="2" s="1"/>
  <c r="BK138" i="2"/>
  <c r="BI138" i="2"/>
  <c r="BH138" i="2"/>
  <c r="BG138" i="2"/>
  <c r="BE138" i="2"/>
  <c r="T138" i="2"/>
  <c r="R138" i="2"/>
  <c r="P138" i="2"/>
  <c r="J138" i="2"/>
  <c r="BF138" i="2" s="1"/>
  <c r="BK137" i="2"/>
  <c r="BI137" i="2"/>
  <c r="BH137" i="2"/>
  <c r="BG137" i="2"/>
  <c r="BE137" i="2"/>
  <c r="T137" i="2"/>
  <c r="R137" i="2"/>
  <c r="P137" i="2"/>
  <c r="J137" i="2"/>
  <c r="BF137" i="2" s="1"/>
  <c r="BK136" i="2"/>
  <c r="BI136" i="2"/>
  <c r="BH136" i="2"/>
  <c r="BG136" i="2"/>
  <c r="BE136" i="2"/>
  <c r="T136" i="2"/>
  <c r="R136" i="2"/>
  <c r="P136" i="2"/>
  <c r="BF136" i="2"/>
  <c r="BK135" i="2"/>
  <c r="BI135" i="2"/>
  <c r="BH135" i="2"/>
  <c r="BG135" i="2"/>
  <c r="BE135" i="2"/>
  <c r="T135" i="2"/>
  <c r="R135" i="2"/>
  <c r="P135" i="2"/>
  <c r="J135" i="2"/>
  <c r="BF135" i="2" s="1"/>
  <c r="BK134" i="2"/>
  <c r="BI134" i="2"/>
  <c r="BH134" i="2"/>
  <c r="BG134" i="2"/>
  <c r="BE134" i="2"/>
  <c r="T134" i="2"/>
  <c r="R134" i="2"/>
  <c r="P134" i="2"/>
  <c r="BF134" i="2"/>
  <c r="BK132" i="2"/>
  <c r="BI132" i="2"/>
  <c r="BH132" i="2"/>
  <c r="BG132" i="2"/>
  <c r="BE132" i="2"/>
  <c r="T132" i="2"/>
  <c r="R132" i="2"/>
  <c r="P132" i="2"/>
  <c r="BF132" i="2"/>
  <c r="BK131" i="2"/>
  <c r="BI131" i="2"/>
  <c r="BH131" i="2"/>
  <c r="BG131" i="2"/>
  <c r="BE131" i="2"/>
  <c r="T131" i="2"/>
  <c r="R131" i="2"/>
  <c r="P131" i="2"/>
  <c r="BF131" i="2"/>
  <c r="F122" i="2"/>
  <c r="F89" i="2"/>
  <c r="J37" i="2"/>
  <c r="J36" i="2"/>
  <c r="AY95" i="1" s="1"/>
  <c r="J35" i="2"/>
  <c r="AX95" i="1" s="1"/>
  <c r="J24" i="2"/>
  <c r="E24" i="2"/>
  <c r="J125" i="2" s="1"/>
  <c r="J23" i="2"/>
  <c r="J21" i="2"/>
  <c r="E21" i="2"/>
  <c r="J91" i="2" s="1"/>
  <c r="J20" i="2"/>
  <c r="J18" i="2"/>
  <c r="E18" i="2"/>
  <c r="F125" i="2" s="1"/>
  <c r="J17" i="2"/>
  <c r="J15" i="2"/>
  <c r="E15" i="2"/>
  <c r="F91" i="2" s="1"/>
  <c r="J14" i="2"/>
  <c r="AS94" i="1"/>
  <c r="L90" i="1"/>
  <c r="AM89" i="1"/>
  <c r="L89" i="1"/>
  <c r="L87" i="1"/>
  <c r="W30" i="1"/>
  <c r="AK30" i="1" s="1"/>
  <c r="T160" i="2" l="1"/>
  <c r="P130" i="2"/>
  <c r="R184" i="2"/>
  <c r="P188" i="2"/>
  <c r="F124" i="2"/>
  <c r="P157" i="2"/>
  <c r="T157" i="2"/>
  <c r="P160" i="2"/>
  <c r="R163" i="2"/>
  <c r="P163" i="2"/>
  <c r="J92" i="2"/>
  <c r="P140" i="2"/>
  <c r="T188" i="2"/>
  <c r="R140" i="2"/>
  <c r="BK157" i="2"/>
  <c r="J157" i="2" s="1"/>
  <c r="J104" i="2" s="1"/>
  <c r="P184" i="2"/>
  <c r="R133" i="2"/>
  <c r="P167" i="2"/>
  <c r="T167" i="2"/>
  <c r="BK167" i="2"/>
  <c r="J167" i="2" s="1"/>
  <c r="J107" i="2" s="1"/>
  <c r="R167" i="2"/>
  <c r="T163" i="2"/>
  <c r="BK163" i="2"/>
  <c r="J163" i="2" s="1"/>
  <c r="J106" i="2" s="1"/>
  <c r="BK160" i="2"/>
  <c r="J160" i="2" s="1"/>
  <c r="J105" i="2" s="1"/>
  <c r="R160" i="2"/>
  <c r="T140" i="2"/>
  <c r="BK188" i="2"/>
  <c r="J188" i="2" s="1"/>
  <c r="J109" i="2" s="1"/>
  <c r="R130" i="2"/>
  <c r="P133" i="2"/>
  <c r="BK133" i="2"/>
  <c r="J133" i="2" s="1"/>
  <c r="J99" i="2" s="1"/>
  <c r="BK130" i="2"/>
  <c r="J98" i="2" s="1"/>
  <c r="BK140" i="2"/>
  <c r="J140" i="2" s="1"/>
  <c r="J100" i="2" s="1"/>
  <c r="R188" i="2"/>
  <c r="BK184" i="2"/>
  <c r="J184" i="2" s="1"/>
  <c r="J108" i="2" s="1"/>
  <c r="T184" i="2"/>
  <c r="R157" i="2"/>
  <c r="T133" i="2"/>
  <c r="P142" i="2"/>
  <c r="T142" i="2"/>
  <c r="F36" i="2"/>
  <c r="BC95" i="1" s="1"/>
  <c r="BC94" i="1" s="1"/>
  <c r="AY94" i="1" s="1"/>
  <c r="BK142" i="2"/>
  <c r="J142" i="2" s="1"/>
  <c r="J101" i="2" s="1"/>
  <c r="R142" i="2"/>
  <c r="T130" i="2"/>
  <c r="F37" i="2"/>
  <c r="BD95" i="1" s="1"/>
  <c r="BD94" i="1" s="1"/>
  <c r="W33" i="1" s="1"/>
  <c r="J33" i="2"/>
  <c r="AV95" i="1" s="1"/>
  <c r="F35" i="2"/>
  <c r="BB95" i="1" s="1"/>
  <c r="BB94" i="1" s="1"/>
  <c r="AX94" i="1" s="1"/>
  <c r="F33" i="2"/>
  <c r="AZ95" i="1" s="1"/>
  <c r="AZ94" i="1" s="1"/>
  <c r="AV94" i="1" s="1"/>
  <c r="J124" i="2"/>
  <c r="P156" i="2" l="1"/>
  <c r="T156" i="2"/>
  <c r="R156" i="2"/>
  <c r="R129" i="2"/>
  <c r="P129" i="2"/>
  <c r="T129" i="2"/>
  <c r="BK156" i="2"/>
  <c r="J103" i="2" s="1"/>
  <c r="BK129" i="2"/>
  <c r="J129" i="2" s="1"/>
  <c r="J97" i="2" s="1"/>
  <c r="W32" i="1"/>
  <c r="W31" i="1"/>
  <c r="W29" i="1"/>
  <c r="AK29" i="1"/>
  <c r="AK35" i="1" s="1"/>
  <c r="T128" i="2" l="1"/>
  <c r="P128" i="2"/>
  <c r="AU95" i="1" s="1"/>
  <c r="AU94" i="1" s="1"/>
  <c r="R128" i="2"/>
  <c r="BK128" i="2"/>
  <c r="F34" i="2" l="1"/>
  <c r="J34" i="2" l="1"/>
  <c r="BA95" i="1"/>
  <c r="BA94" i="1" s="1"/>
  <c r="AW94" i="1" s="1"/>
  <c r="AT94" i="1" s="1"/>
  <c r="AW95" i="1" l="1"/>
  <c r="AT95" i="1" s="1"/>
</calcChain>
</file>

<file path=xl/sharedStrings.xml><?xml version="1.0" encoding="utf-8"?>
<sst xmlns="http://schemas.openxmlformats.org/spreadsheetml/2006/main" count="963" uniqueCount="324">
  <si>
    <t>Export Komplet</t>
  </si>
  <si>
    <t>2.0</t>
  </si>
  <si>
    <t>False</t>
  </si>
  <si>
    <t>{b9a794ff-5257-4f13-9b8f-7379374ad793}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</si>
  <si>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</si>
  <si>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</si>
  <si>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</si>
  <si>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</si>
  <si>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</si>
  <si>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</si>
  <si>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</si>
  <si>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</si>
  <si>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</si>
  <si>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</si>
  <si>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</si>
  <si>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</si>
  <si>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</si>
  <si>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</si>
  <si>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</si>
  <si>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</si>
  <si>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</si>
  <si>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</si>
  <si>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</si>
  <si>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</si>
  <si>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</si>
  <si>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</si>
  <si>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</si>
  <si>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</si>
  <si>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</si>
  <si>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</si>
  <si>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</si>
  <si>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</si>
  <si>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</si>
  <si>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</si>
  <si>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</si>
  <si>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</si>
  <si>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</si>
  <si>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</si>
  <si>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</si>
  <si>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</si>
  <si>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</si>
  <si>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</si>
  <si>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</si>
  <si>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</si>
  <si>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</si>
  <si>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</si>
  <si>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</si>
  <si>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</si>
  <si>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</si>
  <si>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</si>
  <si>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</si>
  <si>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</si>
  <si>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</si>
  <si>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</si>
  <si>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</si>
  <si>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</si>
  <si>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</si>
  <si>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</si>
  <si>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</si>
  <si>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</si>
  <si>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</si>
  <si>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</si>
  <si>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</si>
  <si>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</si>
  <si>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</si>
  <si>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</si>
  <si>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</si>
  <si>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</si>
  <si>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</si>
  <si>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</si>
  <si>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0001</t>
  </si>
  <si>
    <t>KR Kuchyňa</t>
  </si>
  <si>
    <t>STA</t>
  </si>
  <si>
    <t>1</t>
  </si>
  <si>
    <t>{eed01b2a-e286-4e2d-b10f-f191d6410732}</t>
  </si>
  <si>
    <t>Rozdiel položiek</t>
  </si>
  <si>
    <t>Sťažené podmienky-VRN</t>
  </si>
  <si>
    <t>KRYCÍ LIST ROZPOČTU</t>
  </si>
  <si>
    <t>Objekt:</t>
  </si>
  <si>
    <t xml:space="preserve">Zhotoviteľ: </t>
  </si>
  <si>
    <t xml:space="preserve">IČO:     </t>
  </si>
  <si>
    <t xml:space="preserve">IČ DPH: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</si>
  <si>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</si>
  <si>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</si>
  <si>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</si>
  <si>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</si>
  <si>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</si>
  <si>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</si>
  <si>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</si>
  <si>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</si>
  <si>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</si>
  <si>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</si>
  <si>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</si>
  <si>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</si>
  <si>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</si>
  <si>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</si>
  <si>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</si>
  <si>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</si>
  <si>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763 - Konštrukcie - drevostavby</t>
  </si>
  <si>
    <t xml:space="preserve">    771 - Podlahy z dlaždíc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</si>
  <si>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</si>
  <si>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</si>
  <si>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</si>
  <si>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</si>
  <si>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</si>
  <si>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</si>
  <si>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</si>
  <si>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</si>
  <si>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</si>
  <si>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</si>
  <si>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</si>
  <si>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</si>
  <si>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</si>
  <si>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</si>
  <si>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</si>
  <si>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</si>
  <si>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</si>
  <si>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</si>
  <si>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4</t>
  </si>
  <si>
    <t>2</t>
  </si>
  <si>
    <t>101</t>
  </si>
  <si>
    <t>M</t>
  </si>
  <si>
    <t>596130007800</t>
  </si>
  <si>
    <t>ks</t>
  </si>
  <si>
    <t>8</t>
  </si>
  <si>
    <t>m2</t>
  </si>
  <si>
    <t>6</t>
  </si>
  <si>
    <t>123</t>
  </si>
  <si>
    <t>388381113</t>
  </si>
  <si>
    <t>m</t>
  </si>
  <si>
    <t>Úpravy povrchov, podlahy, osadenie</t>
  </si>
  <si>
    <t>000700011</t>
  </si>
  <si>
    <t>Dopravné náklady - mimostavenisková doprava materiálov</t>
  </si>
  <si>
    <t>eur</t>
  </si>
  <si>
    <t>10</t>
  </si>
  <si>
    <t>611460111</t>
  </si>
  <si>
    <t>12</t>
  </si>
  <si>
    <t>95</t>
  </si>
  <si>
    <t>612451071</t>
  </si>
  <si>
    <t>14</t>
  </si>
  <si>
    <t>16</t>
  </si>
  <si>
    <t>kpl</t>
  </si>
  <si>
    <t>96</t>
  </si>
  <si>
    <t>99</t>
  </si>
  <si>
    <t>7</t>
  </si>
  <si>
    <t>622481119</t>
  </si>
  <si>
    <t>30</t>
  </si>
  <si>
    <t>124</t>
  </si>
  <si>
    <t>632452695</t>
  </si>
  <si>
    <t>Cementový samonivelizačný poter výdajne stravy, pevnosti v tlaku 30 MPa, hr. 20 mm - spádový</t>
  </si>
  <si>
    <t>32</t>
  </si>
  <si>
    <t>125</t>
  </si>
  <si>
    <t>632401922</t>
  </si>
  <si>
    <t>Príplatok za sklon poteru nad 15 do 30 st., hr.20 mm</t>
  </si>
  <si>
    <t>34</t>
  </si>
  <si>
    <t>Rúrové vedenie</t>
  </si>
  <si>
    <t>36</t>
  </si>
  <si>
    <t>108</t>
  </si>
  <si>
    <t>38</t>
  </si>
  <si>
    <t>40</t>
  </si>
  <si>
    <t>110</t>
  </si>
  <si>
    <t>42</t>
  </si>
  <si>
    <t>111</t>
  </si>
  <si>
    <t>2861414534</t>
  </si>
  <si>
    <t>44</t>
  </si>
  <si>
    <t>112</t>
  </si>
  <si>
    <t>46</t>
  </si>
  <si>
    <t>9</t>
  </si>
  <si>
    <t>Ostatné konštrukcie a práce-búranie</t>
  </si>
  <si>
    <t>289902111</t>
  </si>
  <si>
    <t>48</t>
  </si>
  <si>
    <t>104</t>
  </si>
  <si>
    <t>289902111.1</t>
  </si>
  <si>
    <t>50</t>
  </si>
  <si>
    <t>451577777</t>
  </si>
  <si>
    <t>52</t>
  </si>
  <si>
    <t>938902071</t>
  </si>
  <si>
    <t>54</t>
  </si>
  <si>
    <t>56</t>
  </si>
  <si>
    <t>11</t>
  </si>
  <si>
    <t>965022121</t>
  </si>
  <si>
    <t>Búranie podláh z dlažieb keramických alebo kociek,  -0,43200t</t>
  </si>
  <si>
    <t>58</t>
  </si>
  <si>
    <t>965041321</t>
  </si>
  <si>
    <t>60</t>
  </si>
  <si>
    <t>106</t>
  </si>
  <si>
    <t>965081812</t>
  </si>
  <si>
    <t>62</t>
  </si>
  <si>
    <t>979011131</t>
  </si>
  <si>
    <t>Zvislá doprava sutiny po schodoch ručne do 3.5 m</t>
  </si>
  <si>
    <t>t</t>
  </si>
  <si>
    <t>66</t>
  </si>
  <si>
    <t>15</t>
  </si>
  <si>
    <t>979011141</t>
  </si>
  <si>
    <t>Príplatok za každých ďalších 3.5 m</t>
  </si>
  <si>
    <t>68</t>
  </si>
  <si>
    <t>979087213</t>
  </si>
  <si>
    <t>Nakladanie na dopravné prostriedky pre vodorovnú dopravu vybúraných hmôt</t>
  </si>
  <si>
    <t>70</t>
  </si>
  <si>
    <t>17</t>
  </si>
  <si>
    <t>979093111</t>
  </si>
  <si>
    <t>Uloženie sutiny na skládku s hrubým urovnaním bez zhutnenia</t>
  </si>
  <si>
    <t>72</t>
  </si>
  <si>
    <t>Presun hmôt HSV</t>
  </si>
  <si>
    <t>103</t>
  </si>
  <si>
    <t>998011001</t>
  </si>
  <si>
    <t>Presun hmôt pre budovy  (801, 803, 812), zvislá konštr. z tehál, tvárnic, z kovu výšky do 6 m</t>
  </si>
  <si>
    <t>74</t>
  </si>
  <si>
    <t>PSV</t>
  </si>
  <si>
    <t>Práce a dodávky PSV</t>
  </si>
  <si>
    <t>711</t>
  </si>
  <si>
    <t>Izolácie proti vode a vlhkosti</t>
  </si>
  <si>
    <t>;</t>
  </si>
  <si>
    <t>711211501</t>
  </si>
  <si>
    <t>Dodanie + Montáž Jednozlož. hydroizolačná hmota, kúpeľňová hydroizolácia dvojnásobná, ozn. I03 vodorová</t>
  </si>
  <si>
    <t>76</t>
  </si>
  <si>
    <t>33</t>
  </si>
  <si>
    <t>998711203</t>
  </si>
  <si>
    <t>Presun hmôt pre izoláciu proti vode v objektoch výšky nad 12 do 60 m</t>
  </si>
  <si>
    <t>%</t>
  </si>
  <si>
    <t>78</t>
  </si>
  <si>
    <t>721</t>
  </si>
  <si>
    <t>Zdravotech. vnútorná kanalizácia</t>
  </si>
  <si>
    <t>721171808</t>
  </si>
  <si>
    <t>80</t>
  </si>
  <si>
    <t>35</t>
  </si>
  <si>
    <t>721290826</t>
  </si>
  <si>
    <t>82</t>
  </si>
  <si>
    <t>722211015</t>
  </si>
  <si>
    <t>84</t>
  </si>
  <si>
    <t>37</t>
  </si>
  <si>
    <t>969011141</t>
  </si>
  <si>
    <t>86</t>
  </si>
  <si>
    <t>998722106</t>
  </si>
  <si>
    <t>88</t>
  </si>
  <si>
    <t>725</t>
  </si>
  <si>
    <t>Zdravotechnika - zariaď. predmety</t>
  </si>
  <si>
    <t>39</t>
  </si>
  <si>
    <t>0007000111</t>
  </si>
  <si>
    <t>90</t>
  </si>
  <si>
    <t>725110811</t>
  </si>
  <si>
    <t>92</t>
  </si>
  <si>
    <t>41</t>
  </si>
  <si>
    <t>725119711</t>
  </si>
  <si>
    <t>94</t>
  </si>
  <si>
    <t>725210821</t>
  </si>
  <si>
    <t>725219401</t>
  </si>
  <si>
    <t>47</t>
  </si>
  <si>
    <t>6420135170</t>
  </si>
  <si>
    <t>5516510013</t>
  </si>
  <si>
    <t>725240811</t>
  </si>
  <si>
    <t>51</t>
  </si>
  <si>
    <t>725245273</t>
  </si>
  <si>
    <t>725829201</t>
  </si>
  <si>
    <t>114</t>
  </si>
  <si>
    <t>53</t>
  </si>
  <si>
    <t>5516401010</t>
  </si>
  <si>
    <t>116</t>
  </si>
  <si>
    <t>5513006900</t>
  </si>
  <si>
    <t>118</t>
  </si>
  <si>
    <t>55</t>
  </si>
  <si>
    <t>6420141100</t>
  </si>
  <si>
    <t>120</t>
  </si>
  <si>
    <t>122</t>
  </si>
  <si>
    <t>57</t>
  </si>
  <si>
    <t>725840870</t>
  </si>
  <si>
    <t>998725106</t>
  </si>
  <si>
    <t>126</t>
  </si>
  <si>
    <t>763</t>
  </si>
  <si>
    <t>Konštrukcie - drevostavby</t>
  </si>
  <si>
    <t>59</t>
  </si>
  <si>
    <t>0007000112</t>
  </si>
  <si>
    <t>128</t>
  </si>
  <si>
    <t>763135045</t>
  </si>
  <si>
    <t>130</t>
  </si>
  <si>
    <t>998763201</t>
  </si>
  <si>
    <t>Presun hmôt pre drevostavby v objektoch výšky do 12 m</t>
  </si>
  <si>
    <t>132</t>
  </si>
  <si>
    <t>771</t>
  </si>
  <si>
    <t>Podlahy z dlaždíc</t>
  </si>
  <si>
    <t>771571164</t>
  </si>
  <si>
    <t>162</t>
  </si>
  <si>
    <t>71</t>
  </si>
  <si>
    <t>5978651130</t>
  </si>
  <si>
    <t>Dlaždice, kalibrované, rozmer 298x598x10 mm, farba okrová</t>
  </si>
  <si>
    <t>164</t>
  </si>
  <si>
    <t>998771106</t>
  </si>
  <si>
    <t>Presun hmôt pre podlahy z dlaždíc v objektoch výšky nad 48 do 60 m</t>
  </si>
  <si>
    <t>166</t>
  </si>
  <si>
    <t>Búranie podkladov pod dlažbami, hr.do 200 mm, -1,60000t</t>
  </si>
  <si>
    <t>montážopláštění zakrytí pracovišť/ochrana PROVOZU</t>
  </si>
  <si>
    <t>opláštenie vč.nosnej konstrukcie</t>
  </si>
  <si>
    <t>utěsněnie/izolacia  pod odtokovým kanálom v kuchyni izolaciou SIKA do 100x450 mm</t>
  </si>
  <si>
    <t>Montáž podláh z dlaždíc keramických diagonálne do malty veľ. 300 x 300 mm</t>
  </si>
  <si>
    <t>hod</t>
  </si>
  <si>
    <t>vyklidenie prostor od zariadenii vč,odpojenie medií</t>
  </si>
  <si>
    <t>zpetvráteniemdopojenie,ev.vč,revízií</t>
  </si>
  <si>
    <t>Búranie podkladov pod dlažbami, dohl.-400</t>
  </si>
  <si>
    <t>montáž lešenia leh.radového</t>
  </si>
  <si>
    <t>demontáž lešenia leh.radového</t>
  </si>
  <si>
    <t>očištění povrchu po odsekání potěru a dlažby</t>
  </si>
  <si>
    <t>SIKA ISOPRO absolut do vlhka</t>
  </si>
  <si>
    <t>obsypanie potrubí</t>
  </si>
  <si>
    <t>XPS extr tl.150mm</t>
  </si>
  <si>
    <t>montáž XPD dosiek</t>
  </si>
  <si>
    <t xml:space="preserve">                          </t>
  </si>
  <si>
    <r>
      <t xml:space="preserve">                                      </t>
    </r>
    <r>
      <rPr>
        <sz val="9"/>
        <rFont val="Arial CE"/>
        <charset val="238"/>
      </rPr>
      <t xml:space="preserve"> PROVOZNÁ HAVARIA</t>
    </r>
  </si>
  <si>
    <t xml:space="preserve"> Zazátkovanie hrdla kanalizačného potrubia</t>
  </si>
  <si>
    <t>Opr. Kam. Potrubia, vsadenie odbočky do potrubia DN 125</t>
  </si>
  <si>
    <r>
      <t xml:space="preserve">Opr. liat. </t>
    </r>
    <r>
      <rPr>
        <sz val="11"/>
        <color rgb="FF1C1C1C"/>
        <rFont val="ArialMT"/>
      </rPr>
      <t>potrub</t>
    </r>
    <r>
      <rPr>
        <sz val="11"/>
        <color rgb="FF464646"/>
        <rFont val="ArialMT"/>
      </rPr>
      <t>i</t>
    </r>
    <r>
      <rPr>
        <sz val="11"/>
        <color rgb="FF1C1C1C"/>
        <rFont val="ArialMT"/>
      </rPr>
      <t>a, vsaden</t>
    </r>
    <r>
      <rPr>
        <sz val="11"/>
        <color rgb="FF464646"/>
        <rFont val="ArialMT"/>
      </rPr>
      <t>i</t>
    </r>
    <r>
      <rPr>
        <sz val="11"/>
        <color rgb="FF1C1C1C"/>
        <rFont val="ArialMT"/>
      </rPr>
      <t xml:space="preserve">e </t>
    </r>
    <r>
      <rPr>
        <sz val="11"/>
        <color rgb="FF2F2F2F"/>
        <rFont val="ArialMT"/>
      </rPr>
      <t xml:space="preserve">odbocky </t>
    </r>
    <r>
      <rPr>
        <sz val="11"/>
        <color rgb="FF1C1C1C"/>
        <rFont val="ArialMT"/>
      </rPr>
      <t xml:space="preserve">do </t>
    </r>
    <r>
      <rPr>
        <sz val="11"/>
        <color rgb="FF2F2F2F"/>
        <rFont val="ArialMT"/>
      </rPr>
      <t>potrubia D</t>
    </r>
    <r>
      <rPr>
        <sz val="11"/>
        <color rgb="FF1C1C1C"/>
        <rFont val="ArialMT"/>
      </rPr>
      <t>N 100</t>
    </r>
  </si>
  <si>
    <r>
      <t xml:space="preserve">Opr. </t>
    </r>
    <r>
      <rPr>
        <sz val="11"/>
        <color rgb="FF1C1C1C"/>
        <rFont val="ArialMT"/>
      </rPr>
      <t>l</t>
    </r>
    <r>
      <rPr>
        <sz val="11"/>
        <color rgb="FF464646"/>
        <rFont val="ArialMT"/>
      </rPr>
      <t>ia</t>
    </r>
    <r>
      <rPr>
        <sz val="11"/>
        <color rgb="FF1C1C1C"/>
        <rFont val="ArialMT"/>
      </rPr>
      <t>t. potrub</t>
    </r>
    <r>
      <rPr>
        <sz val="11"/>
        <color rgb="FF464646"/>
        <rFont val="ArialMT"/>
      </rPr>
      <t>i</t>
    </r>
    <r>
      <rPr>
        <sz val="11"/>
        <color rgb="FF1C1C1C"/>
        <rFont val="ArialMT"/>
      </rPr>
      <t xml:space="preserve">a, vsadenie odbocky do </t>
    </r>
    <r>
      <rPr>
        <sz val="11"/>
        <color rgb="FF2F2F2F"/>
        <rFont val="ArialMT"/>
      </rPr>
      <t>potrubia D</t>
    </r>
    <r>
      <rPr>
        <sz val="11"/>
        <color rgb="FF1C1C1C"/>
        <rFont val="ArialMT"/>
      </rPr>
      <t>N 125</t>
    </r>
  </si>
  <si>
    <r>
      <t xml:space="preserve">Demont.ii </t>
    </r>
    <r>
      <rPr>
        <sz val="11"/>
        <color rgb="FF2F2F2F"/>
        <rFont val="ArialMT"/>
      </rPr>
      <t>potrubia</t>
    </r>
  </si>
  <si>
    <r>
      <t>Potrub</t>
    </r>
    <r>
      <rPr>
        <sz val="11"/>
        <color rgb="FF5D5D5D"/>
        <rFont val="ArialMT"/>
      </rPr>
      <t>i</t>
    </r>
    <r>
      <rPr>
        <sz val="11"/>
        <color rgb="FF2F2F2F"/>
        <rFont val="ArialMT"/>
      </rPr>
      <t xml:space="preserve">e </t>
    </r>
    <r>
      <rPr>
        <sz val="11"/>
        <color rgb="FF464646"/>
        <rFont val="ArialMT"/>
      </rPr>
      <t xml:space="preserve">kanal. </t>
    </r>
    <r>
      <rPr>
        <sz val="11"/>
        <color rgb="FF2F2F2F"/>
        <rFont val="ArialMT"/>
      </rPr>
      <t xml:space="preserve">odpadne D </t>
    </r>
    <r>
      <rPr>
        <sz val="11"/>
        <color rgb="FF464646"/>
        <rFont val="ArialMT"/>
      </rPr>
      <t xml:space="preserve">75 leiate </t>
    </r>
    <r>
      <rPr>
        <sz val="11"/>
        <color rgb="FF2F2F2F"/>
        <rFont val="ArialMT"/>
      </rPr>
      <t>zavesne</t>
    </r>
  </si>
  <si>
    <r>
      <t>P</t>
    </r>
    <r>
      <rPr>
        <sz val="11"/>
        <color rgb="FF797979"/>
        <rFont val="ArialMT"/>
      </rPr>
      <t>o</t>
    </r>
    <r>
      <rPr>
        <sz val="11"/>
        <color rgb="FF5D5D5D"/>
        <rFont val="ArialMT"/>
      </rPr>
      <t>trubi</t>
    </r>
    <r>
      <rPr>
        <sz val="11"/>
        <color rgb="FF2F2F2F"/>
        <rFont val="ArialMT"/>
      </rPr>
      <t xml:space="preserve">e kanal. </t>
    </r>
    <r>
      <rPr>
        <sz val="11"/>
        <color rgb="FF1C1C1C"/>
        <rFont val="ArialMT"/>
      </rPr>
      <t xml:space="preserve">odpadne </t>
    </r>
    <r>
      <rPr>
        <sz val="11"/>
        <color rgb="FF2F2F2F"/>
        <rFont val="ArialMT"/>
      </rPr>
      <t>D 110 lezate zavesne</t>
    </r>
  </si>
  <si>
    <r>
      <t xml:space="preserve">Potrubie </t>
    </r>
    <r>
      <rPr>
        <sz val="11"/>
        <color rgb="FF2F2F2F"/>
        <rFont val="ArialMT"/>
      </rPr>
      <t>kanal. odpadne D 75 stupacie</t>
    </r>
  </si>
  <si>
    <r>
      <t xml:space="preserve">Vyvedenie </t>
    </r>
    <r>
      <rPr>
        <sz val="11"/>
        <color rgb="FF1C1C1C"/>
        <rFont val="ArialMT"/>
      </rPr>
      <t xml:space="preserve">a upevnenie </t>
    </r>
    <r>
      <rPr>
        <sz val="11"/>
        <color rgb="FF2F2F2F"/>
        <rFont val="ArialMT"/>
      </rPr>
      <t>kanal. vypustiek D 50</t>
    </r>
  </si>
  <si>
    <t>HL 310.NPrG vpust DN50/75/110 podlahový</t>
  </si>
  <si>
    <t>Vyvedenie a upevnenie kanal. vypustiek D 50</t>
  </si>
  <si>
    <t>Podlahove vpusty nerezove zo systemu ACO</t>
  </si>
  <si>
    <t>Zapachove uzavery</t>
  </si>
  <si>
    <t>Ventilacne hlavice HL 900 N ECO</t>
  </si>
  <si>
    <r>
      <t xml:space="preserve">Skuska tesnosti </t>
    </r>
    <r>
      <rPr>
        <sz val="11"/>
        <color rgb="FF2F2F2F"/>
        <rFont val="ArialMT"/>
      </rPr>
      <t>kanalizacie</t>
    </r>
  </si>
  <si>
    <r>
      <t>Vnutrost. prem</t>
    </r>
    <r>
      <rPr>
        <sz val="11"/>
        <color rgb="FF464646"/>
        <rFont val="ArialMT"/>
      </rPr>
      <t xml:space="preserve">. </t>
    </r>
    <r>
      <rPr>
        <sz val="11"/>
        <color rgb="FF2F2F2F"/>
        <rFont val="ArialMT"/>
      </rPr>
      <t xml:space="preserve">vybur. </t>
    </r>
    <r>
      <rPr>
        <sz val="11"/>
        <color rgb="FF1C1C1C"/>
        <rFont val="ArialMT"/>
      </rPr>
      <t xml:space="preserve">kanaliz. vodor. do </t>
    </r>
    <r>
      <rPr>
        <sz val="11"/>
        <color rgb="FF2F2F2F"/>
        <rFont val="ArialMT"/>
      </rPr>
      <t>1</t>
    </r>
    <r>
      <rPr>
        <sz val="11"/>
        <color rgb="FF1C1C1C"/>
        <rFont val="ArialMT"/>
      </rPr>
      <t>00m v obj</t>
    </r>
    <r>
      <rPr>
        <sz val="11"/>
        <color rgb="FF464646"/>
        <rFont val="ArialMT"/>
      </rPr>
      <t xml:space="preserve">. </t>
    </r>
    <r>
      <rPr>
        <sz val="11"/>
        <color rgb="FF1C1C1C"/>
        <rFont val="ArialMT"/>
      </rPr>
      <t xml:space="preserve">do </t>
    </r>
    <r>
      <rPr>
        <sz val="11"/>
        <color rgb="FF2F2F2F"/>
        <rFont val="ArialMT"/>
      </rPr>
      <t>12m</t>
    </r>
  </si>
  <si>
    <t>Jadrový vrt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</si>
</sst>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_-* #,##0.00\ _€_-;\-* #,##0.00\ _€_-;_-* \-??\ _€_-;_-@_-"/>
    <numFmt numFmtId="168" formatCode="#,##0.000"/>
  </numFmts>
  <fonts count="51">
    <font>
      <sz val="8"/>
      <name val="Arial CE"/>
      <family val="2"/>
      <charset val="1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rgb="FF0000FF"/>
      <name val="Wingdings 2"/>
      <family val="1"/>
      <charset val="2"/>
    </font>
    <font>
      <u/>
      <sz val="11"/>
      <color rgb="FF0000FF"/>
      <name val="Calibri"/>
      <family val="2"/>
      <charset val="238"/>
    </font>
    <font>
      <sz val="11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1"/>
      <name val="Arial CE"/>
      <family val="2"/>
      <charset val="1"/>
    </font>
    <font>
      <b/>
      <sz val="8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1"/>
    </font>
    <font>
      <sz val="8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960000"/>
      <name val="Arial CE"/>
      <family val="2"/>
      <charset val="238"/>
    </font>
    <font>
      <sz val="8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9"/>
      <color rgb="FFFF0000"/>
      <name val="Arial CE"/>
      <family val="2"/>
      <charset val="238"/>
    </font>
    <font>
      <i/>
      <sz val="9"/>
      <color rgb="FFFF0000"/>
      <name val="Arial CE"/>
      <family val="2"/>
      <charset val="238"/>
    </font>
    <font>
      <sz val="8"/>
      <name val="Arial CE"/>
      <family val="2"/>
      <charset val="1"/>
    </font>
    <font>
      <sz val="10"/>
      <name val="Arial CE"/>
      <family val="2"/>
      <charset val="1"/>
    </font>
    <font>
      <sz val="9"/>
      <name val="Arial CE"/>
      <charset val="238"/>
    </font>
    <font>
      <sz val="8"/>
      <name val="Arial CE"/>
      <charset val="238"/>
    </font>
    <font>
      <b/>
      <sz val="10"/>
      <color rgb="FF003366"/>
      <name val="Arial CE"/>
      <charset val="238"/>
    </font>
    <font>
      <b/>
      <sz val="12"/>
      <color rgb="FF003366"/>
      <name val="Arial CE"/>
      <charset val="238"/>
    </font>
    <font>
      <sz val="11"/>
      <color rgb="FF000000"/>
      <name val="ArialMT"/>
    </font>
    <font>
      <sz val="11"/>
      <color rgb="FF1C1C1C"/>
      <name val="ArialMT"/>
    </font>
    <font>
      <sz val="11"/>
      <color rgb="FF464646"/>
      <name val="ArialMT"/>
    </font>
    <font>
      <sz val="11"/>
      <color rgb="FF2F2F2F"/>
      <name val="ArialMT"/>
    </font>
    <font>
      <sz val="11"/>
      <color rgb="FF5D5D5D"/>
      <name val="ArialMT"/>
    </font>
    <font>
      <sz val="11"/>
      <color rgb="FF797979"/>
      <name val="ArialMT"/>
    </font>
    <font>
      <sz val="11"/>
      <color rgb="FF0070C0"/>
      <name val="ArialMT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38" fillId="0" borderId="0" applyBorder="0" applyProtection="0"/>
    <xf numFmtId="0" fontId="18" fillId="0" borderId="0" applyBorder="0" applyProtection="0"/>
  </cellStyleXfs>
  <cellXfs count="19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2" fillId="0" borderId="18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2" applyFont="1" applyBorder="1" applyAlignment="1" applyProtection="1">
      <alignment horizontal="center" vertical="center"/>
    </xf>
    <xf numFmtId="0" fontId="19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165" fontId="5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20" xfId="0" applyFont="1" applyBorder="1" applyAlignment="1">
      <alignment horizontal="left" vertical="center"/>
    </xf>
    <xf numFmtId="0" fontId="30" fillId="0" borderId="20" xfId="0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0" xfId="0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4" fontId="15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24" fillId="0" borderId="0" xfId="0" applyNumberFormat="1" applyFont="1" applyAlignment="1">
      <alignment vertical="center"/>
    </xf>
    <xf numFmtId="0" fontId="33" fillId="0" borderId="0" xfId="0" applyFont="1" applyAlignment="1"/>
    <xf numFmtId="0" fontId="33" fillId="0" borderId="3" xfId="0" applyFont="1" applyBorder="1" applyAlignment="1"/>
    <xf numFmtId="0" fontId="3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18" xfId="0" applyFont="1" applyBorder="1" applyAlignment="1"/>
    <xf numFmtId="0" fontId="33" fillId="0" borderId="0" xfId="0" applyFont="1" applyBorder="1" applyAlignment="1"/>
    <xf numFmtId="166" fontId="33" fillId="0" borderId="0" xfId="0" applyNumberFormat="1" applyFont="1" applyBorder="1" applyAlignment="1"/>
    <xf numFmtId="166" fontId="33" fillId="0" borderId="14" xfId="0" applyNumberFormat="1" applyFont="1" applyBorder="1" applyAlignment="1"/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31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166" fontId="14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5" borderId="22" xfId="0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5" fillId="0" borderId="3" xfId="0" applyFont="1" applyBorder="1" applyAlignment="1">
      <alignment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Alignment="1"/>
    <xf numFmtId="168" fontId="0" fillId="0" borderId="0" xfId="0" applyNumberFormat="1" applyFont="1" applyAlignment="1">
      <alignment vertical="center"/>
    </xf>
    <xf numFmtId="0" fontId="39" fillId="0" borderId="0" xfId="0" applyFont="1"/>
    <xf numFmtId="0" fontId="41" fillId="0" borderId="0" xfId="0" applyFont="1" applyAlignment="1">
      <alignment vertical="center"/>
    </xf>
    <xf numFmtId="4" fontId="42" fillId="6" borderId="0" xfId="0" applyNumberFormat="1" applyFont="1" applyFill="1" applyAlignment="1"/>
    <xf numFmtId="4" fontId="43" fillId="6" borderId="0" xfId="0" applyNumberFormat="1" applyFont="1" applyFill="1" applyAlignment="1"/>
    <xf numFmtId="0" fontId="44" fillId="0" borderId="23" xfId="0" applyFont="1" applyBorder="1" applyAlignment="1">
      <alignment vertical="center" wrapText="1"/>
    </xf>
    <xf numFmtId="0" fontId="0" fillId="6" borderId="0" xfId="0" applyFont="1" applyFill="1" applyAlignment="1">
      <alignment vertical="center"/>
    </xf>
    <xf numFmtId="0" fontId="50" fillId="0" borderId="23" xfId="0" applyFont="1" applyBorder="1" applyAlignment="1">
      <alignment vertical="center" wrapText="1"/>
    </xf>
    <xf numFmtId="0" fontId="50" fillId="6" borderId="23" xfId="0" applyFont="1" applyFill="1" applyBorder="1" applyAlignment="1">
      <alignment vertical="center" wrapText="1"/>
    </xf>
    <xf numFmtId="168" fontId="34" fillId="6" borderId="22" xfId="0" applyNumberFormat="1" applyFont="1" applyFill="1" applyBorder="1" applyAlignment="1" applyProtection="1">
      <alignment vertical="center"/>
      <protection locked="0"/>
    </xf>
    <xf numFmtId="4" fontId="34" fillId="6" borderId="22" xfId="0" applyNumberFormat="1" applyFont="1" applyFill="1" applyBorder="1" applyAlignment="1" applyProtection="1">
      <alignment vertical="center"/>
      <protection locked="0"/>
    </xf>
    <xf numFmtId="168" fontId="13" fillId="6" borderId="22" xfId="0" applyNumberFormat="1" applyFont="1" applyFill="1" applyBorder="1" applyAlignment="1" applyProtection="1">
      <alignment vertical="center"/>
      <protection locked="0"/>
    </xf>
    <xf numFmtId="4" fontId="13" fillId="6" borderId="22" xfId="0" applyNumberFormat="1" applyFont="1" applyFill="1" applyBorder="1" applyAlignment="1" applyProtection="1">
      <alignment vertical="center"/>
      <protection locked="0"/>
    </xf>
    <xf numFmtId="0" fontId="33" fillId="6" borderId="0" xfId="0" applyFont="1" applyFill="1" applyAlignment="1"/>
    <xf numFmtId="168" fontId="36" fillId="6" borderId="22" xfId="0" applyNumberFormat="1" applyFont="1" applyFill="1" applyBorder="1" applyAlignment="1" applyProtection="1">
      <alignment vertical="center"/>
      <protection locked="0"/>
    </xf>
    <xf numFmtId="168" fontId="37" fillId="6" borderId="22" xfId="0" applyNumberFormat="1" applyFont="1" applyFill="1" applyBorder="1" applyAlignment="1" applyProtection="1">
      <alignment vertical="center"/>
      <protection locked="0"/>
    </xf>
    <xf numFmtId="0" fontId="13" fillId="6" borderId="22" xfId="0" applyFont="1" applyFill="1" applyBorder="1" applyAlignment="1" applyProtection="1">
      <alignment horizontal="left" vertical="center" wrapText="1"/>
      <protection locked="0"/>
    </xf>
    <xf numFmtId="0" fontId="13" fillId="6" borderId="22" xfId="0" applyFont="1" applyFill="1" applyBorder="1" applyAlignment="1" applyProtection="1">
      <alignment horizontal="center" vertical="center" wrapText="1"/>
      <protection locked="0"/>
    </xf>
    <xf numFmtId="0" fontId="31" fillId="6" borderId="0" xfId="0" applyFont="1" applyFill="1" applyAlignment="1">
      <alignment horizontal="left"/>
    </xf>
    <xf numFmtId="0" fontId="34" fillId="6" borderId="22" xfId="0" applyFont="1" applyFill="1" applyBorder="1" applyAlignment="1" applyProtection="1">
      <alignment horizontal="left" vertical="center" wrapText="1"/>
      <protection locked="0"/>
    </xf>
    <xf numFmtId="0" fontId="34" fillId="6" borderId="2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10" fillId="3" borderId="7" xfId="0" applyFont="1" applyFill="1" applyBorder="1" applyAlignment="1">
      <alignment horizontal="left" vertical="center"/>
    </xf>
    <xf numFmtId="4" fontId="10" fillId="3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167" fontId="6" fillId="0" borderId="0" xfId="1" applyFont="1" applyBorder="1" applyAlignment="1" applyProtection="1">
      <alignment horizontal="right" vertical="center"/>
    </xf>
    <xf numFmtId="0" fontId="24" fillId="0" borderId="10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09" zoomScaleNormal="100" workbookViewId="0">
      <selection activeCell="K6" sqref="K6:AO6"/>
    </sheetView>
  </sheetViews>
  <sheetFormatPr defaultColWidth="8.6640625"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1:74" ht="36.950000000000003" customHeight="1">
      <c r="AR2" s="167" t="s">
        <v>4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2" t="s">
        <v>5</v>
      </c>
      <c r="BT2" s="2" t="s">
        <v>6</v>
      </c>
    </row>
    <row r="3" spans="1:74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5</v>
      </c>
      <c r="BT3" s="2" t="s">
        <v>6</v>
      </c>
    </row>
    <row r="4" spans="1:74" ht="24.95" customHeight="1">
      <c r="B4" s="5"/>
      <c r="D4" s="6" t="s">
        <v>7</v>
      </c>
      <c r="AR4" s="5"/>
      <c r="AS4" s="7" t="s">
        <v>8</v>
      </c>
      <c r="BS4" s="2" t="s">
        <v>9</v>
      </c>
    </row>
    <row r="5" spans="1:74" ht="12" customHeight="1">
      <c r="B5" s="5"/>
      <c r="D5" s="8" t="s">
        <v>10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5"/>
      <c r="BS5" s="2" t="s">
        <v>5</v>
      </c>
    </row>
    <row r="6" spans="1:74" ht="36.950000000000003" customHeight="1">
      <c r="B6" s="5"/>
      <c r="D6" s="9" t="s">
        <v>11</v>
      </c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5"/>
      <c r="BS6" s="2" t="s">
        <v>5</v>
      </c>
    </row>
    <row r="7" spans="1:74" ht="12" customHeight="1">
      <c r="B7" s="5"/>
      <c r="D7" s="10" t="s">
        <v>12</v>
      </c>
      <c r="K7" s="11"/>
      <c r="AK7" s="10" t="s">
        <v>13</v>
      </c>
      <c r="AN7" s="11"/>
      <c r="AR7" s="5"/>
      <c r="BS7" s="2" t="s">
        <v>5</v>
      </c>
    </row>
    <row r="8" spans="1:74" ht="12" customHeight="1">
      <c r="B8" s="5"/>
      <c r="D8" s="10" t="s">
        <v>14</v>
      </c>
      <c r="K8" s="11" t="s">
        <v>15</v>
      </c>
      <c r="AK8" s="10" t="s">
        <v>16</v>
      </c>
      <c r="AN8" s="11"/>
      <c r="AR8" s="5"/>
      <c r="BS8" s="2" t="s">
        <v>5</v>
      </c>
    </row>
    <row r="9" spans="1:74" ht="14.45" customHeight="1">
      <c r="B9" s="5"/>
      <c r="AR9" s="5"/>
      <c r="BS9" s="2" t="s">
        <v>5</v>
      </c>
    </row>
    <row r="10" spans="1:74" ht="12" customHeight="1">
      <c r="B10" s="5"/>
      <c r="D10" s="10" t="s">
        <v>17</v>
      </c>
      <c r="AK10" s="10" t="s">
        <v>18</v>
      </c>
      <c r="AN10" s="11"/>
      <c r="AR10" s="5"/>
      <c r="BS10" s="2" t="s">
        <v>5</v>
      </c>
    </row>
    <row r="11" spans="1:74" ht="18.399999999999999" customHeight="1">
      <c r="B11" s="5"/>
      <c r="E11" s="11" t="s">
        <v>15</v>
      </c>
      <c r="AK11" s="10" t="s">
        <v>19</v>
      </c>
      <c r="AN11" s="11"/>
      <c r="AR11" s="5"/>
      <c r="BS11" s="2" t="s">
        <v>5</v>
      </c>
    </row>
    <row r="12" spans="1:74" ht="6.95" customHeight="1">
      <c r="B12" s="5"/>
      <c r="AR12" s="5"/>
      <c r="BS12" s="2" t="s">
        <v>5</v>
      </c>
    </row>
    <row r="13" spans="1:74" ht="12" customHeight="1">
      <c r="B13" s="5"/>
      <c r="D13" s="10" t="s">
        <v>20</v>
      </c>
      <c r="AK13" s="10" t="s">
        <v>18</v>
      </c>
      <c r="AN13" s="11"/>
      <c r="AR13" s="5"/>
      <c r="BS13" s="2" t="s">
        <v>5</v>
      </c>
    </row>
    <row r="14" spans="1:74" ht="12.75">
      <c r="B14" s="5"/>
      <c r="E14" s="11" t="s">
        <v>15</v>
      </c>
      <c r="AK14" s="10" t="s">
        <v>19</v>
      </c>
      <c r="AN14" s="11"/>
      <c r="AR14" s="5"/>
      <c r="BS14" s="2" t="s">
        <v>5</v>
      </c>
    </row>
    <row r="15" spans="1:74" ht="6.95" customHeight="1">
      <c r="B15" s="5"/>
      <c r="AR15" s="5"/>
      <c r="BS15" s="2" t="s">
        <v>2</v>
      </c>
    </row>
    <row r="16" spans="1:74" ht="12" customHeight="1">
      <c r="B16" s="5"/>
      <c r="D16" s="10" t="s">
        <v>21</v>
      </c>
      <c r="AK16" s="10" t="s">
        <v>18</v>
      </c>
      <c r="AN16" s="11"/>
      <c r="AR16" s="5"/>
      <c r="BS16" s="2" t="s">
        <v>2</v>
      </c>
    </row>
    <row r="17" spans="2:71" ht="18.399999999999999" customHeight="1">
      <c r="B17" s="5"/>
      <c r="E17" s="11" t="s">
        <v>15</v>
      </c>
      <c r="AK17" s="10" t="s">
        <v>19</v>
      </c>
      <c r="AN17" s="11"/>
      <c r="AR17" s="5"/>
      <c r="BS17" s="2" t="s">
        <v>22</v>
      </c>
    </row>
    <row r="18" spans="2:71" ht="6.95" customHeight="1">
      <c r="B18" s="5"/>
      <c r="AR18" s="5"/>
      <c r="BS18" s="2" t="s">
        <v>5</v>
      </c>
    </row>
    <row r="19" spans="2:71" ht="12" customHeight="1">
      <c r="B19" s="5"/>
      <c r="D19" s="10" t="s">
        <v>23</v>
      </c>
      <c r="AK19" s="10" t="s">
        <v>18</v>
      </c>
      <c r="AN19" s="11"/>
      <c r="AR19" s="5"/>
      <c r="BS19" s="2" t="s">
        <v>5</v>
      </c>
    </row>
    <row r="20" spans="2:71" ht="18.399999999999999" customHeight="1">
      <c r="B20" s="5"/>
      <c r="E20" s="11" t="s">
        <v>15</v>
      </c>
      <c r="AK20" s="10" t="s">
        <v>19</v>
      </c>
      <c r="AN20" s="11"/>
      <c r="AR20" s="5"/>
      <c r="BS20" s="2" t="s">
        <v>22</v>
      </c>
    </row>
    <row r="21" spans="2:71" ht="6.95" customHeight="1">
      <c r="B21" s="5"/>
      <c r="AR21" s="5"/>
    </row>
    <row r="22" spans="2:71" ht="12" customHeight="1">
      <c r="B22" s="5"/>
      <c r="D22" s="10" t="s">
        <v>24</v>
      </c>
      <c r="AR22" s="5"/>
    </row>
    <row r="23" spans="2:71" ht="16.5" customHeight="1">
      <c r="B23" s="5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5"/>
    </row>
    <row r="24" spans="2:71" ht="6.95" customHeight="1">
      <c r="B24" s="5"/>
      <c r="AR24" s="5"/>
    </row>
    <row r="25" spans="2:71" ht="6.95" customHeight="1">
      <c r="B25" s="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R25" s="5"/>
    </row>
    <row r="26" spans="2:71" s="13" customFormat="1" ht="25.9" customHeight="1">
      <c r="B26" s="14"/>
      <c r="D26" s="15" t="s">
        <v>25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1">
        <v>0</v>
      </c>
      <c r="AL26" s="171"/>
      <c r="AM26" s="171"/>
      <c r="AN26" s="171"/>
      <c r="AO26" s="171"/>
      <c r="AR26" s="14"/>
    </row>
    <row r="27" spans="2:71" s="13" customFormat="1" ht="6.95" customHeight="1">
      <c r="B27" s="14"/>
      <c r="AR27" s="14"/>
    </row>
    <row r="28" spans="2:71" s="13" customFormat="1" ht="12.75">
      <c r="B28" s="14"/>
      <c r="L28" s="172" t="s">
        <v>26</v>
      </c>
      <c r="M28" s="172"/>
      <c r="N28" s="172"/>
      <c r="O28" s="172"/>
      <c r="P28" s="172"/>
      <c r="W28" s="172" t="s">
        <v>27</v>
      </c>
      <c r="X28" s="172"/>
      <c r="Y28" s="172"/>
      <c r="Z28" s="172"/>
      <c r="AA28" s="172"/>
      <c r="AB28" s="172"/>
      <c r="AC28" s="172"/>
      <c r="AD28" s="172"/>
      <c r="AE28" s="172"/>
      <c r="AK28" s="172" t="s">
        <v>28</v>
      </c>
      <c r="AL28" s="172"/>
      <c r="AM28" s="172"/>
      <c r="AN28" s="172"/>
      <c r="AO28" s="172"/>
      <c r="AR28" s="14"/>
    </row>
    <row r="29" spans="2:71" s="17" customFormat="1" ht="14.45" customHeight="1">
      <c r="B29" s="18"/>
      <c r="D29" s="10" t="s">
        <v>29</v>
      </c>
      <c r="F29" s="10" t="s">
        <v>30</v>
      </c>
      <c r="L29" s="173">
        <v>0.2</v>
      </c>
      <c r="M29" s="173"/>
      <c r="N29" s="173"/>
      <c r="O29" s="173"/>
      <c r="P29" s="173"/>
      <c r="W29" s="174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4">
        <f>ROUND(AV94, 2)</f>
        <v>0</v>
      </c>
      <c r="AL29" s="174"/>
      <c r="AM29" s="174"/>
      <c r="AN29" s="174"/>
      <c r="AO29" s="174"/>
      <c r="AR29" s="18"/>
    </row>
    <row r="30" spans="2:71" s="17" customFormat="1" ht="14.45" customHeight="1">
      <c r="B30" s="18"/>
      <c r="F30" s="10" t="s">
        <v>31</v>
      </c>
      <c r="L30" s="173">
        <v>0.2</v>
      </c>
      <c r="M30" s="173"/>
      <c r="N30" s="173"/>
      <c r="O30" s="173"/>
      <c r="P30" s="173"/>
      <c r="W30" s="174">
        <f>SUM(AK26)</f>
        <v>0</v>
      </c>
      <c r="X30" s="174"/>
      <c r="Y30" s="174"/>
      <c r="Z30" s="174"/>
      <c r="AA30" s="174"/>
      <c r="AB30" s="174"/>
      <c r="AC30" s="174"/>
      <c r="AD30" s="174"/>
      <c r="AE30" s="174"/>
      <c r="AK30" s="174">
        <f>SUM(W30/100*20)</f>
        <v>0</v>
      </c>
      <c r="AL30" s="174"/>
      <c r="AM30" s="174"/>
      <c r="AN30" s="174"/>
      <c r="AO30" s="174"/>
      <c r="AR30" s="18"/>
    </row>
    <row r="31" spans="2:71" s="17" customFormat="1" ht="14.45" hidden="1" customHeight="1">
      <c r="B31" s="18"/>
      <c r="F31" s="10" t="s">
        <v>32</v>
      </c>
      <c r="L31" s="173">
        <v>0.2</v>
      </c>
      <c r="M31" s="173"/>
      <c r="N31" s="173"/>
      <c r="O31" s="173"/>
      <c r="P31" s="173"/>
      <c r="W31" s="174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4">
        <v>0</v>
      </c>
      <c r="AL31" s="174"/>
      <c r="AM31" s="174"/>
      <c r="AN31" s="174"/>
      <c r="AO31" s="174"/>
      <c r="AR31" s="18"/>
    </row>
    <row r="32" spans="2:71" s="17" customFormat="1" ht="14.45" hidden="1" customHeight="1">
      <c r="B32" s="18"/>
      <c r="F32" s="10" t="s">
        <v>33</v>
      </c>
      <c r="L32" s="173">
        <v>0.2</v>
      </c>
      <c r="M32" s="173"/>
      <c r="N32" s="173"/>
      <c r="O32" s="173"/>
      <c r="P32" s="173"/>
      <c r="W32" s="174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4">
        <v>0</v>
      </c>
      <c r="AL32" s="174"/>
      <c r="AM32" s="174"/>
      <c r="AN32" s="174"/>
      <c r="AO32" s="174"/>
      <c r="AR32" s="18"/>
    </row>
    <row r="33" spans="2:44" s="17" customFormat="1" ht="14.45" hidden="1" customHeight="1">
      <c r="B33" s="18"/>
      <c r="F33" s="10" t="s">
        <v>34</v>
      </c>
      <c r="L33" s="173">
        <v>0</v>
      </c>
      <c r="M33" s="173"/>
      <c r="N33" s="173"/>
      <c r="O33" s="173"/>
      <c r="P33" s="173"/>
      <c r="W33" s="174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4">
        <v>0</v>
      </c>
      <c r="AL33" s="174"/>
      <c r="AM33" s="174"/>
      <c r="AN33" s="174"/>
      <c r="AO33" s="174"/>
      <c r="AR33" s="18"/>
    </row>
    <row r="34" spans="2:44" s="13" customFormat="1" ht="6.95" customHeight="1">
      <c r="B34" s="14"/>
      <c r="AR34" s="14"/>
    </row>
    <row r="35" spans="2:44" s="13" customFormat="1" ht="25.9" customHeight="1">
      <c r="B35" s="14"/>
      <c r="C35" s="19"/>
      <c r="D35" s="20" t="s">
        <v>35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 t="s">
        <v>36</v>
      </c>
      <c r="U35" s="21"/>
      <c r="V35" s="21"/>
      <c r="W35" s="21"/>
      <c r="X35" s="175" t="s">
        <v>37</v>
      </c>
      <c r="Y35" s="175"/>
      <c r="Z35" s="175"/>
      <c r="AA35" s="175"/>
      <c r="AB35" s="175"/>
      <c r="AC35" s="21"/>
      <c r="AD35" s="21"/>
      <c r="AE35" s="21"/>
      <c r="AF35" s="21"/>
      <c r="AG35" s="21"/>
      <c r="AH35" s="21"/>
      <c r="AI35" s="21"/>
      <c r="AJ35" s="21"/>
      <c r="AK35" s="176">
        <f>SUM(AK26:AK33)</f>
        <v>0</v>
      </c>
      <c r="AL35" s="176"/>
      <c r="AM35" s="176"/>
      <c r="AN35" s="176"/>
      <c r="AO35" s="176"/>
      <c r="AP35" s="19"/>
      <c r="AQ35" s="19"/>
      <c r="AR35" s="14"/>
    </row>
    <row r="36" spans="2:44" s="13" customFormat="1" ht="6.95" customHeight="1">
      <c r="B36" s="14"/>
      <c r="AR36" s="14"/>
    </row>
    <row r="37" spans="2:44" s="13" customFormat="1" ht="14.45" customHeight="1">
      <c r="B37" s="14"/>
      <c r="AR37" s="14"/>
    </row>
    <row r="38" spans="2:44" ht="14.45" customHeight="1">
      <c r="B38" s="5"/>
      <c r="AR38" s="5"/>
    </row>
    <row r="39" spans="2:44" ht="14.45" customHeight="1">
      <c r="B39" s="5"/>
      <c r="AR39" s="5"/>
    </row>
    <row r="40" spans="2:44" ht="14.45" customHeight="1">
      <c r="B40" s="5"/>
      <c r="AR40" s="5"/>
    </row>
    <row r="41" spans="2:44" ht="14.45" customHeight="1">
      <c r="B41" s="5"/>
      <c r="AR41" s="5"/>
    </row>
    <row r="42" spans="2:44" ht="14.45" customHeight="1">
      <c r="B42" s="5"/>
      <c r="AR42" s="5"/>
    </row>
    <row r="43" spans="2:44" ht="14.45" customHeight="1">
      <c r="B43" s="5"/>
      <c r="AR43" s="5"/>
    </row>
    <row r="44" spans="2:44" ht="14.45" customHeight="1">
      <c r="B44" s="5"/>
      <c r="AR44" s="5"/>
    </row>
    <row r="45" spans="2:44" ht="14.45" customHeight="1">
      <c r="B45" s="5"/>
      <c r="AR45" s="5"/>
    </row>
    <row r="46" spans="2:44" ht="14.45" customHeight="1">
      <c r="B46" s="5"/>
      <c r="AR46" s="5"/>
    </row>
    <row r="47" spans="2:44" ht="14.45" customHeight="1">
      <c r="B47" s="5"/>
      <c r="AR47" s="5"/>
    </row>
    <row r="48" spans="2:44" ht="14.45" customHeight="1">
      <c r="B48" s="5"/>
      <c r="AR48" s="5"/>
    </row>
    <row r="49" spans="2:44" s="13" customFormat="1" ht="14.45" customHeight="1">
      <c r="B49" s="14"/>
      <c r="D49" s="23" t="s">
        <v>38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 t="s">
        <v>39</v>
      </c>
      <c r="AI49" s="24"/>
      <c r="AJ49" s="24"/>
      <c r="AK49" s="24"/>
      <c r="AL49" s="24"/>
      <c r="AM49" s="24"/>
      <c r="AN49" s="24"/>
      <c r="AO49" s="24"/>
      <c r="AR49" s="14"/>
    </row>
    <row r="50" spans="2:44">
      <c r="B50" s="5"/>
      <c r="AR50" s="5"/>
    </row>
    <row r="51" spans="2:44">
      <c r="B51" s="5"/>
      <c r="AR51" s="5"/>
    </row>
    <row r="52" spans="2:44">
      <c r="B52" s="5"/>
      <c r="AR52" s="5"/>
    </row>
    <row r="53" spans="2:44">
      <c r="B53" s="5"/>
      <c r="AR53" s="5"/>
    </row>
    <row r="54" spans="2:44">
      <c r="B54" s="5"/>
      <c r="AR54" s="5"/>
    </row>
    <row r="55" spans="2:44">
      <c r="B55" s="5"/>
      <c r="AR55" s="5"/>
    </row>
    <row r="56" spans="2:44">
      <c r="B56" s="5"/>
      <c r="AR56" s="5"/>
    </row>
    <row r="57" spans="2:44">
      <c r="B57" s="5"/>
      <c r="AR57" s="5"/>
    </row>
    <row r="58" spans="2:44">
      <c r="B58" s="5"/>
      <c r="AR58" s="5"/>
    </row>
    <row r="59" spans="2:44">
      <c r="B59" s="5"/>
      <c r="AR59" s="5"/>
    </row>
    <row r="60" spans="2:44" s="13" customFormat="1" ht="12.75">
      <c r="B60" s="14"/>
      <c r="D60" s="25" t="s">
        <v>40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5" t="s">
        <v>41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25" t="s">
        <v>40</v>
      </c>
      <c r="AI60" s="16"/>
      <c r="AJ60" s="16"/>
      <c r="AK60" s="16"/>
      <c r="AL60" s="16"/>
      <c r="AM60" s="25" t="s">
        <v>41</v>
      </c>
      <c r="AN60" s="16"/>
      <c r="AO60" s="16"/>
      <c r="AR60" s="14"/>
    </row>
    <row r="61" spans="2:44">
      <c r="B61" s="5"/>
      <c r="AR61" s="5"/>
    </row>
    <row r="62" spans="2:44">
      <c r="B62" s="5"/>
      <c r="AR62" s="5"/>
    </row>
    <row r="63" spans="2:44">
      <c r="B63" s="5"/>
      <c r="AR63" s="5"/>
    </row>
    <row r="64" spans="2:44" s="13" customFormat="1" ht="12.75">
      <c r="B64" s="14"/>
      <c r="D64" s="23" t="s">
        <v>42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3" t="s">
        <v>43</v>
      </c>
      <c r="AI64" s="24"/>
      <c r="AJ64" s="24"/>
      <c r="AK64" s="24"/>
      <c r="AL64" s="24"/>
      <c r="AM64" s="24"/>
      <c r="AN64" s="24"/>
      <c r="AO64" s="24"/>
      <c r="AR64" s="14"/>
    </row>
    <row r="65" spans="2:44">
      <c r="B65" s="5"/>
      <c r="AR65" s="5"/>
    </row>
    <row r="66" spans="2:44">
      <c r="B66" s="5"/>
      <c r="AR66" s="5"/>
    </row>
    <row r="67" spans="2:44">
      <c r="B67" s="5"/>
      <c r="AR67" s="5"/>
    </row>
    <row r="68" spans="2:44">
      <c r="B68" s="5"/>
      <c r="AR68" s="5"/>
    </row>
    <row r="69" spans="2:44">
      <c r="B69" s="5"/>
      <c r="AR69" s="5"/>
    </row>
    <row r="70" spans="2:44">
      <c r="B70" s="5"/>
      <c r="AR70" s="5"/>
    </row>
    <row r="71" spans="2:44">
      <c r="B71" s="5"/>
      <c r="AR71" s="5"/>
    </row>
    <row r="72" spans="2:44">
      <c r="B72" s="5"/>
      <c r="AR72" s="5"/>
    </row>
    <row r="73" spans="2:44">
      <c r="B73" s="5"/>
      <c r="AR73" s="5"/>
    </row>
    <row r="74" spans="2:44">
      <c r="B74" s="5"/>
      <c r="AR74" s="5"/>
    </row>
    <row r="75" spans="2:44" s="13" customFormat="1" ht="12.75">
      <c r="B75" s="14"/>
      <c r="D75" s="25" t="s">
        <v>40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5" t="s">
        <v>41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25" t="s">
        <v>40</v>
      </c>
      <c r="AI75" s="16"/>
      <c r="AJ75" s="16"/>
      <c r="AK75" s="16"/>
      <c r="AL75" s="16"/>
      <c r="AM75" s="25" t="s">
        <v>41</v>
      </c>
      <c r="AN75" s="16"/>
      <c r="AO75" s="16"/>
      <c r="AR75" s="14"/>
    </row>
    <row r="76" spans="2:44" s="13" customFormat="1">
      <c r="B76" s="14"/>
      <c r="AR76" s="14"/>
    </row>
    <row r="77" spans="2:44" s="13" customFormat="1" ht="6.9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14"/>
    </row>
    <row r="81" spans="1:91" s="13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14"/>
    </row>
    <row r="82" spans="1:91" s="13" customFormat="1" ht="24.95" customHeight="1">
      <c r="B82" s="14"/>
      <c r="C82" s="6" t="s">
        <v>44</v>
      </c>
      <c r="AR82" s="14"/>
    </row>
    <row r="83" spans="1:91" s="13" customFormat="1" ht="6.95" customHeight="1">
      <c r="B83" s="14"/>
      <c r="AR83" s="14"/>
    </row>
    <row r="84" spans="1:91" s="30" customFormat="1" ht="12" customHeight="1">
      <c r="B84" s="31"/>
      <c r="C84" s="10" t="s">
        <v>10</v>
      </c>
      <c r="AR84" s="31"/>
    </row>
    <row r="85" spans="1:91" s="32" customFormat="1" ht="36.950000000000003" customHeight="1">
      <c r="B85" s="33"/>
      <c r="C85" s="34" t="s">
        <v>11</v>
      </c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33"/>
    </row>
    <row r="86" spans="1:91" s="13" customFormat="1" ht="6.95" customHeight="1">
      <c r="B86" s="14"/>
      <c r="AR86" s="14"/>
    </row>
    <row r="87" spans="1:91" s="13" customFormat="1" ht="12" customHeight="1">
      <c r="B87" s="14"/>
      <c r="C87" s="10" t="s">
        <v>14</v>
      </c>
      <c r="L87" s="35" t="str">
        <f>IF(K8="","",K8)</f>
        <v xml:space="preserve"> </v>
      </c>
      <c r="AI87" s="10" t="s">
        <v>16</v>
      </c>
      <c r="AM87" s="178"/>
      <c r="AN87" s="178"/>
      <c r="AR87" s="14"/>
    </row>
    <row r="88" spans="1:91" s="13" customFormat="1" ht="6.95" customHeight="1">
      <c r="B88" s="14"/>
      <c r="AR88" s="14"/>
    </row>
    <row r="89" spans="1:91" s="13" customFormat="1" ht="15.2" customHeight="1">
      <c r="B89" s="14"/>
      <c r="C89" s="10" t="s">
        <v>17</v>
      </c>
      <c r="L89" s="30" t="str">
        <f>IF(E11= "","",E11)</f>
        <v xml:space="preserve"> </v>
      </c>
      <c r="AI89" s="10" t="s">
        <v>21</v>
      </c>
      <c r="AM89" s="179" t="str">
        <f>IF(E17="","",E17)</f>
        <v xml:space="preserve"> </v>
      </c>
      <c r="AN89" s="179"/>
      <c r="AO89" s="179"/>
      <c r="AP89" s="179"/>
      <c r="AR89" s="14"/>
      <c r="AS89" s="180" t="s">
        <v>45</v>
      </c>
      <c r="AT89" s="180"/>
      <c r="AU89" s="36"/>
      <c r="AV89" s="36"/>
      <c r="AW89" s="36"/>
      <c r="AX89" s="36"/>
      <c r="AY89" s="36"/>
      <c r="AZ89" s="36"/>
      <c r="BA89" s="36"/>
      <c r="BB89" s="36"/>
      <c r="BC89" s="36"/>
      <c r="BD89" s="37"/>
    </row>
    <row r="90" spans="1:91" s="13" customFormat="1" ht="15.2" customHeight="1">
      <c r="B90" s="14"/>
      <c r="C90" s="10" t="s">
        <v>20</v>
      </c>
      <c r="L90" s="30" t="str">
        <f>IF(E14="","",E14)</f>
        <v xml:space="preserve"> </v>
      </c>
      <c r="AI90" s="10" t="s">
        <v>23</v>
      </c>
      <c r="AM90" s="179"/>
      <c r="AN90" s="179"/>
      <c r="AO90" s="179"/>
      <c r="AP90" s="179"/>
      <c r="AR90" s="14"/>
      <c r="AS90" s="180"/>
      <c r="AT90" s="180"/>
      <c r="AU90" s="38"/>
      <c r="AV90" s="38"/>
      <c r="AW90" s="38"/>
      <c r="AX90" s="38"/>
      <c r="AY90" s="38"/>
      <c r="AZ90" s="38"/>
      <c r="BA90" s="38"/>
      <c r="BB90" s="38"/>
      <c r="BC90" s="38"/>
      <c r="BD90" s="39"/>
    </row>
    <row r="91" spans="1:91" s="13" customFormat="1" ht="10.9" customHeight="1">
      <c r="B91" s="14"/>
      <c r="AR91" s="14"/>
      <c r="AS91" s="180"/>
      <c r="AT91" s="180"/>
      <c r="AU91" s="38"/>
      <c r="AV91" s="38"/>
      <c r="AW91" s="38"/>
      <c r="AX91" s="38"/>
      <c r="AY91" s="38"/>
      <c r="AZ91" s="38"/>
      <c r="BA91" s="38"/>
      <c r="BB91" s="38"/>
      <c r="BC91" s="38"/>
      <c r="BD91" s="39"/>
    </row>
    <row r="92" spans="1:91" s="13" customFormat="1" ht="29.25" customHeight="1">
      <c r="B92" s="14"/>
      <c r="C92" s="181" t="s">
        <v>46</v>
      </c>
      <c r="D92" s="181"/>
      <c r="E92" s="181"/>
      <c r="F92" s="181"/>
      <c r="G92" s="181"/>
      <c r="H92" s="40"/>
      <c r="I92" s="182" t="s">
        <v>47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3" t="s">
        <v>48</v>
      </c>
      <c r="AH92" s="183"/>
      <c r="AI92" s="183"/>
      <c r="AJ92" s="183"/>
      <c r="AK92" s="183"/>
      <c r="AL92" s="183"/>
      <c r="AM92" s="183"/>
      <c r="AN92" s="184" t="s">
        <v>49</v>
      </c>
      <c r="AO92" s="184"/>
      <c r="AP92" s="184"/>
      <c r="AQ92" s="41" t="s">
        <v>50</v>
      </c>
      <c r="AR92" s="14"/>
      <c r="AS92" s="42" t="s">
        <v>51</v>
      </c>
      <c r="AT92" s="43" t="s">
        <v>52</v>
      </c>
      <c r="AU92" s="43" t="s">
        <v>53</v>
      </c>
      <c r="AV92" s="43" t="s">
        <v>54</v>
      </c>
      <c r="AW92" s="43" t="s">
        <v>55</v>
      </c>
      <c r="AX92" s="43" t="s">
        <v>56</v>
      </c>
      <c r="AY92" s="43" t="s">
        <v>57</v>
      </c>
      <c r="AZ92" s="43" t="s">
        <v>58</v>
      </c>
      <c r="BA92" s="43" t="s">
        <v>59</v>
      </c>
      <c r="BB92" s="43" t="s">
        <v>60</v>
      </c>
      <c r="BC92" s="43" t="s">
        <v>61</v>
      </c>
      <c r="BD92" s="44" t="s">
        <v>62</v>
      </c>
    </row>
    <row r="93" spans="1:91" s="13" customFormat="1" ht="10.9" customHeight="1">
      <c r="B93" s="14"/>
      <c r="AR93" s="14"/>
      <c r="AS93" s="4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7"/>
    </row>
    <row r="94" spans="1:91" s="46" customFormat="1" ht="32.450000000000003" customHeight="1">
      <c r="B94" s="47"/>
      <c r="C94" s="48" t="s">
        <v>63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185"/>
      <c r="AH94" s="185"/>
      <c r="AI94" s="185"/>
      <c r="AJ94" s="185"/>
      <c r="AK94" s="185"/>
      <c r="AL94" s="185"/>
      <c r="AM94" s="185"/>
      <c r="AN94" s="186"/>
      <c r="AO94" s="186"/>
      <c r="AP94" s="186"/>
      <c r="AQ94" s="50"/>
      <c r="AR94" s="47"/>
      <c r="AS94" s="51">
        <f>ROUND(AS95,2)</f>
        <v>0</v>
      </c>
      <c r="AT94" s="52">
        <f>ROUND(SUM(AV94:AW94),2)</f>
        <v>0</v>
      </c>
      <c r="AU94" s="53" t="e">
        <f>ROUND(AU95,5)</f>
        <v>#REF!</v>
      </c>
      <c r="AV94" s="52">
        <f>ROUND(AZ94*L29,2)</f>
        <v>0</v>
      </c>
      <c r="AW94" s="52">
        <f>ROUND(BA94*L30,2)</f>
        <v>0</v>
      </c>
      <c r="AX94" s="52">
        <f>ROUND(BB94*L29,2)</f>
        <v>0</v>
      </c>
      <c r="AY94" s="52">
        <f>ROUND(BC94*L30,2)</f>
        <v>0</v>
      </c>
      <c r="AZ94" s="52">
        <f>ROUND(AZ95,2)</f>
        <v>0</v>
      </c>
      <c r="BA94" s="52">
        <f>ROUND(BA95,2)</f>
        <v>0</v>
      </c>
      <c r="BB94" s="52">
        <f>ROUND(BB95,2)</f>
        <v>0</v>
      </c>
      <c r="BC94" s="52">
        <f>ROUND(BC95,2)</f>
        <v>0</v>
      </c>
      <c r="BD94" s="54">
        <f>ROUND(BD95,2)</f>
        <v>0</v>
      </c>
      <c r="BS94" s="55" t="s">
        <v>64</v>
      </c>
      <c r="BT94" s="55" t="s">
        <v>65</v>
      </c>
      <c r="BU94" s="56" t="s">
        <v>66</v>
      </c>
      <c r="BV94" s="55" t="s">
        <v>67</v>
      </c>
      <c r="BW94" s="55" t="s">
        <v>3</v>
      </c>
      <c r="BX94" s="55" t="s">
        <v>68</v>
      </c>
      <c r="CL94" s="55"/>
    </row>
    <row r="95" spans="1:91" s="66" customFormat="1" ht="16.5" customHeight="1">
      <c r="A95" s="57" t="s">
        <v>69</v>
      </c>
      <c r="B95" s="58"/>
      <c r="C95" s="59"/>
      <c r="D95" s="187" t="s">
        <v>70</v>
      </c>
      <c r="E95" s="187"/>
      <c r="F95" s="187"/>
      <c r="G95" s="187"/>
      <c r="H95" s="187"/>
      <c r="I95" s="60"/>
      <c r="J95" s="187" t="s">
        <v>71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8">
        <v>0</v>
      </c>
      <c r="AH95" s="188"/>
      <c r="AI95" s="188"/>
      <c r="AJ95" s="188"/>
      <c r="AK95" s="188"/>
      <c r="AL95" s="188"/>
      <c r="AM95" s="188"/>
      <c r="AN95" s="189"/>
      <c r="AO95" s="189"/>
      <c r="AP95" s="189"/>
      <c r="AQ95" s="61" t="s">
        <v>72</v>
      </c>
      <c r="AR95" s="58"/>
      <c r="AS95" s="62">
        <v>0</v>
      </c>
      <c r="AT95" s="63">
        <f>ROUND(SUM(AV95:AW95),2)</f>
        <v>0</v>
      </c>
      <c r="AU95" s="64" t="e">
        <f>'0001 - KR Kuchyňa'!P128</f>
        <v>#REF!</v>
      </c>
      <c r="AV95" s="63">
        <f>'0001 - KR Kuchyňa'!J33</f>
        <v>0</v>
      </c>
      <c r="AW95" s="63">
        <f>'0001 - KR Kuchyňa'!J34</f>
        <v>0</v>
      </c>
      <c r="AX95" s="63">
        <f>'0001 - KR Kuchyňa'!J35</f>
        <v>0</v>
      </c>
      <c r="AY95" s="63">
        <f>'0001 - KR Kuchyňa'!J36</f>
        <v>0</v>
      </c>
      <c r="AZ95" s="63">
        <f>'0001 - KR Kuchyňa'!F33</f>
        <v>0</v>
      </c>
      <c r="BA95" s="63">
        <f>'0001 - KR Kuchyňa'!F34</f>
        <v>0</v>
      </c>
      <c r="BB95" s="63">
        <f>'0001 - KR Kuchyňa'!F35</f>
        <v>0</v>
      </c>
      <c r="BC95" s="63">
        <f>'0001 - KR Kuchyňa'!F36</f>
        <v>0</v>
      </c>
      <c r="BD95" s="65">
        <f>'0001 - KR Kuchyňa'!F37</f>
        <v>0</v>
      </c>
      <c r="BT95" s="67" t="s">
        <v>73</v>
      </c>
      <c r="BV95" s="67" t="s">
        <v>67</v>
      </c>
      <c r="BW95" s="67" t="s">
        <v>74</v>
      </c>
      <c r="BX95" s="67" t="s">
        <v>3</v>
      </c>
      <c r="CL95" s="67"/>
      <c r="CM95" s="67" t="s">
        <v>65</v>
      </c>
    </row>
    <row r="96" spans="1:91" s="13" customFormat="1" ht="30" customHeight="1">
      <c r="B96" s="14"/>
      <c r="J96" s="68" t="s">
        <v>75</v>
      </c>
      <c r="AL96" s="190">
        <v>0</v>
      </c>
      <c r="AM96" s="190"/>
      <c r="AN96" s="191"/>
      <c r="AO96" s="191"/>
      <c r="AP96" s="191"/>
      <c r="AR96" s="14"/>
    </row>
    <row r="97" spans="2:44" s="13" customFormat="1" ht="14.25" customHeight="1">
      <c r="B97" s="26"/>
      <c r="C97" s="27"/>
      <c r="D97" s="27"/>
      <c r="E97" s="27"/>
      <c r="F97" s="27"/>
      <c r="G97" s="27"/>
      <c r="H97" s="27"/>
      <c r="I97" s="27"/>
      <c r="J97" s="192" t="s">
        <v>76</v>
      </c>
      <c r="K97" s="192"/>
      <c r="L97" s="192"/>
      <c r="M97" s="192"/>
      <c r="N97" s="192"/>
      <c r="O97" s="192"/>
      <c r="P97" s="192"/>
      <c r="Q97" s="192"/>
      <c r="R97" s="192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193"/>
      <c r="AL97" s="193"/>
      <c r="AM97" s="193"/>
      <c r="AN97" s="193"/>
      <c r="AO97" s="193"/>
      <c r="AP97" s="193"/>
      <c r="AQ97" s="27"/>
      <c r="AR97" s="14"/>
    </row>
  </sheetData>
  <mergeCells count="45">
    <mergeCell ref="AL96:AM96"/>
    <mergeCell ref="AN96:AP96"/>
    <mergeCell ref="J97:R97"/>
    <mergeCell ref="AK97:AM97"/>
    <mergeCell ref="AN97:AP97"/>
    <mergeCell ref="AG94:AM94"/>
    <mergeCell ref="AN94:AP94"/>
    <mergeCell ref="D95:H95"/>
    <mergeCell ref="J95:AF95"/>
    <mergeCell ref="AG95:AM95"/>
    <mergeCell ref="AN95:AP95"/>
    <mergeCell ref="AS89:AT91"/>
    <mergeCell ref="AM90:AP90"/>
    <mergeCell ref="C92:G92"/>
    <mergeCell ref="I92:AF92"/>
    <mergeCell ref="AG92:AM92"/>
    <mergeCell ref="AN92:AP92"/>
    <mergeCell ref="X35:AB35"/>
    <mergeCell ref="AK35:AO35"/>
    <mergeCell ref="L85:AO85"/>
    <mergeCell ref="AM87:AN87"/>
    <mergeCell ref="AM89:AP89"/>
    <mergeCell ref="L32:P32"/>
    <mergeCell ref="W32:AE32"/>
    <mergeCell ref="AK32:AO32"/>
    <mergeCell ref="L33:P33"/>
    <mergeCell ref="W33:AE33"/>
    <mergeCell ref="AK33:AO33"/>
    <mergeCell ref="L30:P30"/>
    <mergeCell ref="W30:AE30"/>
    <mergeCell ref="AK30:AO30"/>
    <mergeCell ref="L31:P31"/>
    <mergeCell ref="W31:AE31"/>
    <mergeCell ref="AK31:AO31"/>
    <mergeCell ref="L28:P28"/>
    <mergeCell ref="W28:AE28"/>
    <mergeCell ref="AK28:AO28"/>
    <mergeCell ref="L29:P29"/>
    <mergeCell ref="W29:AE29"/>
    <mergeCell ref="AK29:AO29"/>
    <mergeCell ref="AR2:BE2"/>
    <mergeCell ref="K5:AO5"/>
    <mergeCell ref="K6:AO6"/>
    <mergeCell ref="E23:AN23"/>
    <mergeCell ref="AK26:AO26"/>
  </mergeCells>
  <hyperlinks>
    <hyperlink ref="A95" location="'0001 - KR Kuchyňa'!C2" display="/"/>
  </hyperlink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4"/>
  <sheetViews>
    <sheetView showGridLines="0" tabSelected="1" zoomScaleNormal="100" workbookViewId="0">
      <selection activeCell="H191" sqref="H191"/>
    </sheetView>
  </sheetViews>
  <sheetFormatPr defaultColWidth="8.6640625"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3" max="43" width="9.33203125" customWidth="1"/>
    <col min="44" max="62" width="9.33203125" hidden="1" customWidth="1"/>
    <col min="63" max="63" width="12.1640625" customWidth="1"/>
    <col min="64" max="64" width="10.1640625" customWidth="1"/>
    <col min="65" max="65" width="5.6640625" customWidth="1"/>
    <col min="66" max="68" width="9.33203125" customWidth="1"/>
  </cols>
  <sheetData>
    <row r="1" spans="1:46">
      <c r="A1" s="69"/>
    </row>
    <row r="2" spans="1:46" ht="36.950000000000003" customHeight="1">
      <c r="L2" s="167" t="s">
        <v>4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74</v>
      </c>
    </row>
    <row r="3" spans="1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65</v>
      </c>
    </row>
    <row r="4" spans="1:46" ht="24.95" customHeight="1">
      <c r="B4" s="5"/>
      <c r="D4" s="6" t="s">
        <v>77</v>
      </c>
      <c r="L4" s="5"/>
      <c r="M4" s="70" t="s">
        <v>8</v>
      </c>
      <c r="AT4" s="2" t="s">
        <v>2</v>
      </c>
    </row>
    <row r="5" spans="1:46" ht="6.95" customHeight="1">
      <c r="B5" s="5"/>
      <c r="L5" s="5"/>
    </row>
    <row r="6" spans="1:46" ht="33" customHeight="1">
      <c r="B6" s="5"/>
      <c r="D6" s="10" t="s">
        <v>11</v>
      </c>
      <c r="F6" s="194"/>
      <c r="G6" s="194"/>
      <c r="H6" s="194"/>
      <c r="I6" s="194"/>
      <c r="L6" s="5"/>
    </row>
    <row r="7" spans="1:46" ht="16.5" customHeight="1">
      <c r="B7" s="5"/>
      <c r="E7" s="195"/>
      <c r="F7" s="195"/>
      <c r="G7" s="195"/>
      <c r="H7" s="195"/>
      <c r="L7" s="5"/>
    </row>
    <row r="8" spans="1:46" s="13" customFormat="1" ht="12" customHeight="1">
      <c r="B8" s="14"/>
      <c r="D8" s="10" t="s">
        <v>78</v>
      </c>
      <c r="F8" s="71"/>
      <c r="L8" s="14"/>
    </row>
    <row r="9" spans="1:46" s="13" customFormat="1" ht="36.950000000000003" customHeight="1">
      <c r="B9" s="14"/>
      <c r="E9" s="177"/>
      <c r="F9" s="177"/>
      <c r="G9" s="177"/>
      <c r="H9" s="177"/>
      <c r="L9" s="14"/>
    </row>
    <row r="10" spans="1:46" s="13" customFormat="1">
      <c r="B10" s="14"/>
      <c r="L10" s="14"/>
    </row>
    <row r="11" spans="1:46" s="13" customFormat="1" ht="12" customHeight="1">
      <c r="B11" s="14"/>
      <c r="D11" s="10" t="s">
        <v>12</v>
      </c>
      <c r="F11" s="11"/>
      <c r="I11" s="10" t="s">
        <v>13</v>
      </c>
      <c r="J11" s="11"/>
      <c r="L11" s="14"/>
    </row>
    <row r="12" spans="1:46" s="13" customFormat="1" ht="12" customHeight="1">
      <c r="B12" s="14"/>
      <c r="D12" s="10" t="s">
        <v>14</v>
      </c>
      <c r="F12" s="11" t="s">
        <v>15</v>
      </c>
      <c r="I12" s="10"/>
      <c r="J12" s="72"/>
      <c r="L12" s="14"/>
    </row>
    <row r="13" spans="1:46" s="13" customFormat="1" ht="10.9" customHeight="1">
      <c r="B13" s="14"/>
      <c r="L13" s="14"/>
    </row>
    <row r="14" spans="1:46" s="13" customFormat="1" ht="12" customHeight="1">
      <c r="B14" s="14"/>
      <c r="D14" s="10" t="s">
        <v>17</v>
      </c>
      <c r="I14" s="10" t="s">
        <v>18</v>
      </c>
      <c r="J14" s="11" t="str">
        <f>IF('Rekapitulácia stavby'!AN10="","",'Rekapitulácia stavby'!AN10)</f>
        <v/>
      </c>
      <c r="L14" s="14"/>
    </row>
    <row r="15" spans="1:46" s="13" customFormat="1" ht="18" customHeight="1">
      <c r="B15" s="14"/>
      <c r="E15" s="11" t="str">
        <f>IF('Rekapitulácia stavby'!E11="","",'Rekapitulácia stavby'!E11)</f>
        <v xml:space="preserve"> </v>
      </c>
      <c r="I15" s="10" t="s">
        <v>19</v>
      </c>
      <c r="J15" s="11" t="str">
        <f>IF('Rekapitulácia stavby'!AN11="","",'Rekapitulácia stavby'!AN11)</f>
        <v/>
      </c>
      <c r="L15" s="14"/>
    </row>
    <row r="16" spans="1:46" s="13" customFormat="1" ht="6.95" customHeight="1">
      <c r="B16" s="14"/>
      <c r="L16" s="14"/>
    </row>
    <row r="17" spans="2:12" s="13" customFormat="1" ht="12" customHeight="1">
      <c r="B17" s="14"/>
      <c r="D17" s="10" t="s">
        <v>79</v>
      </c>
      <c r="F17" s="73"/>
      <c r="I17" s="10" t="s">
        <v>80</v>
      </c>
      <c r="J17" s="11">
        <f>'Rekapitulácia stavby'!AN13</f>
        <v>0</v>
      </c>
      <c r="L17" s="14"/>
    </row>
    <row r="18" spans="2:12" s="13" customFormat="1" ht="18" customHeight="1">
      <c r="B18" s="14"/>
      <c r="E18" s="168" t="str">
        <f>'Rekapitulácia stavby'!E14</f>
        <v xml:space="preserve"> </v>
      </c>
      <c r="F18" s="168"/>
      <c r="G18" s="168"/>
      <c r="H18" s="168"/>
      <c r="I18" s="10" t="s">
        <v>81</v>
      </c>
      <c r="J18" s="11">
        <f>'Rekapitulácia stavby'!AN14</f>
        <v>0</v>
      </c>
      <c r="L18" s="14"/>
    </row>
    <row r="19" spans="2:12" s="13" customFormat="1" ht="6.95" customHeight="1">
      <c r="B19" s="14"/>
      <c r="L19" s="14"/>
    </row>
    <row r="20" spans="2:12" s="13" customFormat="1" ht="12" customHeight="1">
      <c r="B20" s="14"/>
      <c r="D20" s="10" t="s">
        <v>21</v>
      </c>
      <c r="I20" s="10" t="s">
        <v>18</v>
      </c>
      <c r="J20" s="11" t="str">
        <f>IF('Rekapitulácia stavby'!AN16="","",'Rekapitulácia stavby'!AN16)</f>
        <v/>
      </c>
      <c r="L20" s="14"/>
    </row>
    <row r="21" spans="2:12" s="13" customFormat="1" ht="18" customHeight="1">
      <c r="B21" s="14"/>
      <c r="E21" s="11" t="str">
        <f>IF('Rekapitulácia stavby'!E17="","",'Rekapitulácia stavby'!E17)</f>
        <v xml:space="preserve"> </v>
      </c>
      <c r="I21" s="10" t="s">
        <v>19</v>
      </c>
      <c r="J21" s="11" t="str">
        <f>IF('Rekapitulácia stavby'!AN17="","",'Rekapitulácia stavby'!AN17)</f>
        <v/>
      </c>
      <c r="L21" s="14"/>
    </row>
    <row r="22" spans="2:12" s="13" customFormat="1" ht="6.95" customHeight="1">
      <c r="B22" s="14"/>
      <c r="L22" s="14"/>
    </row>
    <row r="23" spans="2:12" s="13" customFormat="1" ht="12" customHeight="1">
      <c r="B23" s="14"/>
      <c r="D23" s="10" t="s">
        <v>23</v>
      </c>
      <c r="I23" s="10" t="s">
        <v>18</v>
      </c>
      <c r="J23" s="11" t="str">
        <f>IF('Rekapitulácia stavby'!AN19="","",'Rekapitulácia stavby'!AN19)</f>
        <v/>
      </c>
      <c r="L23" s="14"/>
    </row>
    <row r="24" spans="2:12" s="13" customFormat="1" ht="18" customHeight="1">
      <c r="B24" s="14"/>
      <c r="E24" s="11" t="str">
        <f>IF('Rekapitulácia stavby'!E20="","",'Rekapitulácia stavby'!E20)</f>
        <v xml:space="preserve"> </v>
      </c>
      <c r="I24" s="10" t="s">
        <v>19</v>
      </c>
      <c r="J24" s="11" t="str">
        <f>IF('Rekapitulácia stavby'!AN20="","",'Rekapitulácia stavby'!AN20)</f>
        <v/>
      </c>
      <c r="L24" s="14"/>
    </row>
    <row r="25" spans="2:12" s="13" customFormat="1" ht="6.95" customHeight="1">
      <c r="B25" s="14"/>
      <c r="L25" s="14"/>
    </row>
    <row r="26" spans="2:12" s="13" customFormat="1" ht="12" customHeight="1">
      <c r="B26" s="14"/>
      <c r="D26" s="10" t="s">
        <v>24</v>
      </c>
      <c r="L26" s="14"/>
    </row>
    <row r="27" spans="2:12" s="74" customFormat="1" ht="16.5" customHeight="1">
      <c r="B27" s="75"/>
      <c r="E27" s="170"/>
      <c r="F27" s="170"/>
      <c r="G27" s="170"/>
      <c r="H27" s="170"/>
      <c r="L27" s="75"/>
    </row>
    <row r="28" spans="2:12" s="13" customFormat="1" ht="6.95" customHeight="1">
      <c r="B28" s="14"/>
      <c r="L28" s="14"/>
    </row>
    <row r="29" spans="2:12" s="13" customFormat="1" ht="6.95" customHeight="1">
      <c r="B29" s="14"/>
      <c r="D29" s="36"/>
      <c r="E29" s="36"/>
      <c r="F29" s="36"/>
      <c r="G29" s="36"/>
      <c r="H29" s="36"/>
      <c r="I29" s="36"/>
      <c r="J29" s="36"/>
      <c r="K29" s="36"/>
      <c r="L29" s="14"/>
    </row>
    <row r="30" spans="2:12" s="13" customFormat="1" ht="25.35" customHeight="1">
      <c r="B30" s="14"/>
      <c r="D30" s="76" t="s">
        <v>25</v>
      </c>
      <c r="J30" s="77"/>
      <c r="L30" s="14"/>
    </row>
    <row r="31" spans="2:12" s="13" customFormat="1" ht="6.95" customHeight="1">
      <c r="B31" s="14"/>
      <c r="D31" s="36"/>
      <c r="E31" s="36"/>
      <c r="F31" s="36"/>
      <c r="G31" s="36"/>
      <c r="H31" s="36"/>
      <c r="I31" s="36"/>
      <c r="J31" s="36"/>
      <c r="K31" s="36"/>
      <c r="L31" s="14"/>
    </row>
    <row r="32" spans="2:12" s="13" customFormat="1" ht="14.45" customHeight="1">
      <c r="B32" s="14"/>
      <c r="F32" s="78" t="s">
        <v>27</v>
      </c>
      <c r="I32" s="78" t="s">
        <v>26</v>
      </c>
      <c r="J32" s="78" t="s">
        <v>28</v>
      </c>
      <c r="L32" s="14"/>
    </row>
    <row r="33" spans="2:12" s="13" customFormat="1" ht="14.45" customHeight="1">
      <c r="B33" s="14"/>
      <c r="D33" s="79" t="s">
        <v>29</v>
      </c>
      <c r="E33" s="10" t="s">
        <v>30</v>
      </c>
      <c r="F33" s="80">
        <f>ROUND((SUM(BE128:BE191)),  2)</f>
        <v>0</v>
      </c>
      <c r="I33" s="81">
        <v>0.2</v>
      </c>
      <c r="J33" s="80">
        <f>ROUND(((SUM(BE128:BE191))*I33),  2)</f>
        <v>0</v>
      </c>
      <c r="L33" s="14"/>
    </row>
    <row r="34" spans="2:12" s="13" customFormat="1" ht="14.45" customHeight="1">
      <c r="B34" s="14"/>
      <c r="E34" s="10" t="s">
        <v>31</v>
      </c>
      <c r="F34" s="80">
        <f>J30</f>
        <v>0</v>
      </c>
      <c r="I34" s="81">
        <v>0.2</v>
      </c>
      <c r="J34" s="80">
        <f>ROUND(F34*0.2,2)</f>
        <v>0</v>
      </c>
      <c r="L34" s="14"/>
    </row>
    <row r="35" spans="2:12" s="13" customFormat="1" ht="14.45" hidden="1" customHeight="1">
      <c r="B35" s="14"/>
      <c r="E35" s="10" t="s">
        <v>32</v>
      </c>
      <c r="F35" s="80">
        <f>ROUND((SUM(BG128:BG191)),  2)</f>
        <v>0</v>
      </c>
      <c r="I35" s="81">
        <v>0.2</v>
      </c>
      <c r="J35" s="80">
        <f>0</f>
        <v>0</v>
      </c>
      <c r="L35" s="14"/>
    </row>
    <row r="36" spans="2:12" s="13" customFormat="1" ht="14.45" hidden="1" customHeight="1">
      <c r="B36" s="14"/>
      <c r="E36" s="10" t="s">
        <v>33</v>
      </c>
      <c r="F36" s="80">
        <f>ROUND((SUM(BH128:BH191)),  2)</f>
        <v>0</v>
      </c>
      <c r="I36" s="81">
        <v>0.2</v>
      </c>
      <c r="J36" s="80">
        <f>0</f>
        <v>0</v>
      </c>
      <c r="L36" s="14"/>
    </row>
    <row r="37" spans="2:12" s="13" customFormat="1" ht="14.45" hidden="1" customHeight="1">
      <c r="B37" s="14"/>
      <c r="E37" s="10" t="s">
        <v>34</v>
      </c>
      <c r="F37" s="80">
        <f>ROUND((SUM(BI128:BI191)),  2)</f>
        <v>0</v>
      </c>
      <c r="I37" s="81">
        <v>0</v>
      </c>
      <c r="J37" s="80">
        <f>0</f>
        <v>0</v>
      </c>
      <c r="L37" s="14"/>
    </row>
    <row r="38" spans="2:12" s="13" customFormat="1" ht="6.95" customHeight="1">
      <c r="B38" s="14"/>
      <c r="L38" s="14"/>
    </row>
    <row r="39" spans="2:12" s="13" customFormat="1" ht="25.35" customHeight="1">
      <c r="B39" s="14"/>
      <c r="C39" s="82"/>
      <c r="D39" s="83" t="s">
        <v>35</v>
      </c>
      <c r="E39" s="40"/>
      <c r="F39" s="40"/>
      <c r="G39" s="84" t="s">
        <v>36</v>
      </c>
      <c r="H39" s="85" t="s">
        <v>37</v>
      </c>
      <c r="I39" s="40"/>
      <c r="J39" s="86"/>
      <c r="K39" s="87"/>
      <c r="L39" s="14"/>
    </row>
    <row r="40" spans="2:12" s="13" customFormat="1" ht="14.45" customHeight="1">
      <c r="B40" s="14"/>
      <c r="L40" s="14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3" customFormat="1" ht="14.45" customHeight="1">
      <c r="B50" s="14"/>
      <c r="D50" s="23" t="s">
        <v>38</v>
      </c>
      <c r="E50" s="24"/>
      <c r="F50" s="24"/>
      <c r="G50" s="23" t="s">
        <v>39</v>
      </c>
      <c r="H50" s="24"/>
      <c r="I50" s="24"/>
      <c r="J50" s="24"/>
      <c r="K50" s="24"/>
      <c r="L50" s="14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3" customFormat="1" ht="12.75">
      <c r="B61" s="14"/>
      <c r="D61" s="25" t="s">
        <v>40</v>
      </c>
      <c r="E61" s="16"/>
      <c r="F61" s="88" t="s">
        <v>41</v>
      </c>
      <c r="G61" s="25" t="s">
        <v>40</v>
      </c>
      <c r="H61" s="16"/>
      <c r="I61" s="16"/>
      <c r="J61" s="89" t="s">
        <v>41</v>
      </c>
      <c r="K61" s="16"/>
      <c r="L61" s="14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3" customFormat="1" ht="12.75">
      <c r="B65" s="14"/>
      <c r="D65" s="23" t="s">
        <v>42</v>
      </c>
      <c r="E65" s="24"/>
      <c r="F65" s="24"/>
      <c r="G65" s="23" t="s">
        <v>43</v>
      </c>
      <c r="H65" s="24"/>
      <c r="I65" s="24"/>
      <c r="J65" s="24"/>
      <c r="K65" s="24"/>
      <c r="L65" s="14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3" customFormat="1" ht="12.75">
      <c r="B76" s="14"/>
      <c r="D76" s="25" t="s">
        <v>40</v>
      </c>
      <c r="E76" s="16"/>
      <c r="F76" s="88" t="s">
        <v>41</v>
      </c>
      <c r="G76" s="25" t="s">
        <v>40</v>
      </c>
      <c r="H76" s="16"/>
      <c r="I76" s="16"/>
      <c r="J76" s="89" t="s">
        <v>41</v>
      </c>
      <c r="K76" s="16"/>
      <c r="L76" s="14"/>
    </row>
    <row r="77" spans="2:12" s="13" customFormat="1" ht="14.4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14"/>
    </row>
    <row r="81" spans="2:47" s="13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14"/>
    </row>
    <row r="82" spans="2:47" s="13" customFormat="1" ht="24.95" customHeight="1">
      <c r="B82" s="14"/>
      <c r="C82" s="6" t="s">
        <v>82</v>
      </c>
      <c r="L82" s="14"/>
    </row>
    <row r="83" spans="2:47" s="13" customFormat="1" ht="6.95" customHeight="1">
      <c r="B83" s="14"/>
      <c r="L83" s="14"/>
    </row>
    <row r="84" spans="2:47" s="13" customFormat="1" ht="30.75" customHeight="1">
      <c r="B84" s="14"/>
      <c r="C84" s="10" t="s">
        <v>11</v>
      </c>
      <c r="F84" s="196"/>
      <c r="G84" s="196"/>
      <c r="H84" s="196"/>
      <c r="I84" s="196"/>
      <c r="L84" s="14"/>
    </row>
    <row r="85" spans="2:47" s="13" customFormat="1" ht="16.5" customHeight="1">
      <c r="B85" s="14"/>
      <c r="E85" s="195" t="s">
        <v>305</v>
      </c>
      <c r="F85" s="195"/>
      <c r="G85" s="195"/>
      <c r="H85" s="195"/>
      <c r="L85" s="14"/>
    </row>
    <row r="86" spans="2:47" s="13" customFormat="1" ht="12" customHeight="1">
      <c r="B86" s="14"/>
      <c r="C86" s="10" t="s">
        <v>78</v>
      </c>
      <c r="E86" s="13" t="s">
        <v>306</v>
      </c>
      <c r="F86" s="148"/>
      <c r="L86" s="14"/>
    </row>
    <row r="87" spans="2:47" s="13" customFormat="1" ht="16.5" customHeight="1">
      <c r="B87" s="14"/>
      <c r="E87" s="177"/>
      <c r="F87" s="177"/>
      <c r="G87" s="177"/>
      <c r="H87" s="177"/>
      <c r="L87" s="14"/>
    </row>
    <row r="88" spans="2:47" s="13" customFormat="1" ht="6.95" customHeight="1">
      <c r="B88" s="14"/>
      <c r="L88" s="14"/>
    </row>
    <row r="89" spans="2:47" s="13" customFormat="1" ht="12" customHeight="1">
      <c r="B89" s="14"/>
      <c r="C89" s="10" t="s">
        <v>14</v>
      </c>
      <c r="F89" s="11" t="str">
        <f>F12</f>
        <v xml:space="preserve"> </v>
      </c>
      <c r="I89" s="10"/>
      <c r="J89" s="72"/>
      <c r="L89" s="14"/>
    </row>
    <row r="90" spans="2:47" s="13" customFormat="1" ht="6.95" customHeight="1">
      <c r="B90" s="14"/>
      <c r="L90" s="14"/>
    </row>
    <row r="91" spans="2:47" s="13" customFormat="1" ht="15.2" customHeight="1">
      <c r="B91" s="14"/>
      <c r="C91" s="10" t="s">
        <v>17</v>
      </c>
      <c r="F91" s="11" t="str">
        <f>E15</f>
        <v xml:space="preserve"> </v>
      </c>
      <c r="I91" s="10" t="s">
        <v>21</v>
      </c>
      <c r="J91" s="90" t="str">
        <f>E21</f>
        <v xml:space="preserve"> </v>
      </c>
      <c r="L91" s="14"/>
    </row>
    <row r="92" spans="2:47" s="13" customFormat="1" ht="15.2" customHeight="1">
      <c r="B92" s="14"/>
      <c r="C92" s="10" t="s">
        <v>20</v>
      </c>
      <c r="F92" s="11"/>
      <c r="I92" s="10" t="s">
        <v>23</v>
      </c>
      <c r="J92" s="90" t="str">
        <f>E24</f>
        <v xml:space="preserve"> </v>
      </c>
      <c r="L92" s="14"/>
    </row>
    <row r="93" spans="2:47" s="13" customFormat="1" ht="10.35" customHeight="1">
      <c r="B93" s="14"/>
      <c r="L93" s="14"/>
    </row>
    <row r="94" spans="2:47" s="13" customFormat="1" ht="29.25" customHeight="1">
      <c r="B94" s="14"/>
      <c r="C94" s="91" t="s">
        <v>83</v>
      </c>
      <c r="D94" s="82"/>
      <c r="E94" s="82"/>
      <c r="F94" s="82"/>
      <c r="G94" s="82"/>
      <c r="H94" s="82"/>
      <c r="I94" s="82"/>
      <c r="J94" s="92" t="s">
        <v>84</v>
      </c>
      <c r="K94" s="82"/>
      <c r="L94" s="14"/>
    </row>
    <row r="95" spans="2:47" s="13" customFormat="1" ht="10.35" customHeight="1">
      <c r="B95" s="14"/>
      <c r="L95" s="14"/>
    </row>
    <row r="96" spans="2:47" s="13" customFormat="1" ht="22.9" customHeight="1">
      <c r="B96" s="14"/>
      <c r="C96" s="93" t="s">
        <v>85</v>
      </c>
      <c r="J96" s="77"/>
      <c r="L96" s="14"/>
      <c r="AU96" s="2" t="s">
        <v>86</v>
      </c>
    </row>
    <row r="97" spans="2:12" s="94" customFormat="1" ht="24.95" customHeight="1">
      <c r="B97" s="95"/>
      <c r="D97" s="96" t="s">
        <v>87</v>
      </c>
      <c r="E97" s="97"/>
      <c r="F97" s="97"/>
      <c r="G97" s="97"/>
      <c r="H97" s="97"/>
      <c r="I97" s="97"/>
      <c r="J97" s="98">
        <f>J129</f>
        <v>0</v>
      </c>
      <c r="L97" s="95"/>
    </row>
    <row r="98" spans="2:12" s="99" customFormat="1" ht="19.899999999999999" customHeight="1">
      <c r="B98" s="100"/>
      <c r="D98" s="101" t="s">
        <v>88</v>
      </c>
      <c r="E98" s="102"/>
      <c r="F98" s="102"/>
      <c r="G98" s="102"/>
      <c r="H98" s="102"/>
      <c r="I98" s="102"/>
      <c r="J98" s="103">
        <f>J130</f>
        <v>0</v>
      </c>
      <c r="L98" s="100"/>
    </row>
    <row r="99" spans="2:12" s="99" customFormat="1" ht="19.899999999999999" customHeight="1">
      <c r="B99" s="100"/>
      <c r="D99" s="101" t="s">
        <v>89</v>
      </c>
      <c r="E99" s="102"/>
      <c r="F99" s="102"/>
      <c r="G99" s="102"/>
      <c r="H99" s="102"/>
      <c r="I99" s="102"/>
      <c r="J99" s="103">
        <f>J133</f>
        <v>0</v>
      </c>
      <c r="L99" s="100"/>
    </row>
    <row r="100" spans="2:12" s="99" customFormat="1" ht="19.899999999999999" customHeight="1">
      <c r="B100" s="100"/>
      <c r="D100" s="101" t="s">
        <v>90</v>
      </c>
      <c r="E100" s="102"/>
      <c r="F100" s="102"/>
      <c r="G100" s="102"/>
      <c r="H100" s="102"/>
      <c r="I100" s="102"/>
      <c r="J100" s="103">
        <f>J140</f>
        <v>0</v>
      </c>
      <c r="L100" s="100"/>
    </row>
    <row r="101" spans="2:12" s="99" customFormat="1" ht="19.899999999999999" customHeight="1">
      <c r="B101" s="100"/>
      <c r="D101" s="101" t="s">
        <v>91</v>
      </c>
      <c r="E101" s="102"/>
      <c r="F101" s="102"/>
      <c r="G101" s="102"/>
      <c r="H101" s="102"/>
      <c r="I101" s="102"/>
      <c r="J101" s="103">
        <f>J142</f>
        <v>0</v>
      </c>
      <c r="L101" s="100"/>
    </row>
    <row r="102" spans="2:12" s="99" customFormat="1" ht="19.899999999999999" customHeight="1">
      <c r="B102" s="100"/>
      <c r="D102" s="101" t="s">
        <v>92</v>
      </c>
      <c r="E102" s="102"/>
      <c r="F102" s="102"/>
      <c r="G102" s="102"/>
      <c r="H102" s="102"/>
      <c r="I102" s="102"/>
      <c r="J102" s="103">
        <f>J154</f>
        <v>0</v>
      </c>
      <c r="L102" s="100"/>
    </row>
    <row r="103" spans="2:12" s="94" customFormat="1" ht="24.95" customHeight="1">
      <c r="B103" s="95"/>
      <c r="D103" s="96" t="s">
        <v>93</v>
      </c>
      <c r="E103" s="97"/>
      <c r="F103" s="97"/>
      <c r="G103" s="97"/>
      <c r="H103" s="97"/>
      <c r="I103" s="97"/>
      <c r="J103" s="98">
        <f>J156</f>
        <v>0</v>
      </c>
      <c r="L103" s="95"/>
    </row>
    <row r="104" spans="2:12" s="99" customFormat="1" ht="19.899999999999999" customHeight="1">
      <c r="B104" s="100"/>
      <c r="D104" s="101" t="s">
        <v>94</v>
      </c>
      <c r="E104" s="102"/>
      <c r="F104" s="102"/>
      <c r="G104" s="102"/>
      <c r="H104" s="102"/>
      <c r="I104" s="102"/>
      <c r="J104" s="103">
        <f>J157</f>
        <v>0</v>
      </c>
      <c r="L104" s="100"/>
    </row>
    <row r="105" spans="2:12" s="99" customFormat="1" ht="19.899999999999999" customHeight="1">
      <c r="B105" s="100"/>
      <c r="D105" s="101" t="s">
        <v>95</v>
      </c>
      <c r="E105" s="102"/>
      <c r="F105" s="102"/>
      <c r="G105" s="102"/>
      <c r="H105" s="102"/>
      <c r="I105" s="102"/>
      <c r="J105" s="103">
        <f>J160</f>
        <v>0</v>
      </c>
      <c r="L105" s="100"/>
    </row>
    <row r="106" spans="2:12" s="99" customFormat="1" ht="19.899999999999999" customHeight="1">
      <c r="B106" s="100"/>
      <c r="D106" s="101" t="s">
        <v>96</v>
      </c>
      <c r="E106" s="102"/>
      <c r="F106" s="102"/>
      <c r="G106" s="102"/>
      <c r="H106" s="102"/>
      <c r="I106" s="102"/>
      <c r="J106" s="103">
        <f>J163</f>
        <v>0</v>
      </c>
      <c r="L106" s="100"/>
    </row>
    <row r="107" spans="2:12" s="99" customFormat="1" ht="19.899999999999999" customHeight="1">
      <c r="B107" s="100"/>
      <c r="D107" s="101" t="s">
        <v>97</v>
      </c>
      <c r="E107" s="102"/>
      <c r="F107" s="102"/>
      <c r="G107" s="102"/>
      <c r="H107" s="102"/>
      <c r="I107" s="102"/>
      <c r="J107" s="103">
        <f>J167</f>
        <v>0</v>
      </c>
      <c r="L107" s="100"/>
    </row>
    <row r="108" spans="2:12" s="99" customFormat="1" ht="19.899999999999999" customHeight="1">
      <c r="B108" s="100"/>
      <c r="D108" s="101" t="s">
        <v>98</v>
      </c>
      <c r="E108" s="102"/>
      <c r="F108" s="102"/>
      <c r="G108" s="102"/>
      <c r="H108" s="102"/>
      <c r="I108" s="102"/>
      <c r="J108" s="103">
        <f>J184</f>
        <v>0</v>
      </c>
      <c r="L108" s="100"/>
    </row>
    <row r="109" spans="2:12" s="99" customFormat="1" ht="19.899999999999999" customHeight="1">
      <c r="B109" s="100"/>
      <c r="D109" s="101" t="s">
        <v>99</v>
      </c>
      <c r="E109" s="102"/>
      <c r="F109" s="102"/>
      <c r="G109" s="102"/>
      <c r="H109" s="102"/>
      <c r="I109" s="102"/>
      <c r="J109" s="103">
        <f>J188</f>
        <v>0</v>
      </c>
      <c r="L109" s="100"/>
    </row>
    <row r="110" spans="2:12" s="13" customFormat="1" ht="6.95" customHeight="1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14"/>
    </row>
    <row r="114" spans="2:63" s="13" customFormat="1" ht="6.95" customHeight="1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14"/>
    </row>
    <row r="115" spans="2:63" s="13" customFormat="1" ht="24.95" customHeight="1">
      <c r="B115" s="14"/>
      <c r="C115" s="6" t="s">
        <v>100</v>
      </c>
      <c r="L115" s="14"/>
    </row>
    <row r="116" spans="2:63" s="13" customFormat="1" ht="6.95" customHeight="1">
      <c r="B116" s="14"/>
      <c r="L116" s="14"/>
    </row>
    <row r="117" spans="2:63" s="13" customFormat="1" ht="12" customHeight="1">
      <c r="B117" s="14"/>
      <c r="C117" s="10" t="s">
        <v>11</v>
      </c>
      <c r="F117" s="197"/>
      <c r="G117" s="197"/>
      <c r="H117" s="197"/>
      <c r="I117" s="197"/>
      <c r="L117" s="14"/>
    </row>
    <row r="118" spans="2:63" s="13" customFormat="1" ht="16.5" customHeight="1">
      <c r="B118" s="14"/>
      <c r="E118" s="17"/>
      <c r="F118" s="197"/>
      <c r="G118" s="197"/>
      <c r="H118" s="197"/>
      <c r="I118" s="197"/>
      <c r="L118" s="14"/>
    </row>
    <row r="119" spans="2:63" s="13" customFormat="1" ht="12" customHeight="1">
      <c r="B119" s="14"/>
      <c r="C119" s="10" t="s">
        <v>78</v>
      </c>
      <c r="L119" s="14"/>
    </row>
    <row r="120" spans="2:63" s="13" customFormat="1" ht="16.5" customHeight="1">
      <c r="B120" s="14"/>
      <c r="E120" s="177"/>
      <c r="F120" s="177"/>
      <c r="G120" s="177"/>
      <c r="H120" s="177"/>
      <c r="L120" s="14"/>
    </row>
    <row r="121" spans="2:63" s="13" customFormat="1" ht="6.95" customHeight="1">
      <c r="B121" s="14"/>
      <c r="L121" s="14"/>
    </row>
    <row r="122" spans="2:63" s="13" customFormat="1" ht="12" customHeight="1">
      <c r="B122" s="14"/>
      <c r="C122" s="10" t="s">
        <v>14</v>
      </c>
      <c r="F122" s="11" t="str">
        <f>F12</f>
        <v xml:space="preserve"> </v>
      </c>
      <c r="I122" s="10" t="s">
        <v>16</v>
      </c>
      <c r="J122" s="72"/>
      <c r="L122" s="14"/>
    </row>
    <row r="123" spans="2:63" s="13" customFormat="1" ht="6.95" customHeight="1">
      <c r="B123" s="14"/>
      <c r="L123" s="14"/>
    </row>
    <row r="124" spans="2:63" s="13" customFormat="1" ht="15.2" customHeight="1">
      <c r="B124" s="14"/>
      <c r="C124" s="10" t="s">
        <v>17</v>
      </c>
      <c r="F124" s="11" t="str">
        <f>E15</f>
        <v xml:space="preserve"> </v>
      </c>
      <c r="I124" s="10" t="s">
        <v>21</v>
      </c>
      <c r="J124" s="90" t="str">
        <f>E21</f>
        <v xml:space="preserve"> </v>
      </c>
      <c r="L124" s="14"/>
    </row>
    <row r="125" spans="2:63" s="13" customFormat="1" ht="15.2" customHeight="1">
      <c r="B125" s="14"/>
      <c r="C125" s="10" t="s">
        <v>20</v>
      </c>
      <c r="F125" s="11" t="str">
        <f>IF(E18="","",E18)</f>
        <v xml:space="preserve"> </v>
      </c>
      <c r="I125" s="10" t="s">
        <v>23</v>
      </c>
      <c r="J125" s="90" t="str">
        <f>E24</f>
        <v xml:space="preserve"> </v>
      </c>
      <c r="L125" s="14"/>
    </row>
    <row r="126" spans="2:63" s="13" customFormat="1" ht="10.35" customHeight="1">
      <c r="B126" s="14"/>
      <c r="L126" s="14"/>
    </row>
    <row r="127" spans="2:63" s="104" customFormat="1" ht="29.25" customHeight="1">
      <c r="B127" s="105"/>
      <c r="C127" s="106" t="s">
        <v>101</v>
      </c>
      <c r="D127" s="107" t="s">
        <v>50</v>
      </c>
      <c r="E127" s="107" t="s">
        <v>46</v>
      </c>
      <c r="F127" s="107" t="s">
        <v>47</v>
      </c>
      <c r="G127" s="107" t="s">
        <v>102</v>
      </c>
      <c r="H127" s="107" t="s">
        <v>103</v>
      </c>
      <c r="I127" s="107" t="s">
        <v>104</v>
      </c>
      <c r="J127" s="108" t="s">
        <v>84</v>
      </c>
      <c r="K127" s="109" t="s">
        <v>105</v>
      </c>
      <c r="L127" s="105"/>
      <c r="M127" s="42"/>
      <c r="N127" s="43" t="s">
        <v>29</v>
      </c>
      <c r="O127" s="43" t="s">
        <v>106</v>
      </c>
      <c r="P127" s="43" t="s">
        <v>107</v>
      </c>
      <c r="Q127" s="43" t="s">
        <v>108</v>
      </c>
      <c r="R127" s="43" t="s">
        <v>109</v>
      </c>
      <c r="S127" s="43" t="s">
        <v>110</v>
      </c>
      <c r="T127" s="44" t="s">
        <v>111</v>
      </c>
    </row>
    <row r="128" spans="2:63" s="13" customFormat="1" ht="22.9" customHeight="1">
      <c r="B128" s="14"/>
      <c r="C128" s="48" t="s">
        <v>85</v>
      </c>
      <c r="J128" s="110"/>
      <c r="L128" s="14"/>
      <c r="M128" s="45"/>
      <c r="N128" s="36"/>
      <c r="O128" s="36"/>
      <c r="P128" s="111" t="e">
        <f>P129+P156+#REF!</f>
        <v>#REF!</v>
      </c>
      <c r="Q128" s="36"/>
      <c r="R128" s="111" t="e">
        <f>R129+R156+#REF!</f>
        <v>#REF!</v>
      </c>
      <c r="S128" s="36"/>
      <c r="T128" s="112" t="e">
        <f>T129+T156+#REF!</f>
        <v>#REF!</v>
      </c>
      <c r="AT128" s="2" t="s">
        <v>64</v>
      </c>
      <c r="AU128" s="2" t="s">
        <v>86</v>
      </c>
      <c r="BK128" s="113" t="e">
        <f>BK129+BK156+#REF!+#REF!</f>
        <v>#REF!</v>
      </c>
    </row>
    <row r="129" spans="2:65" s="114" customFormat="1" ht="25.9" customHeight="1">
      <c r="B129" s="115"/>
      <c r="D129" s="116" t="s">
        <v>64</v>
      </c>
      <c r="E129" s="117" t="s">
        <v>112</v>
      </c>
      <c r="F129" s="117" t="s">
        <v>113</v>
      </c>
      <c r="J129" s="150">
        <f>BK129</f>
        <v>0</v>
      </c>
      <c r="L129" s="115"/>
      <c r="M129" s="118"/>
      <c r="N129" s="119"/>
      <c r="O129" s="119"/>
      <c r="P129" s="120">
        <f>P130+P133+P140+P142+P154</f>
        <v>617.16317399999991</v>
      </c>
      <c r="Q129" s="119"/>
      <c r="R129" s="120">
        <f>R130+R133+R140+R142+R154</f>
        <v>45.571847488000003</v>
      </c>
      <c r="S129" s="119"/>
      <c r="T129" s="121">
        <f>T130+T133+T140+T142+T154</f>
        <v>0</v>
      </c>
      <c r="AR129" s="116" t="s">
        <v>73</v>
      </c>
      <c r="AT129" s="122" t="s">
        <v>64</v>
      </c>
      <c r="AU129" s="122" t="s">
        <v>65</v>
      </c>
      <c r="AY129" s="116" t="s">
        <v>114</v>
      </c>
      <c r="BK129" s="123">
        <f>BK130+BK133+BK140+BK142+BK154</f>
        <v>0</v>
      </c>
    </row>
    <row r="130" spans="2:65" s="114" customFormat="1" ht="22.9" customHeight="1">
      <c r="B130" s="115"/>
      <c r="D130" s="116" t="s">
        <v>64</v>
      </c>
      <c r="E130" s="124" t="s">
        <v>115</v>
      </c>
      <c r="F130" s="124" t="s">
        <v>116</v>
      </c>
      <c r="J130" s="149"/>
      <c r="L130" s="115"/>
      <c r="M130" s="118"/>
      <c r="N130" s="119"/>
      <c r="O130" s="119"/>
      <c r="P130" s="120">
        <f>SUM(P131:P132)</f>
        <v>136.11519999999999</v>
      </c>
      <c r="Q130" s="119"/>
      <c r="R130" s="120">
        <f>SUM(R131:R132)</f>
        <v>32.896887487999997</v>
      </c>
      <c r="S130" s="119"/>
      <c r="T130" s="121">
        <f>SUM(T131:T132)</f>
        <v>0</v>
      </c>
      <c r="AR130" s="116" t="s">
        <v>73</v>
      </c>
      <c r="AT130" s="122" t="s">
        <v>64</v>
      </c>
      <c r="AU130" s="122" t="s">
        <v>73</v>
      </c>
      <c r="AY130" s="116" t="s">
        <v>114</v>
      </c>
      <c r="BK130" s="123">
        <f>SUM(BK131:BK132)</f>
        <v>0</v>
      </c>
    </row>
    <row r="131" spans="2:65" s="13" customFormat="1" ht="16.5" customHeight="1">
      <c r="B131" s="125"/>
      <c r="C131" s="136" t="s">
        <v>120</v>
      </c>
      <c r="D131" s="137" t="s">
        <v>121</v>
      </c>
      <c r="E131" s="138" t="s">
        <v>122</v>
      </c>
      <c r="F131" s="139" t="s">
        <v>301</v>
      </c>
      <c r="G131" s="140" t="s">
        <v>123</v>
      </c>
      <c r="H131" s="155">
        <v>12</v>
      </c>
      <c r="I131" s="156"/>
      <c r="J131" s="156"/>
      <c r="K131" s="139"/>
      <c r="L131" s="141"/>
      <c r="M131" s="142"/>
      <c r="N131" s="143" t="s">
        <v>31</v>
      </c>
      <c r="O131" s="132">
        <v>0</v>
      </c>
      <c r="P131" s="132">
        <f>O131*H131</f>
        <v>0</v>
      </c>
      <c r="Q131" s="132">
        <v>0</v>
      </c>
      <c r="R131" s="132">
        <f>Q131*H131</f>
        <v>0</v>
      </c>
      <c r="S131" s="132">
        <v>0</v>
      </c>
      <c r="T131" s="133">
        <f>S131*H131</f>
        <v>0</v>
      </c>
      <c r="AR131" s="134" t="s">
        <v>124</v>
      </c>
      <c r="AT131" s="134" t="s">
        <v>121</v>
      </c>
      <c r="AU131" s="134" t="s">
        <v>119</v>
      </c>
      <c r="AY131" s="2" t="s">
        <v>114</v>
      </c>
      <c r="BE131" s="135">
        <f>IF(N131="základná",J131,0)</f>
        <v>0</v>
      </c>
      <c r="BF131" s="135">
        <f>IF(N131="znížená",J131,0)</f>
        <v>0</v>
      </c>
      <c r="BG131" s="135">
        <f>IF(N131="zákl. prenesená",J131,0)</f>
        <v>0</v>
      </c>
      <c r="BH131" s="135">
        <f>IF(N131="zníž. prenesená",J131,0)</f>
        <v>0</v>
      </c>
      <c r="BI131" s="135">
        <f>IF(N131="nulová",J131,0)</f>
        <v>0</v>
      </c>
      <c r="BJ131" s="2" t="s">
        <v>119</v>
      </c>
      <c r="BK131" s="135">
        <f>ROUND(I131*H131,2)</f>
        <v>0</v>
      </c>
      <c r="BL131" s="2" t="s">
        <v>118</v>
      </c>
      <c r="BM131" s="134" t="s">
        <v>118</v>
      </c>
    </row>
    <row r="132" spans="2:65" s="13" customFormat="1" ht="36" customHeight="1">
      <c r="B132" s="125"/>
      <c r="C132" s="144" t="s">
        <v>127</v>
      </c>
      <c r="D132" s="126" t="s">
        <v>117</v>
      </c>
      <c r="E132" s="127" t="s">
        <v>128</v>
      </c>
      <c r="F132" s="128" t="s">
        <v>292</v>
      </c>
      <c r="G132" s="129" t="s">
        <v>125</v>
      </c>
      <c r="H132" s="157">
        <v>64</v>
      </c>
      <c r="I132" s="158"/>
      <c r="J132" s="158"/>
      <c r="K132" s="128"/>
      <c r="L132" s="14"/>
      <c r="M132" s="130"/>
      <c r="N132" s="131" t="s">
        <v>31</v>
      </c>
      <c r="O132" s="132">
        <v>2.1267999999999998</v>
      </c>
      <c r="P132" s="132">
        <f>O132*H132</f>
        <v>136.11519999999999</v>
      </c>
      <c r="Q132" s="132">
        <v>0.51401386699999996</v>
      </c>
      <c r="R132" s="132">
        <f>Q132*H132</f>
        <v>32.896887487999997</v>
      </c>
      <c r="S132" s="132">
        <v>0</v>
      </c>
      <c r="T132" s="133">
        <f>S132*H132</f>
        <v>0</v>
      </c>
      <c r="AR132" s="134" t="s">
        <v>118</v>
      </c>
      <c r="AT132" s="134" t="s">
        <v>117</v>
      </c>
      <c r="AU132" s="134" t="s">
        <v>119</v>
      </c>
      <c r="AY132" s="2" t="s">
        <v>114</v>
      </c>
      <c r="BE132" s="135">
        <f>IF(N132="základná",J132,0)</f>
        <v>0</v>
      </c>
      <c r="BF132" s="135">
        <f>IF(N132="znížená",J132,0)</f>
        <v>0</v>
      </c>
      <c r="BG132" s="135">
        <f>IF(N132="zákl. prenesená",J132,0)</f>
        <v>0</v>
      </c>
      <c r="BH132" s="135">
        <f>IF(N132="zníž. prenesená",J132,0)</f>
        <v>0</v>
      </c>
      <c r="BI132" s="135">
        <f>IF(N132="nulová",J132,0)</f>
        <v>0</v>
      </c>
      <c r="BJ132" s="2" t="s">
        <v>119</v>
      </c>
      <c r="BK132" s="135">
        <f>ROUND(I132*H132,2)</f>
        <v>0</v>
      </c>
      <c r="BL132" s="2" t="s">
        <v>118</v>
      </c>
      <c r="BM132" s="134" t="s">
        <v>124</v>
      </c>
    </row>
    <row r="133" spans="2:65" s="114" customFormat="1" ht="22.9" customHeight="1">
      <c r="B133" s="115"/>
      <c r="C133" s="145"/>
      <c r="D133" s="116" t="s">
        <v>64</v>
      </c>
      <c r="E133" s="124" t="s">
        <v>126</v>
      </c>
      <c r="F133" s="124" t="s">
        <v>130</v>
      </c>
      <c r="H133" s="159"/>
      <c r="I133" s="159"/>
      <c r="J133" s="149">
        <f>BK133</f>
        <v>0</v>
      </c>
      <c r="L133" s="115"/>
      <c r="M133" s="118"/>
      <c r="N133" s="119"/>
      <c r="O133" s="119"/>
      <c r="P133" s="120">
        <f>SUM(P134:P139)</f>
        <v>101.41496000000001</v>
      </c>
      <c r="Q133" s="119"/>
      <c r="R133" s="120">
        <f>SUM(R134:R139)</f>
        <v>6.1981599999999997</v>
      </c>
      <c r="S133" s="119"/>
      <c r="T133" s="121">
        <f>SUM(T134:T139)</f>
        <v>0</v>
      </c>
      <c r="AR133" s="116" t="s">
        <v>73</v>
      </c>
      <c r="AT133" s="122" t="s">
        <v>64</v>
      </c>
      <c r="AU133" s="122" t="s">
        <v>73</v>
      </c>
      <c r="AY133" s="116" t="s">
        <v>114</v>
      </c>
      <c r="BK133" s="123">
        <f>SUM(BK134:BK139)</f>
        <v>0</v>
      </c>
    </row>
    <row r="134" spans="2:65" s="13" customFormat="1" ht="24" customHeight="1">
      <c r="B134" s="125"/>
      <c r="C134" s="144" t="s">
        <v>73</v>
      </c>
      <c r="D134" s="126" t="s">
        <v>117</v>
      </c>
      <c r="E134" s="127" t="s">
        <v>131</v>
      </c>
      <c r="F134" s="128" t="s">
        <v>132</v>
      </c>
      <c r="G134" s="129" t="s">
        <v>133</v>
      </c>
      <c r="H134" s="157">
        <v>4</v>
      </c>
      <c r="I134" s="158"/>
      <c r="J134" s="158"/>
      <c r="K134" s="128"/>
      <c r="L134" s="14"/>
      <c r="M134" s="130"/>
      <c r="N134" s="131" t="s">
        <v>31</v>
      </c>
      <c r="O134" s="132">
        <v>0</v>
      </c>
      <c r="P134" s="132">
        <f t="shared" ref="P134:P139" si="0">O134*H134</f>
        <v>0</v>
      </c>
      <c r="Q134" s="132">
        <v>0</v>
      </c>
      <c r="R134" s="132">
        <f t="shared" ref="R134:R139" si="1">Q134*H134</f>
        <v>0</v>
      </c>
      <c r="S134" s="132">
        <v>0</v>
      </c>
      <c r="T134" s="133">
        <f t="shared" ref="T134:T139" si="2">S134*H134</f>
        <v>0</v>
      </c>
      <c r="AR134" s="134" t="s">
        <v>118</v>
      </c>
      <c r="AT134" s="134" t="s">
        <v>117</v>
      </c>
      <c r="AU134" s="134" t="s">
        <v>119</v>
      </c>
      <c r="AY134" s="2" t="s">
        <v>114</v>
      </c>
      <c r="BE134" s="135">
        <f t="shared" ref="BE134:BE139" si="3">IF(N134="základná",J134,0)</f>
        <v>0</v>
      </c>
      <c r="BF134" s="135">
        <f t="shared" ref="BF134:BF139" si="4">IF(N134="znížená",J134,0)</f>
        <v>0</v>
      </c>
      <c r="BG134" s="135">
        <f t="shared" ref="BG134:BG139" si="5">IF(N134="zákl. prenesená",J134,0)</f>
        <v>0</v>
      </c>
      <c r="BH134" s="135">
        <f t="shared" ref="BH134:BH139" si="6">IF(N134="zníž. prenesená",J134,0)</f>
        <v>0</v>
      </c>
      <c r="BI134" s="135">
        <f t="shared" ref="BI134:BI139" si="7">IF(N134="nulová",J134,0)</f>
        <v>0</v>
      </c>
      <c r="BJ134" s="2" t="s">
        <v>119</v>
      </c>
      <c r="BK134" s="135">
        <f t="shared" ref="BK134:BK139" si="8">ROUND(I134*H134,2)</f>
        <v>0</v>
      </c>
      <c r="BL134" s="2" t="s">
        <v>118</v>
      </c>
      <c r="BM134" s="134" t="s">
        <v>134</v>
      </c>
    </row>
    <row r="135" spans="2:65" s="13" customFormat="1" ht="16.5" customHeight="1">
      <c r="B135" s="125"/>
      <c r="C135" s="144" t="s">
        <v>119</v>
      </c>
      <c r="D135" s="126" t="s">
        <v>117</v>
      </c>
      <c r="E135" s="127" t="s">
        <v>135</v>
      </c>
      <c r="F135" s="128" t="s">
        <v>298</v>
      </c>
      <c r="G135" s="129" t="s">
        <v>125</v>
      </c>
      <c r="H135" s="157">
        <v>240</v>
      </c>
      <c r="I135" s="158"/>
      <c r="J135" s="158">
        <f t="shared" ref="J135:J139" si="9">ROUND(I135*H135,2)</f>
        <v>0</v>
      </c>
      <c r="K135" s="128"/>
      <c r="L135" s="14"/>
      <c r="M135" s="130"/>
      <c r="N135" s="131" t="s">
        <v>31</v>
      </c>
      <c r="O135" s="132">
        <v>0.11209</v>
      </c>
      <c r="P135" s="132">
        <f t="shared" si="0"/>
        <v>26.901599999999998</v>
      </c>
      <c r="Q135" s="132">
        <v>1.4999999999999999E-4</v>
      </c>
      <c r="R135" s="132">
        <f t="shared" si="1"/>
        <v>3.5999999999999997E-2</v>
      </c>
      <c r="S135" s="132">
        <v>0</v>
      </c>
      <c r="T135" s="133">
        <f t="shared" si="2"/>
        <v>0</v>
      </c>
      <c r="AR135" s="134" t="s">
        <v>118</v>
      </c>
      <c r="AT135" s="134" t="s">
        <v>117</v>
      </c>
      <c r="AU135" s="134" t="s">
        <v>119</v>
      </c>
      <c r="AY135" s="2" t="s">
        <v>114</v>
      </c>
      <c r="BE135" s="135">
        <f t="shared" si="3"/>
        <v>0</v>
      </c>
      <c r="BF135" s="135">
        <f t="shared" si="4"/>
        <v>0</v>
      </c>
      <c r="BG135" s="135">
        <f t="shared" si="5"/>
        <v>0</v>
      </c>
      <c r="BH135" s="135">
        <f t="shared" si="6"/>
        <v>0</v>
      </c>
      <c r="BI135" s="135">
        <f t="shared" si="7"/>
        <v>0</v>
      </c>
      <c r="BJ135" s="2" t="s">
        <v>119</v>
      </c>
      <c r="BK135" s="135">
        <f t="shared" si="8"/>
        <v>0</v>
      </c>
      <c r="BL135" s="2" t="s">
        <v>118</v>
      </c>
      <c r="BM135" s="134" t="s">
        <v>136</v>
      </c>
    </row>
    <row r="136" spans="2:65" s="13" customFormat="1" ht="24" customHeight="1">
      <c r="B136" s="125"/>
      <c r="C136" s="144" t="s">
        <v>137</v>
      </c>
      <c r="D136" s="126" t="s">
        <v>117</v>
      </c>
      <c r="E136" s="127" t="s">
        <v>138</v>
      </c>
      <c r="F136" s="128" t="s">
        <v>299</v>
      </c>
      <c r="G136" s="129" t="s">
        <v>125</v>
      </c>
      <c r="H136" s="160">
        <v>240</v>
      </c>
      <c r="I136" s="158"/>
      <c r="J136" s="158"/>
      <c r="K136" s="128"/>
      <c r="L136" s="14"/>
      <c r="M136" s="130"/>
      <c r="N136" s="131" t="s">
        <v>31</v>
      </c>
      <c r="O136" s="132">
        <v>9.6290000000000001E-2</v>
      </c>
      <c r="P136" s="132">
        <f t="shared" si="0"/>
        <v>23.1096</v>
      </c>
      <c r="Q136" s="132">
        <v>6.3990000000000002E-3</v>
      </c>
      <c r="R136" s="132">
        <f t="shared" si="1"/>
        <v>1.53576</v>
      </c>
      <c r="S136" s="132">
        <v>0</v>
      </c>
      <c r="T136" s="133">
        <f t="shared" si="2"/>
        <v>0</v>
      </c>
      <c r="AR136" s="134" t="s">
        <v>118</v>
      </c>
      <c r="AT136" s="134" t="s">
        <v>117</v>
      </c>
      <c r="AU136" s="134" t="s">
        <v>119</v>
      </c>
      <c r="AY136" s="2" t="s">
        <v>114</v>
      </c>
      <c r="BE136" s="135">
        <f t="shared" si="3"/>
        <v>0</v>
      </c>
      <c r="BF136" s="135">
        <f t="shared" si="4"/>
        <v>0</v>
      </c>
      <c r="BG136" s="135">
        <f t="shared" si="5"/>
        <v>0</v>
      </c>
      <c r="BH136" s="135">
        <f t="shared" si="6"/>
        <v>0</v>
      </c>
      <c r="BI136" s="135">
        <f t="shared" si="7"/>
        <v>0</v>
      </c>
      <c r="BJ136" s="2" t="s">
        <v>119</v>
      </c>
      <c r="BK136" s="135">
        <f t="shared" si="8"/>
        <v>0</v>
      </c>
      <c r="BL136" s="2" t="s">
        <v>118</v>
      </c>
      <c r="BM136" s="134" t="s">
        <v>139</v>
      </c>
    </row>
    <row r="137" spans="2:65" s="13" customFormat="1" ht="24" customHeight="1">
      <c r="B137" s="125"/>
      <c r="C137" s="126" t="s">
        <v>144</v>
      </c>
      <c r="D137" s="126" t="s">
        <v>117</v>
      </c>
      <c r="E137" s="127" t="s">
        <v>145</v>
      </c>
      <c r="F137" s="128" t="s">
        <v>300</v>
      </c>
      <c r="G137" s="129" t="s">
        <v>125</v>
      </c>
      <c r="H137" s="157">
        <v>112</v>
      </c>
      <c r="I137" s="158"/>
      <c r="J137" s="158">
        <f t="shared" si="9"/>
        <v>0</v>
      </c>
      <c r="K137" s="128"/>
      <c r="L137" s="14"/>
      <c r="M137" s="130"/>
      <c r="N137" s="131" t="s">
        <v>31</v>
      </c>
      <c r="O137" s="132">
        <v>0.11118</v>
      </c>
      <c r="P137" s="132">
        <f t="shared" si="0"/>
        <v>12.452159999999999</v>
      </c>
      <c r="Q137" s="132">
        <v>4.15E-3</v>
      </c>
      <c r="R137" s="132">
        <f t="shared" si="1"/>
        <v>0.46479999999999999</v>
      </c>
      <c r="S137" s="132">
        <v>0</v>
      </c>
      <c r="T137" s="133">
        <f t="shared" si="2"/>
        <v>0</v>
      </c>
      <c r="AR137" s="134" t="s">
        <v>118</v>
      </c>
      <c r="AT137" s="134" t="s">
        <v>117</v>
      </c>
      <c r="AU137" s="134" t="s">
        <v>119</v>
      </c>
      <c r="AY137" s="2" t="s">
        <v>114</v>
      </c>
      <c r="BE137" s="135">
        <f t="shared" si="3"/>
        <v>0</v>
      </c>
      <c r="BF137" s="135">
        <f t="shared" si="4"/>
        <v>0</v>
      </c>
      <c r="BG137" s="135">
        <f t="shared" si="5"/>
        <v>0</v>
      </c>
      <c r="BH137" s="135">
        <f t="shared" si="6"/>
        <v>0</v>
      </c>
      <c r="BI137" s="135">
        <f t="shared" si="7"/>
        <v>0</v>
      </c>
      <c r="BJ137" s="2" t="s">
        <v>119</v>
      </c>
      <c r="BK137" s="135">
        <f t="shared" si="8"/>
        <v>0</v>
      </c>
      <c r="BL137" s="2" t="s">
        <v>118</v>
      </c>
      <c r="BM137" s="134" t="s">
        <v>146</v>
      </c>
    </row>
    <row r="138" spans="2:65" s="13" customFormat="1" ht="24" customHeight="1">
      <c r="B138" s="125"/>
      <c r="C138" s="126" t="s">
        <v>147</v>
      </c>
      <c r="D138" s="126" t="s">
        <v>117</v>
      </c>
      <c r="E138" s="127" t="s">
        <v>148</v>
      </c>
      <c r="F138" s="128" t="s">
        <v>149</v>
      </c>
      <c r="G138" s="129" t="s">
        <v>125</v>
      </c>
      <c r="H138" s="160">
        <v>120</v>
      </c>
      <c r="I138" s="158"/>
      <c r="J138" s="158">
        <f t="shared" si="9"/>
        <v>0</v>
      </c>
      <c r="K138" s="128"/>
      <c r="L138" s="14"/>
      <c r="M138" s="130"/>
      <c r="N138" s="131" t="s">
        <v>31</v>
      </c>
      <c r="O138" s="132">
        <v>0.26724999999999999</v>
      </c>
      <c r="P138" s="132">
        <f t="shared" si="0"/>
        <v>32.07</v>
      </c>
      <c r="Q138" s="132">
        <v>3.4680000000000002E-2</v>
      </c>
      <c r="R138" s="132">
        <f t="shared" si="1"/>
        <v>4.1616</v>
      </c>
      <c r="S138" s="132">
        <v>0</v>
      </c>
      <c r="T138" s="133">
        <f t="shared" si="2"/>
        <v>0</v>
      </c>
      <c r="AR138" s="134" t="s">
        <v>118</v>
      </c>
      <c r="AT138" s="134" t="s">
        <v>117</v>
      </c>
      <c r="AU138" s="134" t="s">
        <v>119</v>
      </c>
      <c r="AY138" s="2" t="s">
        <v>114</v>
      </c>
      <c r="BE138" s="135">
        <f t="shared" si="3"/>
        <v>0</v>
      </c>
      <c r="BF138" s="135">
        <f t="shared" si="4"/>
        <v>0</v>
      </c>
      <c r="BG138" s="135">
        <f t="shared" si="5"/>
        <v>0</v>
      </c>
      <c r="BH138" s="135">
        <f t="shared" si="6"/>
        <v>0</v>
      </c>
      <c r="BI138" s="135">
        <f t="shared" si="7"/>
        <v>0</v>
      </c>
      <c r="BJ138" s="2" t="s">
        <v>119</v>
      </c>
      <c r="BK138" s="135">
        <f t="shared" si="8"/>
        <v>0</v>
      </c>
      <c r="BL138" s="2" t="s">
        <v>118</v>
      </c>
      <c r="BM138" s="134" t="s">
        <v>150</v>
      </c>
    </row>
    <row r="139" spans="2:65" s="13" customFormat="1" ht="16.5" customHeight="1">
      <c r="B139" s="125"/>
      <c r="C139" s="126" t="s">
        <v>151</v>
      </c>
      <c r="D139" s="126" t="s">
        <v>117</v>
      </c>
      <c r="E139" s="127" t="s">
        <v>152</v>
      </c>
      <c r="F139" s="128" t="s">
        <v>153</v>
      </c>
      <c r="G139" s="129" t="s">
        <v>125</v>
      </c>
      <c r="H139" s="160">
        <v>156.4</v>
      </c>
      <c r="I139" s="158"/>
      <c r="J139" s="158">
        <f t="shared" si="9"/>
        <v>0</v>
      </c>
      <c r="K139" s="128"/>
      <c r="L139" s="14"/>
      <c r="M139" s="130"/>
      <c r="N139" s="131" t="s">
        <v>31</v>
      </c>
      <c r="O139" s="132">
        <v>4.3999999999999997E-2</v>
      </c>
      <c r="P139" s="132">
        <f t="shared" si="0"/>
        <v>6.8815999999999997</v>
      </c>
      <c r="Q139" s="132">
        <v>0</v>
      </c>
      <c r="R139" s="132">
        <f t="shared" si="1"/>
        <v>0</v>
      </c>
      <c r="S139" s="132">
        <v>0</v>
      </c>
      <c r="T139" s="133">
        <f t="shared" si="2"/>
        <v>0</v>
      </c>
      <c r="AR139" s="134" t="s">
        <v>118</v>
      </c>
      <c r="AT139" s="134" t="s">
        <v>117</v>
      </c>
      <c r="AU139" s="134" t="s">
        <v>119</v>
      </c>
      <c r="AY139" s="2" t="s">
        <v>114</v>
      </c>
      <c r="BE139" s="135">
        <f t="shared" si="3"/>
        <v>0</v>
      </c>
      <c r="BF139" s="135">
        <f t="shared" si="4"/>
        <v>0</v>
      </c>
      <c r="BG139" s="135">
        <f t="shared" si="5"/>
        <v>0</v>
      </c>
      <c r="BH139" s="135">
        <f t="shared" si="6"/>
        <v>0</v>
      </c>
      <c r="BI139" s="135">
        <f t="shared" si="7"/>
        <v>0</v>
      </c>
      <c r="BJ139" s="2" t="s">
        <v>119</v>
      </c>
      <c r="BK139" s="135">
        <f t="shared" si="8"/>
        <v>0</v>
      </c>
      <c r="BL139" s="2" t="s">
        <v>118</v>
      </c>
      <c r="BM139" s="134" t="s">
        <v>154</v>
      </c>
    </row>
    <row r="140" spans="2:65" s="114" customFormat="1" ht="22.9" customHeight="1">
      <c r="B140" s="115"/>
      <c r="D140" s="116" t="s">
        <v>64</v>
      </c>
      <c r="E140" s="124" t="s">
        <v>124</v>
      </c>
      <c r="F140" s="124" t="s">
        <v>155</v>
      </c>
      <c r="H140" s="159"/>
      <c r="I140" s="159"/>
      <c r="J140" s="149">
        <f>BK140</f>
        <v>0</v>
      </c>
      <c r="L140" s="115"/>
      <c r="M140" s="118"/>
      <c r="N140" s="119"/>
      <c r="O140" s="119"/>
      <c r="P140" s="120">
        <f>SUM(P141:P141)</f>
        <v>0</v>
      </c>
      <c r="Q140" s="119"/>
      <c r="R140" s="120">
        <f>SUM(R141:R141)</f>
        <v>0</v>
      </c>
      <c r="S140" s="119"/>
      <c r="T140" s="121">
        <f>SUM(T141:T141)</f>
        <v>0</v>
      </c>
      <c r="AR140" s="116" t="s">
        <v>73</v>
      </c>
      <c r="AT140" s="122" t="s">
        <v>64</v>
      </c>
      <c r="AU140" s="122" t="s">
        <v>73</v>
      </c>
      <c r="AY140" s="116" t="s">
        <v>114</v>
      </c>
      <c r="BK140" s="123">
        <f>SUM(BK141:BK141)</f>
        <v>0</v>
      </c>
    </row>
    <row r="141" spans="2:65" s="13" customFormat="1" ht="24" customHeight="1">
      <c r="B141" s="125"/>
      <c r="C141" s="137" t="s">
        <v>162</v>
      </c>
      <c r="D141" s="137" t="s">
        <v>121</v>
      </c>
      <c r="E141" s="138" t="s">
        <v>163</v>
      </c>
      <c r="F141" s="139" t="s">
        <v>303</v>
      </c>
      <c r="G141" s="140" t="s">
        <v>125</v>
      </c>
      <c r="H141" s="155">
        <v>162</v>
      </c>
      <c r="I141" s="156"/>
      <c r="J141" s="156"/>
      <c r="K141" s="139"/>
      <c r="L141" s="141"/>
      <c r="M141" s="142"/>
      <c r="N141" s="143" t="s">
        <v>31</v>
      </c>
      <c r="O141" s="132">
        <v>0</v>
      </c>
      <c r="P141" s="132">
        <f t="shared" ref="P141" si="10">O141*H141</f>
        <v>0</v>
      </c>
      <c r="Q141" s="132">
        <v>0</v>
      </c>
      <c r="R141" s="132">
        <f t="shared" ref="R141" si="11">Q141*H141</f>
        <v>0</v>
      </c>
      <c r="S141" s="132">
        <v>0</v>
      </c>
      <c r="T141" s="133">
        <f t="shared" ref="T141" si="12">S141*H141</f>
        <v>0</v>
      </c>
      <c r="AR141" s="134" t="s">
        <v>124</v>
      </c>
      <c r="AT141" s="134" t="s">
        <v>121</v>
      </c>
      <c r="AU141" s="134" t="s">
        <v>119</v>
      </c>
      <c r="AY141" s="2" t="s">
        <v>114</v>
      </c>
      <c r="BE141" s="135">
        <f t="shared" ref="BE141" si="13">IF(N141="základná",J141,0)</f>
        <v>0</v>
      </c>
      <c r="BF141" s="135">
        <f t="shared" ref="BF141" si="14">IF(N141="znížená",J141,0)</f>
        <v>0</v>
      </c>
      <c r="BG141" s="135">
        <f t="shared" ref="BG141" si="15">IF(N141="zákl. prenesená",J141,0)</f>
        <v>0</v>
      </c>
      <c r="BH141" s="135">
        <f t="shared" ref="BH141" si="16">IF(N141="zníž. prenesená",J141,0)</f>
        <v>0</v>
      </c>
      <c r="BI141" s="135">
        <f t="shared" ref="BI141" si="17">IF(N141="nulová",J141,0)</f>
        <v>0</v>
      </c>
      <c r="BJ141" s="2" t="s">
        <v>119</v>
      </c>
      <c r="BK141" s="135">
        <f t="shared" ref="BK141" si="18">ROUND(I141*H141,2)</f>
        <v>0</v>
      </c>
      <c r="BL141" s="2" t="s">
        <v>118</v>
      </c>
      <c r="BM141" s="134" t="s">
        <v>164</v>
      </c>
    </row>
    <row r="142" spans="2:65" s="114" customFormat="1" ht="22.9" customHeight="1">
      <c r="B142" s="115"/>
      <c r="D142" s="116" t="s">
        <v>64</v>
      </c>
      <c r="E142" s="124" t="s">
        <v>167</v>
      </c>
      <c r="F142" s="124" t="s">
        <v>168</v>
      </c>
      <c r="H142" s="159"/>
      <c r="I142" s="159"/>
      <c r="J142" s="149">
        <f>BK142</f>
        <v>0</v>
      </c>
      <c r="L142" s="115"/>
      <c r="M142" s="118"/>
      <c r="N142" s="119"/>
      <c r="O142" s="119"/>
      <c r="P142" s="120">
        <f>SUM(P143:P153)</f>
        <v>284.58599999999996</v>
      </c>
      <c r="Q142" s="119"/>
      <c r="R142" s="120">
        <f>SUM(R143:R153)</f>
        <v>6.4768000000000008</v>
      </c>
      <c r="S142" s="119"/>
      <c r="T142" s="121">
        <f>SUM(T143:T153)</f>
        <v>0</v>
      </c>
      <c r="AR142" s="116" t="s">
        <v>73</v>
      </c>
      <c r="AT142" s="122" t="s">
        <v>64</v>
      </c>
      <c r="AU142" s="122" t="s">
        <v>73</v>
      </c>
      <c r="AY142" s="116" t="s">
        <v>114</v>
      </c>
      <c r="BK142" s="123">
        <f>SUM(BK143:BK153)</f>
        <v>0</v>
      </c>
    </row>
    <row r="143" spans="2:65" s="13" customFormat="1" ht="16.5" customHeight="1">
      <c r="B143" s="125"/>
      <c r="C143" s="126" t="s">
        <v>124</v>
      </c>
      <c r="D143" s="126" t="s">
        <v>117</v>
      </c>
      <c r="E143" s="127" t="s">
        <v>169</v>
      </c>
      <c r="F143" s="128" t="s">
        <v>295</v>
      </c>
      <c r="G143" s="129" t="s">
        <v>294</v>
      </c>
      <c r="H143" s="157">
        <v>32</v>
      </c>
      <c r="I143" s="158"/>
      <c r="J143" s="158"/>
      <c r="K143" s="128"/>
      <c r="L143" s="14"/>
      <c r="M143" s="130"/>
      <c r="N143" s="131" t="s">
        <v>31</v>
      </c>
      <c r="O143" s="132">
        <v>0</v>
      </c>
      <c r="P143" s="132">
        <f t="shared" ref="P143:P153" si="19">O143*H143</f>
        <v>0</v>
      </c>
      <c r="Q143" s="132">
        <v>0</v>
      </c>
      <c r="R143" s="132">
        <f t="shared" ref="R143:R153" si="20">Q143*H143</f>
        <v>0</v>
      </c>
      <c r="S143" s="132">
        <v>0</v>
      </c>
      <c r="T143" s="133">
        <f t="shared" ref="T143:T153" si="21">S143*H143</f>
        <v>0</v>
      </c>
      <c r="AR143" s="134" t="s">
        <v>118</v>
      </c>
      <c r="AT143" s="134" t="s">
        <v>117</v>
      </c>
      <c r="AU143" s="134" t="s">
        <v>119</v>
      </c>
      <c r="AY143" s="2" t="s">
        <v>114</v>
      </c>
      <c r="BE143" s="135">
        <f t="shared" ref="BE143:BE153" si="22">IF(N143="základná",J143,0)</f>
        <v>0</v>
      </c>
      <c r="BF143" s="135">
        <f t="shared" ref="BF143:BF153" si="23">IF(N143="znížená",J143,0)</f>
        <v>0</v>
      </c>
      <c r="BG143" s="135">
        <f t="shared" ref="BG143:BG153" si="24">IF(N143="zákl. prenesená",J143,0)</f>
        <v>0</v>
      </c>
      <c r="BH143" s="135">
        <f t="shared" ref="BH143:BH153" si="25">IF(N143="zníž. prenesená",J143,0)</f>
        <v>0</v>
      </c>
      <c r="BI143" s="135">
        <f t="shared" ref="BI143:BI153" si="26">IF(N143="nulová",J143,0)</f>
        <v>0</v>
      </c>
      <c r="BJ143" s="2" t="s">
        <v>119</v>
      </c>
      <c r="BK143" s="135">
        <f t="shared" ref="BK143:BK153" si="27">ROUND(I143*H143,2)</f>
        <v>0</v>
      </c>
      <c r="BL143" s="2" t="s">
        <v>118</v>
      </c>
      <c r="BM143" s="134" t="s">
        <v>170</v>
      </c>
    </row>
    <row r="144" spans="2:65" s="13" customFormat="1" ht="24" customHeight="1">
      <c r="B144" s="125"/>
      <c r="C144" s="126" t="s">
        <v>171</v>
      </c>
      <c r="D144" s="126" t="s">
        <v>117</v>
      </c>
      <c r="E144" s="127" t="s">
        <v>172</v>
      </c>
      <c r="F144" s="128" t="s">
        <v>296</v>
      </c>
      <c r="G144" s="129" t="s">
        <v>294</v>
      </c>
      <c r="H144" s="157">
        <v>40</v>
      </c>
      <c r="I144" s="158"/>
      <c r="J144" s="158">
        <f t="shared" ref="J144:J152" si="28">ROUND(I144*H144,2)</f>
        <v>0</v>
      </c>
      <c r="K144" s="128"/>
      <c r="L144" s="14"/>
      <c r="M144" s="130"/>
      <c r="N144" s="131" t="s">
        <v>31</v>
      </c>
      <c r="O144" s="132">
        <v>0</v>
      </c>
      <c r="P144" s="132">
        <f t="shared" si="19"/>
        <v>0</v>
      </c>
      <c r="Q144" s="132">
        <v>0</v>
      </c>
      <c r="R144" s="132">
        <f t="shared" si="20"/>
        <v>0</v>
      </c>
      <c r="S144" s="132">
        <v>0</v>
      </c>
      <c r="T144" s="133">
        <f t="shared" si="21"/>
        <v>0</v>
      </c>
      <c r="AR144" s="134" t="s">
        <v>118</v>
      </c>
      <c r="AT144" s="134" t="s">
        <v>117</v>
      </c>
      <c r="AU144" s="134" t="s">
        <v>119</v>
      </c>
      <c r="AY144" s="2" t="s">
        <v>114</v>
      </c>
      <c r="BE144" s="135">
        <f t="shared" si="22"/>
        <v>0</v>
      </c>
      <c r="BF144" s="135">
        <f t="shared" si="23"/>
        <v>0</v>
      </c>
      <c r="BG144" s="135">
        <f t="shared" si="24"/>
        <v>0</v>
      </c>
      <c r="BH144" s="135">
        <f t="shared" si="25"/>
        <v>0</v>
      </c>
      <c r="BI144" s="135">
        <f t="shared" si="26"/>
        <v>0</v>
      </c>
      <c r="BJ144" s="2" t="s">
        <v>119</v>
      </c>
      <c r="BK144" s="135">
        <f t="shared" si="27"/>
        <v>0</v>
      </c>
      <c r="BL144" s="2" t="s">
        <v>118</v>
      </c>
      <c r="BM144" s="134" t="s">
        <v>173</v>
      </c>
    </row>
    <row r="145" spans="2:65" s="13" customFormat="1" ht="24" customHeight="1">
      <c r="B145" s="125"/>
      <c r="C145" s="126" t="s">
        <v>167</v>
      </c>
      <c r="D145" s="126" t="s">
        <v>117</v>
      </c>
      <c r="E145" s="127" t="s">
        <v>174</v>
      </c>
      <c r="F145" s="128" t="s">
        <v>302</v>
      </c>
      <c r="G145" s="129" t="s">
        <v>125</v>
      </c>
      <c r="H145" s="157">
        <v>40</v>
      </c>
      <c r="I145" s="158"/>
      <c r="J145" s="158">
        <f t="shared" si="28"/>
        <v>0</v>
      </c>
      <c r="K145" s="128"/>
      <c r="L145" s="14"/>
      <c r="M145" s="130"/>
      <c r="N145" s="131" t="s">
        <v>31</v>
      </c>
      <c r="O145" s="132">
        <v>4.7E-2</v>
      </c>
      <c r="P145" s="132">
        <f t="shared" si="19"/>
        <v>1.88</v>
      </c>
      <c r="Q145" s="132">
        <v>0.16192000000000001</v>
      </c>
      <c r="R145" s="132">
        <f t="shared" si="20"/>
        <v>6.4768000000000008</v>
      </c>
      <c r="S145" s="132">
        <v>0</v>
      </c>
      <c r="T145" s="133">
        <f t="shared" si="21"/>
        <v>0</v>
      </c>
      <c r="AR145" s="134" t="s">
        <v>118</v>
      </c>
      <c r="AT145" s="134" t="s">
        <v>117</v>
      </c>
      <c r="AU145" s="134" t="s">
        <v>119</v>
      </c>
      <c r="AY145" s="2" t="s">
        <v>114</v>
      </c>
      <c r="BE145" s="135">
        <f t="shared" si="22"/>
        <v>0</v>
      </c>
      <c r="BF145" s="135">
        <f t="shared" si="23"/>
        <v>0</v>
      </c>
      <c r="BG145" s="135">
        <f t="shared" si="24"/>
        <v>0</v>
      </c>
      <c r="BH145" s="135">
        <f t="shared" si="25"/>
        <v>0</v>
      </c>
      <c r="BI145" s="135">
        <f t="shared" si="26"/>
        <v>0</v>
      </c>
      <c r="BJ145" s="2" t="s">
        <v>119</v>
      </c>
      <c r="BK145" s="135">
        <f t="shared" si="27"/>
        <v>0</v>
      </c>
      <c r="BL145" s="2" t="s">
        <v>118</v>
      </c>
      <c r="BM145" s="134" t="s">
        <v>175</v>
      </c>
    </row>
    <row r="146" spans="2:65" s="13" customFormat="1" ht="24" customHeight="1">
      <c r="B146" s="125"/>
      <c r="C146" s="126" t="s">
        <v>134</v>
      </c>
      <c r="D146" s="126" t="s">
        <v>117</v>
      </c>
      <c r="E146" s="127" t="s">
        <v>176</v>
      </c>
      <c r="F146" s="128" t="s">
        <v>304</v>
      </c>
      <c r="G146" s="129" t="s">
        <v>125</v>
      </c>
      <c r="H146" s="157">
        <v>162</v>
      </c>
      <c r="I146" s="158"/>
      <c r="J146" s="158">
        <f t="shared" ref="J146" si="29">ROUND(I146*H146,2)</f>
        <v>0</v>
      </c>
      <c r="K146" s="128"/>
      <c r="L146" s="14"/>
      <c r="M146" s="130"/>
      <c r="N146" s="131" t="s">
        <v>31</v>
      </c>
      <c r="O146" s="132">
        <v>8.6999999999999994E-2</v>
      </c>
      <c r="P146" s="132">
        <f t="shared" si="19"/>
        <v>14.093999999999999</v>
      </c>
      <c r="Q146" s="132">
        <v>0</v>
      </c>
      <c r="R146" s="132">
        <f t="shared" si="20"/>
        <v>0</v>
      </c>
      <c r="S146" s="132">
        <v>0</v>
      </c>
      <c r="T146" s="133">
        <f t="shared" si="21"/>
        <v>0</v>
      </c>
      <c r="AR146" s="134" t="s">
        <v>118</v>
      </c>
      <c r="AT146" s="134" t="s">
        <v>117</v>
      </c>
      <c r="AU146" s="134" t="s">
        <v>119</v>
      </c>
      <c r="AY146" s="2" t="s">
        <v>114</v>
      </c>
      <c r="BE146" s="135">
        <f t="shared" si="22"/>
        <v>0</v>
      </c>
      <c r="BF146" s="135">
        <f t="shared" si="23"/>
        <v>0</v>
      </c>
      <c r="BG146" s="135">
        <f t="shared" si="24"/>
        <v>0</v>
      </c>
      <c r="BH146" s="135">
        <f t="shared" si="25"/>
        <v>0</v>
      </c>
      <c r="BI146" s="135">
        <f t="shared" si="26"/>
        <v>0</v>
      </c>
      <c r="BJ146" s="2" t="s">
        <v>119</v>
      </c>
      <c r="BK146" s="135">
        <f t="shared" si="27"/>
        <v>0</v>
      </c>
      <c r="BL146" s="2" t="s">
        <v>118</v>
      </c>
      <c r="BM146" s="134" t="s">
        <v>177</v>
      </c>
    </row>
    <row r="147" spans="2:65" s="13" customFormat="1" ht="24" customHeight="1">
      <c r="B147" s="125"/>
      <c r="C147" s="144" t="s">
        <v>179</v>
      </c>
      <c r="D147" s="126" t="s">
        <v>117</v>
      </c>
      <c r="E147" s="127" t="s">
        <v>180</v>
      </c>
      <c r="F147" s="128" t="s">
        <v>181</v>
      </c>
      <c r="G147" s="129" t="s">
        <v>125</v>
      </c>
      <c r="H147" s="157">
        <v>160</v>
      </c>
      <c r="I147" s="158"/>
      <c r="J147" s="158">
        <f t="shared" si="28"/>
        <v>0</v>
      </c>
      <c r="K147" s="128"/>
      <c r="L147" s="14"/>
      <c r="M147" s="130"/>
      <c r="N147" s="131" t="s">
        <v>31</v>
      </c>
      <c r="O147" s="132">
        <v>0.214</v>
      </c>
      <c r="P147" s="132">
        <f t="shared" si="19"/>
        <v>34.24</v>
      </c>
      <c r="Q147" s="132">
        <v>0</v>
      </c>
      <c r="R147" s="132">
        <f t="shared" si="20"/>
        <v>0</v>
      </c>
      <c r="S147" s="132">
        <v>0</v>
      </c>
      <c r="T147" s="133">
        <f t="shared" si="21"/>
        <v>0</v>
      </c>
      <c r="X147" s="146"/>
      <c r="AR147" s="134" t="s">
        <v>118</v>
      </c>
      <c r="AT147" s="134" t="s">
        <v>117</v>
      </c>
      <c r="AU147" s="134" t="s">
        <v>119</v>
      </c>
      <c r="AY147" s="2" t="s">
        <v>114</v>
      </c>
      <c r="BE147" s="135">
        <f t="shared" si="22"/>
        <v>0</v>
      </c>
      <c r="BF147" s="135">
        <f t="shared" si="23"/>
        <v>0</v>
      </c>
      <c r="BG147" s="135">
        <f t="shared" si="24"/>
        <v>0</v>
      </c>
      <c r="BH147" s="135">
        <f t="shared" si="25"/>
        <v>0</v>
      </c>
      <c r="BI147" s="135">
        <f t="shared" si="26"/>
        <v>0</v>
      </c>
      <c r="BJ147" s="2" t="s">
        <v>119</v>
      </c>
      <c r="BK147" s="135">
        <f t="shared" si="27"/>
        <v>0</v>
      </c>
      <c r="BL147" s="2" t="s">
        <v>118</v>
      </c>
      <c r="BM147" s="134" t="s">
        <v>182</v>
      </c>
    </row>
    <row r="148" spans="2:65" s="13" customFormat="1" ht="24" customHeight="1">
      <c r="B148" s="125"/>
      <c r="C148" s="144" t="s">
        <v>136</v>
      </c>
      <c r="D148" s="126" t="s">
        <v>117</v>
      </c>
      <c r="E148" s="127" t="s">
        <v>183</v>
      </c>
      <c r="F148" s="128" t="s">
        <v>289</v>
      </c>
      <c r="G148" s="129" t="s">
        <v>125</v>
      </c>
      <c r="H148" s="157">
        <v>160</v>
      </c>
      <c r="I148" s="158"/>
      <c r="J148" s="158">
        <f t="shared" si="28"/>
        <v>0</v>
      </c>
      <c r="K148" s="128"/>
      <c r="L148" s="14"/>
      <c r="M148" s="130"/>
      <c r="N148" s="131" t="s">
        <v>31</v>
      </c>
      <c r="O148" s="132">
        <v>0</v>
      </c>
      <c r="P148" s="132">
        <f t="shared" si="19"/>
        <v>0</v>
      </c>
      <c r="Q148" s="132">
        <v>0</v>
      </c>
      <c r="R148" s="132">
        <f t="shared" si="20"/>
        <v>0</v>
      </c>
      <c r="S148" s="132">
        <v>0</v>
      </c>
      <c r="T148" s="133">
        <f t="shared" si="21"/>
        <v>0</v>
      </c>
      <c r="AR148" s="134" t="s">
        <v>118</v>
      </c>
      <c r="AT148" s="134" t="s">
        <v>117</v>
      </c>
      <c r="AU148" s="134" t="s">
        <v>119</v>
      </c>
      <c r="AY148" s="2" t="s">
        <v>114</v>
      </c>
      <c r="BE148" s="135">
        <f t="shared" si="22"/>
        <v>0</v>
      </c>
      <c r="BF148" s="135">
        <f t="shared" si="23"/>
        <v>0</v>
      </c>
      <c r="BG148" s="135">
        <f t="shared" si="24"/>
        <v>0</v>
      </c>
      <c r="BH148" s="135">
        <f t="shared" si="25"/>
        <v>0</v>
      </c>
      <c r="BI148" s="135">
        <f t="shared" si="26"/>
        <v>0</v>
      </c>
      <c r="BJ148" s="2" t="s">
        <v>119</v>
      </c>
      <c r="BK148" s="135">
        <f t="shared" si="27"/>
        <v>0</v>
      </c>
      <c r="BL148" s="2" t="s">
        <v>118</v>
      </c>
      <c r="BM148" s="134" t="s">
        <v>184</v>
      </c>
    </row>
    <row r="149" spans="2:65" s="13" customFormat="1" ht="16.5" customHeight="1">
      <c r="B149" s="125"/>
      <c r="C149" s="144" t="s">
        <v>185</v>
      </c>
      <c r="D149" s="126" t="s">
        <v>117</v>
      </c>
      <c r="E149" s="127" t="s">
        <v>186</v>
      </c>
      <c r="F149" s="128" t="s">
        <v>297</v>
      </c>
      <c r="G149" s="129" t="s">
        <v>125</v>
      </c>
      <c r="H149" s="157">
        <v>150</v>
      </c>
      <c r="I149" s="158"/>
      <c r="J149" s="158">
        <f t="shared" si="28"/>
        <v>0</v>
      </c>
      <c r="K149" s="128"/>
      <c r="L149" s="14"/>
      <c r="M149" s="130"/>
      <c r="N149" s="131" t="s">
        <v>31</v>
      </c>
      <c r="O149" s="132">
        <v>0.29099999999999998</v>
      </c>
      <c r="P149" s="132">
        <f t="shared" si="19"/>
        <v>43.65</v>
      </c>
      <c r="Q149" s="132">
        <v>0</v>
      </c>
      <c r="R149" s="132">
        <f t="shared" si="20"/>
        <v>0</v>
      </c>
      <c r="S149" s="132">
        <v>0</v>
      </c>
      <c r="T149" s="133">
        <f t="shared" si="21"/>
        <v>0</v>
      </c>
      <c r="AR149" s="134" t="s">
        <v>118</v>
      </c>
      <c r="AT149" s="134" t="s">
        <v>117</v>
      </c>
      <c r="AU149" s="134" t="s">
        <v>119</v>
      </c>
      <c r="AY149" s="2" t="s">
        <v>114</v>
      </c>
      <c r="BE149" s="135">
        <f t="shared" si="22"/>
        <v>0</v>
      </c>
      <c r="BF149" s="135">
        <f t="shared" si="23"/>
        <v>0</v>
      </c>
      <c r="BG149" s="135">
        <f t="shared" si="24"/>
        <v>0</v>
      </c>
      <c r="BH149" s="135">
        <f t="shared" si="25"/>
        <v>0</v>
      </c>
      <c r="BI149" s="135">
        <f t="shared" si="26"/>
        <v>0</v>
      </c>
      <c r="BJ149" s="2" t="s">
        <v>119</v>
      </c>
      <c r="BK149" s="135">
        <f t="shared" si="27"/>
        <v>0</v>
      </c>
      <c r="BL149" s="2" t="s">
        <v>118</v>
      </c>
      <c r="BM149" s="134" t="s">
        <v>187</v>
      </c>
    </row>
    <row r="150" spans="2:65" s="13" customFormat="1" ht="16.5" customHeight="1">
      <c r="B150" s="125"/>
      <c r="C150" s="126" t="s">
        <v>139</v>
      </c>
      <c r="D150" s="126" t="s">
        <v>117</v>
      </c>
      <c r="E150" s="127" t="s">
        <v>188</v>
      </c>
      <c r="F150" s="128" t="s">
        <v>189</v>
      </c>
      <c r="G150" s="129" t="s">
        <v>190</v>
      </c>
      <c r="H150" s="157">
        <v>57</v>
      </c>
      <c r="I150" s="158"/>
      <c r="J150" s="158">
        <f t="shared" si="28"/>
        <v>0</v>
      </c>
      <c r="K150" s="128"/>
      <c r="L150" s="14"/>
      <c r="M150" s="130"/>
      <c r="N150" s="131" t="s">
        <v>31</v>
      </c>
      <c r="O150" s="132">
        <v>1.972</v>
      </c>
      <c r="P150" s="132">
        <f t="shared" si="19"/>
        <v>112.404</v>
      </c>
      <c r="Q150" s="132">
        <v>0</v>
      </c>
      <c r="R150" s="132">
        <f t="shared" si="20"/>
        <v>0</v>
      </c>
      <c r="S150" s="132">
        <v>0</v>
      </c>
      <c r="T150" s="133">
        <f t="shared" si="21"/>
        <v>0</v>
      </c>
      <c r="AR150" s="134" t="s">
        <v>118</v>
      </c>
      <c r="AT150" s="134" t="s">
        <v>117</v>
      </c>
      <c r="AU150" s="134" t="s">
        <v>119</v>
      </c>
      <c r="AY150" s="2" t="s">
        <v>114</v>
      </c>
      <c r="BE150" s="135">
        <f t="shared" si="22"/>
        <v>0</v>
      </c>
      <c r="BF150" s="135">
        <f t="shared" si="23"/>
        <v>0</v>
      </c>
      <c r="BG150" s="135">
        <f t="shared" si="24"/>
        <v>0</v>
      </c>
      <c r="BH150" s="135">
        <f t="shared" si="25"/>
        <v>0</v>
      </c>
      <c r="BI150" s="135">
        <f t="shared" si="26"/>
        <v>0</v>
      </c>
      <c r="BJ150" s="2" t="s">
        <v>119</v>
      </c>
      <c r="BK150" s="135">
        <f t="shared" si="27"/>
        <v>0</v>
      </c>
      <c r="BL150" s="2" t="s">
        <v>118</v>
      </c>
      <c r="BM150" s="134" t="s">
        <v>191</v>
      </c>
    </row>
    <row r="151" spans="2:65" s="13" customFormat="1" ht="16.5" customHeight="1">
      <c r="B151" s="125"/>
      <c r="C151" s="126" t="s">
        <v>192</v>
      </c>
      <c r="D151" s="126" t="s">
        <v>117</v>
      </c>
      <c r="E151" s="127" t="s">
        <v>193</v>
      </c>
      <c r="F151" s="128" t="s">
        <v>194</v>
      </c>
      <c r="G151" s="129" t="s">
        <v>190</v>
      </c>
      <c r="H151" s="157">
        <v>57</v>
      </c>
      <c r="I151" s="158"/>
      <c r="J151" s="158">
        <f t="shared" si="28"/>
        <v>0</v>
      </c>
      <c r="K151" s="128"/>
      <c r="L151" s="14"/>
      <c r="M151" s="130"/>
      <c r="N151" s="131" t="s">
        <v>31</v>
      </c>
      <c r="O151" s="132">
        <v>0.61899999999999999</v>
      </c>
      <c r="P151" s="132">
        <f t="shared" si="19"/>
        <v>35.283000000000001</v>
      </c>
      <c r="Q151" s="132">
        <v>0</v>
      </c>
      <c r="R151" s="132">
        <f t="shared" si="20"/>
        <v>0</v>
      </c>
      <c r="S151" s="132">
        <v>0</v>
      </c>
      <c r="T151" s="133">
        <f t="shared" si="21"/>
        <v>0</v>
      </c>
      <c r="AR151" s="134" t="s">
        <v>118</v>
      </c>
      <c r="AT151" s="134" t="s">
        <v>117</v>
      </c>
      <c r="AU151" s="134" t="s">
        <v>119</v>
      </c>
      <c r="AY151" s="2" t="s">
        <v>114</v>
      </c>
      <c r="BE151" s="135">
        <f t="shared" si="22"/>
        <v>0</v>
      </c>
      <c r="BF151" s="135">
        <f t="shared" si="23"/>
        <v>0</v>
      </c>
      <c r="BG151" s="135">
        <f t="shared" si="24"/>
        <v>0</v>
      </c>
      <c r="BH151" s="135">
        <f t="shared" si="25"/>
        <v>0</v>
      </c>
      <c r="BI151" s="135">
        <f t="shared" si="26"/>
        <v>0</v>
      </c>
      <c r="BJ151" s="2" t="s">
        <v>119</v>
      </c>
      <c r="BK151" s="135">
        <f t="shared" si="27"/>
        <v>0</v>
      </c>
      <c r="BL151" s="2" t="s">
        <v>118</v>
      </c>
      <c r="BM151" s="134" t="s">
        <v>195</v>
      </c>
    </row>
    <row r="152" spans="2:65" s="13" customFormat="1" ht="24" customHeight="1">
      <c r="B152" s="125"/>
      <c r="C152" s="126" t="s">
        <v>140</v>
      </c>
      <c r="D152" s="126" t="s">
        <v>117</v>
      </c>
      <c r="E152" s="127" t="s">
        <v>196</v>
      </c>
      <c r="F152" s="128" t="s">
        <v>197</v>
      </c>
      <c r="G152" s="129" t="s">
        <v>190</v>
      </c>
      <c r="H152" s="157">
        <v>57</v>
      </c>
      <c r="I152" s="158"/>
      <c r="J152" s="158">
        <f t="shared" si="28"/>
        <v>0</v>
      </c>
      <c r="K152" s="128"/>
      <c r="L152" s="14"/>
      <c r="M152" s="130"/>
      <c r="N152" s="131" t="s">
        <v>31</v>
      </c>
      <c r="O152" s="132">
        <v>0.749</v>
      </c>
      <c r="P152" s="132">
        <f t="shared" si="19"/>
        <v>42.692999999999998</v>
      </c>
      <c r="Q152" s="132">
        <v>0</v>
      </c>
      <c r="R152" s="132">
        <f t="shared" si="20"/>
        <v>0</v>
      </c>
      <c r="S152" s="132">
        <v>0</v>
      </c>
      <c r="T152" s="133">
        <f t="shared" si="21"/>
        <v>0</v>
      </c>
      <c r="AR152" s="134" t="s">
        <v>118</v>
      </c>
      <c r="AT152" s="134" t="s">
        <v>117</v>
      </c>
      <c r="AU152" s="134" t="s">
        <v>119</v>
      </c>
      <c r="AY152" s="2" t="s">
        <v>114</v>
      </c>
      <c r="BE152" s="135">
        <f t="shared" si="22"/>
        <v>0</v>
      </c>
      <c r="BF152" s="135">
        <f t="shared" si="23"/>
        <v>0</v>
      </c>
      <c r="BG152" s="135">
        <f t="shared" si="24"/>
        <v>0</v>
      </c>
      <c r="BH152" s="135">
        <f t="shared" si="25"/>
        <v>0</v>
      </c>
      <c r="BI152" s="135">
        <f t="shared" si="26"/>
        <v>0</v>
      </c>
      <c r="BJ152" s="2" t="s">
        <v>119</v>
      </c>
      <c r="BK152" s="135">
        <f t="shared" si="27"/>
        <v>0</v>
      </c>
      <c r="BL152" s="2" t="s">
        <v>118</v>
      </c>
      <c r="BM152" s="134" t="s">
        <v>198</v>
      </c>
    </row>
    <row r="153" spans="2:65" s="13" customFormat="1" ht="24" customHeight="1">
      <c r="B153" s="125"/>
      <c r="C153" s="126" t="s">
        <v>199</v>
      </c>
      <c r="D153" s="126" t="s">
        <v>117</v>
      </c>
      <c r="E153" s="127" t="s">
        <v>200</v>
      </c>
      <c r="F153" s="128" t="s">
        <v>201</v>
      </c>
      <c r="G153" s="129" t="s">
        <v>190</v>
      </c>
      <c r="H153" s="157">
        <v>57</v>
      </c>
      <c r="I153" s="158"/>
      <c r="J153" s="158"/>
      <c r="K153" s="128"/>
      <c r="L153" s="14"/>
      <c r="M153" s="130"/>
      <c r="N153" s="131" t="s">
        <v>31</v>
      </c>
      <c r="O153" s="132">
        <v>6.0000000000000001E-3</v>
      </c>
      <c r="P153" s="132">
        <f t="shared" si="19"/>
        <v>0.34200000000000003</v>
      </c>
      <c r="Q153" s="132">
        <v>0</v>
      </c>
      <c r="R153" s="132">
        <f t="shared" si="20"/>
        <v>0</v>
      </c>
      <c r="S153" s="132">
        <v>0</v>
      </c>
      <c r="T153" s="133">
        <f t="shared" si="21"/>
        <v>0</v>
      </c>
      <c r="AR153" s="134" t="s">
        <v>118</v>
      </c>
      <c r="AT153" s="134" t="s">
        <v>117</v>
      </c>
      <c r="AU153" s="134" t="s">
        <v>119</v>
      </c>
      <c r="AY153" s="2" t="s">
        <v>114</v>
      </c>
      <c r="BE153" s="135">
        <f t="shared" si="22"/>
        <v>0</v>
      </c>
      <c r="BF153" s="135">
        <f t="shared" si="23"/>
        <v>0</v>
      </c>
      <c r="BG153" s="135">
        <f t="shared" si="24"/>
        <v>0</v>
      </c>
      <c r="BH153" s="135">
        <f t="shared" si="25"/>
        <v>0</v>
      </c>
      <c r="BI153" s="135">
        <f t="shared" si="26"/>
        <v>0</v>
      </c>
      <c r="BJ153" s="2" t="s">
        <v>119</v>
      </c>
      <c r="BK153" s="135">
        <f t="shared" si="27"/>
        <v>0</v>
      </c>
      <c r="BL153" s="2" t="s">
        <v>118</v>
      </c>
      <c r="BM153" s="134" t="s">
        <v>202</v>
      </c>
    </row>
    <row r="154" spans="2:65" s="114" customFormat="1" ht="22.9" customHeight="1">
      <c r="B154" s="115"/>
      <c r="D154" s="116" t="s">
        <v>64</v>
      </c>
      <c r="E154" s="124" t="s">
        <v>143</v>
      </c>
      <c r="F154" s="124" t="s">
        <v>203</v>
      </c>
      <c r="H154" s="159"/>
      <c r="I154" s="159"/>
      <c r="J154" s="149">
        <f>BK154</f>
        <v>0</v>
      </c>
      <c r="L154" s="115"/>
      <c r="M154" s="118"/>
      <c r="N154" s="119"/>
      <c r="O154" s="119"/>
      <c r="P154" s="120">
        <f>P155</f>
        <v>95.047014000000004</v>
      </c>
      <c r="Q154" s="119"/>
      <c r="R154" s="120">
        <f>R155</f>
        <v>0</v>
      </c>
      <c r="S154" s="119"/>
      <c r="T154" s="121">
        <f>T155</f>
        <v>0</v>
      </c>
      <c r="AR154" s="116" t="s">
        <v>73</v>
      </c>
      <c r="AT154" s="122" t="s">
        <v>64</v>
      </c>
      <c r="AU154" s="122" t="s">
        <v>73</v>
      </c>
      <c r="AY154" s="116" t="s">
        <v>114</v>
      </c>
      <c r="BK154" s="123">
        <f>BK155</f>
        <v>0</v>
      </c>
    </row>
    <row r="155" spans="2:65" s="13" customFormat="1" ht="24" customHeight="1">
      <c r="B155" s="125"/>
      <c r="C155" s="126" t="s">
        <v>204</v>
      </c>
      <c r="D155" s="126" t="s">
        <v>117</v>
      </c>
      <c r="E155" s="127" t="s">
        <v>205</v>
      </c>
      <c r="F155" s="128" t="s">
        <v>206</v>
      </c>
      <c r="G155" s="129" t="s">
        <v>190</v>
      </c>
      <c r="H155" s="157">
        <v>105.843</v>
      </c>
      <c r="I155" s="158"/>
      <c r="J155" s="158"/>
      <c r="K155" s="128"/>
      <c r="L155" s="14"/>
      <c r="M155" s="130"/>
      <c r="N155" s="131" t="s">
        <v>31</v>
      </c>
      <c r="O155" s="132">
        <v>0.89800000000000002</v>
      </c>
      <c r="P155" s="132">
        <f>O155*H155</f>
        <v>95.047014000000004</v>
      </c>
      <c r="Q155" s="132">
        <v>0</v>
      </c>
      <c r="R155" s="132">
        <f>Q155*H155</f>
        <v>0</v>
      </c>
      <c r="S155" s="132">
        <v>0</v>
      </c>
      <c r="T155" s="133">
        <f>S155*H155</f>
        <v>0</v>
      </c>
      <c r="AR155" s="134" t="s">
        <v>118</v>
      </c>
      <c r="AT155" s="134" t="s">
        <v>117</v>
      </c>
      <c r="AU155" s="134" t="s">
        <v>119</v>
      </c>
      <c r="AY155" s="2" t="s">
        <v>114</v>
      </c>
      <c r="BE155" s="135">
        <f>IF(N155="základná",J155,0)</f>
        <v>0</v>
      </c>
      <c r="BF155" s="135">
        <f>IF(N155="znížená",J155,0)</f>
        <v>0</v>
      </c>
      <c r="BG155" s="135">
        <f>IF(N155="zákl. prenesená",J155,0)</f>
        <v>0</v>
      </c>
      <c r="BH155" s="135">
        <f>IF(N155="zníž. prenesená",J155,0)</f>
        <v>0</v>
      </c>
      <c r="BI155" s="135">
        <f>IF(N155="nulová",J155,0)</f>
        <v>0</v>
      </c>
      <c r="BJ155" s="2" t="s">
        <v>119</v>
      </c>
      <c r="BK155" s="135">
        <f>ROUND(I155*H155,2)</f>
        <v>0</v>
      </c>
      <c r="BL155" s="2" t="s">
        <v>118</v>
      </c>
      <c r="BM155" s="134" t="s">
        <v>207</v>
      </c>
    </row>
    <row r="156" spans="2:65" s="114" customFormat="1" ht="25.9" customHeight="1">
      <c r="B156" s="115"/>
      <c r="D156" s="116" t="s">
        <v>64</v>
      </c>
      <c r="E156" s="117" t="s">
        <v>208</v>
      </c>
      <c r="F156" s="117" t="s">
        <v>209</v>
      </c>
      <c r="H156" s="159"/>
      <c r="I156" s="159"/>
      <c r="J156" s="150"/>
      <c r="L156" s="115"/>
      <c r="M156" s="118"/>
      <c r="N156" s="119"/>
      <c r="O156" s="119"/>
      <c r="P156" s="120" t="e">
        <f>P157+P160+P163+P167+P184+#REF!+#REF!+P188+#REF!+#REF!+#REF!</f>
        <v>#REF!</v>
      </c>
      <c r="Q156" s="119"/>
      <c r="R156" s="120" t="e">
        <f>R157+R160+R163+R167+R184+#REF!+#REF!+R188+#REF!+#REF!+#REF!</f>
        <v>#REF!</v>
      </c>
      <c r="S156" s="119"/>
      <c r="T156" s="121" t="e">
        <f>T157+T160+T163+T167+T184+#REF!+#REF!+T188+#REF!+#REF!+#REF!</f>
        <v>#REF!</v>
      </c>
      <c r="AR156" s="116" t="s">
        <v>119</v>
      </c>
      <c r="AT156" s="122" t="s">
        <v>64</v>
      </c>
      <c r="AU156" s="122" t="s">
        <v>65</v>
      </c>
      <c r="AY156" s="116" t="s">
        <v>114</v>
      </c>
      <c r="BK156" s="123" t="e">
        <f>BK157+BK160+BK163+BK167+BK184+#REF!+#REF!+BK188+#REF!+#REF!+#REF!</f>
        <v>#REF!</v>
      </c>
    </row>
    <row r="157" spans="2:65" s="114" customFormat="1" ht="22.9" customHeight="1">
      <c r="B157" s="115"/>
      <c r="D157" s="116" t="s">
        <v>64</v>
      </c>
      <c r="E157" s="124" t="s">
        <v>210</v>
      </c>
      <c r="F157" s="124" t="s">
        <v>211</v>
      </c>
      <c r="H157" s="159"/>
      <c r="I157" s="159"/>
      <c r="J157" s="149">
        <f>BK157</f>
        <v>0</v>
      </c>
      <c r="L157" s="115"/>
      <c r="M157" s="118"/>
      <c r="N157" s="119"/>
      <c r="O157" s="119"/>
      <c r="P157" s="120">
        <f>SUM(P158:P159)</f>
        <v>21.205500000000001</v>
      </c>
      <c r="Q157" s="119"/>
      <c r="R157" s="120">
        <f>SUM(R158:R159)</f>
        <v>0.21299999999999999</v>
      </c>
      <c r="S157" s="119"/>
      <c r="T157" s="121">
        <f>SUM(T158:T159)</f>
        <v>0</v>
      </c>
      <c r="X157" s="114" t="s">
        <v>212</v>
      </c>
      <c r="AR157" s="116" t="s">
        <v>119</v>
      </c>
      <c r="AT157" s="122" t="s">
        <v>64</v>
      </c>
      <c r="AU157" s="122" t="s">
        <v>73</v>
      </c>
      <c r="AY157" s="116" t="s">
        <v>114</v>
      </c>
      <c r="BK157" s="123">
        <f>SUM(BK158:BK159)</f>
        <v>0</v>
      </c>
    </row>
    <row r="158" spans="2:65" s="13" customFormat="1" ht="36" customHeight="1">
      <c r="B158" s="125"/>
      <c r="C158" s="144" t="s">
        <v>150</v>
      </c>
      <c r="D158" s="126" t="s">
        <v>117</v>
      </c>
      <c r="E158" s="127" t="s">
        <v>213</v>
      </c>
      <c r="F158" s="128" t="s">
        <v>214</v>
      </c>
      <c r="G158" s="129" t="s">
        <v>125</v>
      </c>
      <c r="H158" s="157">
        <v>150</v>
      </c>
      <c r="I158" s="158"/>
      <c r="J158" s="158">
        <f>ROUND(I158*H158,2)</f>
        <v>0</v>
      </c>
      <c r="K158" s="128"/>
      <c r="L158" s="14"/>
      <c r="M158" s="130"/>
      <c r="N158" s="131" t="s">
        <v>31</v>
      </c>
      <c r="O158" s="132">
        <v>0.14137</v>
      </c>
      <c r="P158" s="132">
        <f>O158*H158</f>
        <v>21.205500000000001</v>
      </c>
      <c r="Q158" s="132">
        <v>1.42E-3</v>
      </c>
      <c r="R158" s="132">
        <f>Q158*H158</f>
        <v>0.21299999999999999</v>
      </c>
      <c r="S158" s="132">
        <v>0</v>
      </c>
      <c r="T158" s="133">
        <f>S158*H158</f>
        <v>0</v>
      </c>
      <c r="AR158" s="134" t="s">
        <v>140</v>
      </c>
      <c r="AT158" s="134" t="s">
        <v>117</v>
      </c>
      <c r="AU158" s="134" t="s">
        <v>119</v>
      </c>
      <c r="AY158" s="2" t="s">
        <v>114</v>
      </c>
      <c r="BE158" s="135">
        <f>IF(N158="základná",J158,0)</f>
        <v>0</v>
      </c>
      <c r="BF158" s="135">
        <f>IF(N158="znížená",J158,0)</f>
        <v>0</v>
      </c>
      <c r="BG158" s="135">
        <f>IF(N158="zákl. prenesená",J158,0)</f>
        <v>0</v>
      </c>
      <c r="BH158" s="135">
        <f>IF(N158="zníž. prenesená",J158,0)</f>
        <v>0</v>
      </c>
      <c r="BI158" s="135">
        <f>IF(N158="nulová",J158,0)</f>
        <v>0</v>
      </c>
      <c r="BJ158" s="2" t="s">
        <v>119</v>
      </c>
      <c r="BK158" s="135">
        <f>ROUND(I158*H158,2)</f>
        <v>0</v>
      </c>
      <c r="BL158" s="2" t="s">
        <v>140</v>
      </c>
      <c r="BM158" s="134" t="s">
        <v>215</v>
      </c>
    </row>
    <row r="159" spans="2:65" s="13" customFormat="1" ht="24" customHeight="1">
      <c r="B159" s="125"/>
      <c r="C159" s="126" t="s">
        <v>216</v>
      </c>
      <c r="D159" s="126" t="s">
        <v>117</v>
      </c>
      <c r="E159" s="127" t="s">
        <v>217</v>
      </c>
      <c r="F159" s="128" t="s">
        <v>218</v>
      </c>
      <c r="G159" s="129" t="s">
        <v>219</v>
      </c>
      <c r="H159" s="157">
        <v>150</v>
      </c>
      <c r="I159" s="158"/>
      <c r="J159" s="158"/>
      <c r="K159" s="128"/>
      <c r="L159" s="14"/>
      <c r="M159" s="130"/>
      <c r="N159" s="131" t="s">
        <v>31</v>
      </c>
      <c r="O159" s="132">
        <v>0</v>
      </c>
      <c r="P159" s="132">
        <f>O159*H159</f>
        <v>0</v>
      </c>
      <c r="Q159" s="132">
        <v>0</v>
      </c>
      <c r="R159" s="132">
        <f>Q159*H159</f>
        <v>0</v>
      </c>
      <c r="S159" s="132">
        <v>0</v>
      </c>
      <c r="T159" s="133">
        <f>S159*H159</f>
        <v>0</v>
      </c>
      <c r="AR159" s="134" t="s">
        <v>140</v>
      </c>
      <c r="AT159" s="134" t="s">
        <v>117</v>
      </c>
      <c r="AU159" s="134" t="s">
        <v>119</v>
      </c>
      <c r="AY159" s="2" t="s">
        <v>114</v>
      </c>
      <c r="BE159" s="135">
        <f>IF(N159="základná",J159,0)</f>
        <v>0</v>
      </c>
      <c r="BF159" s="135">
        <f>IF(N159="znížená",J159,0)</f>
        <v>0</v>
      </c>
      <c r="BG159" s="135">
        <f>IF(N159="zákl. prenesená",J159,0)</f>
        <v>0</v>
      </c>
      <c r="BH159" s="135">
        <f>IF(N159="zníž. prenesená",J159,0)</f>
        <v>0</v>
      </c>
      <c r="BI159" s="135">
        <f>IF(N159="nulová",J159,0)</f>
        <v>0</v>
      </c>
      <c r="BJ159" s="2" t="s">
        <v>119</v>
      </c>
      <c r="BK159" s="135">
        <f>ROUND(I159*H159,2)</f>
        <v>0</v>
      </c>
      <c r="BL159" s="2" t="s">
        <v>140</v>
      </c>
      <c r="BM159" s="134" t="s">
        <v>220</v>
      </c>
    </row>
    <row r="160" spans="2:65" s="114" customFormat="1" ht="22.9" customHeight="1">
      <c r="B160" s="115"/>
      <c r="D160" s="116" t="s">
        <v>64</v>
      </c>
      <c r="E160" s="124" t="s">
        <v>221</v>
      </c>
      <c r="F160" s="124" t="s">
        <v>222</v>
      </c>
      <c r="H160" s="159"/>
      <c r="I160" s="159"/>
      <c r="J160" s="149">
        <f>BK160</f>
        <v>0</v>
      </c>
      <c r="L160" s="115"/>
      <c r="M160" s="118"/>
      <c r="N160" s="119"/>
      <c r="O160" s="119"/>
      <c r="P160" s="120">
        <f>SUM(P161:P162)</f>
        <v>14.231999999999999</v>
      </c>
      <c r="Q160" s="119"/>
      <c r="R160" s="120">
        <f>SUM(R161:R162)</f>
        <v>0</v>
      </c>
      <c r="S160" s="119"/>
      <c r="T160" s="121">
        <f>SUM(T161:T162)</f>
        <v>0</v>
      </c>
      <c r="AR160" s="116" t="s">
        <v>119</v>
      </c>
      <c r="AT160" s="122" t="s">
        <v>64</v>
      </c>
      <c r="AU160" s="122" t="s">
        <v>73</v>
      </c>
      <c r="AY160" s="116" t="s">
        <v>114</v>
      </c>
      <c r="BK160" s="123">
        <f>SUM(BK161:BK162)</f>
        <v>0</v>
      </c>
    </row>
    <row r="161" spans="2:65" s="13" customFormat="1" ht="16.5" customHeight="1">
      <c r="B161" s="125"/>
      <c r="C161" s="126" t="s">
        <v>154</v>
      </c>
      <c r="D161" s="126" t="s">
        <v>117</v>
      </c>
      <c r="E161" s="127" t="s">
        <v>223</v>
      </c>
      <c r="F161" s="151" t="s">
        <v>307</v>
      </c>
      <c r="G161" s="129" t="s">
        <v>123</v>
      </c>
      <c r="H161" s="157">
        <v>6</v>
      </c>
      <c r="I161" s="158"/>
      <c r="J161" s="158">
        <f>ROUND(I161*H161,2)</f>
        <v>0</v>
      </c>
      <c r="K161" s="128"/>
      <c r="L161" s="14"/>
      <c r="M161" s="130"/>
      <c r="N161" s="131" t="s">
        <v>31</v>
      </c>
      <c r="O161" s="132">
        <v>7.8E-2</v>
      </c>
      <c r="P161" s="132">
        <f>O161*H161</f>
        <v>0.46799999999999997</v>
      </c>
      <c r="Q161" s="132">
        <v>0</v>
      </c>
      <c r="R161" s="132">
        <f>Q161*H161</f>
        <v>0</v>
      </c>
      <c r="S161" s="132">
        <v>0</v>
      </c>
      <c r="T161" s="133">
        <f>S161*H161</f>
        <v>0</v>
      </c>
      <c r="AR161" s="134" t="s">
        <v>140</v>
      </c>
      <c r="AT161" s="134" t="s">
        <v>117</v>
      </c>
      <c r="AU161" s="134" t="s">
        <v>119</v>
      </c>
      <c r="AY161" s="2" t="s">
        <v>114</v>
      </c>
      <c r="BE161" s="135">
        <f>IF(N161="základná",J161,0)</f>
        <v>0</v>
      </c>
      <c r="BF161" s="135">
        <f>IF(N161="znížená",J161,0)</f>
        <v>0</v>
      </c>
      <c r="BG161" s="135">
        <f>IF(N161="zákl. prenesená",J161,0)</f>
        <v>0</v>
      </c>
      <c r="BH161" s="135">
        <f>IF(N161="zníž. prenesená",J161,0)</f>
        <v>0</v>
      </c>
      <c r="BI161" s="135">
        <f>IF(N161="nulová",J161,0)</f>
        <v>0</v>
      </c>
      <c r="BJ161" s="2" t="s">
        <v>119</v>
      </c>
      <c r="BK161" s="135">
        <f>ROUND(I161*H161,2)</f>
        <v>0</v>
      </c>
      <c r="BL161" s="2" t="s">
        <v>140</v>
      </c>
      <c r="BM161" s="134" t="s">
        <v>224</v>
      </c>
    </row>
    <row r="162" spans="2:65" s="13" customFormat="1" ht="24" customHeight="1">
      <c r="B162" s="125"/>
      <c r="C162" s="126" t="s">
        <v>225</v>
      </c>
      <c r="D162" s="126" t="s">
        <v>117</v>
      </c>
      <c r="E162" s="127" t="s">
        <v>226</v>
      </c>
      <c r="F162" s="151" t="s">
        <v>308</v>
      </c>
      <c r="G162" s="129" t="s">
        <v>123</v>
      </c>
      <c r="H162" s="157">
        <v>2</v>
      </c>
      <c r="I162" s="158"/>
      <c r="J162" s="158"/>
      <c r="K162" s="128"/>
      <c r="L162" s="14"/>
      <c r="M162" s="130"/>
      <c r="N162" s="131" t="s">
        <v>31</v>
      </c>
      <c r="O162" s="132">
        <v>6.8819999999999997</v>
      </c>
      <c r="P162" s="132">
        <f>O162*H162</f>
        <v>13.763999999999999</v>
      </c>
      <c r="Q162" s="132">
        <v>0</v>
      </c>
      <c r="R162" s="132">
        <f>Q162*H162</f>
        <v>0</v>
      </c>
      <c r="S162" s="132">
        <v>0</v>
      </c>
      <c r="T162" s="133">
        <f>S162*H162</f>
        <v>0</v>
      </c>
      <c r="AR162" s="134" t="s">
        <v>140</v>
      </c>
      <c r="AT162" s="134" t="s">
        <v>117</v>
      </c>
      <c r="AU162" s="134" t="s">
        <v>119</v>
      </c>
      <c r="AY162" s="2" t="s">
        <v>114</v>
      </c>
      <c r="BE162" s="135">
        <f>IF(N162="základná",J162,0)</f>
        <v>0</v>
      </c>
      <c r="BF162" s="135">
        <f>IF(N162="znížená",J162,0)</f>
        <v>0</v>
      </c>
      <c r="BG162" s="135">
        <f>IF(N162="zákl. prenesená",J162,0)</f>
        <v>0</v>
      </c>
      <c r="BH162" s="135">
        <f>IF(N162="zníž. prenesená",J162,0)</f>
        <v>0</v>
      </c>
      <c r="BI162" s="135">
        <f>IF(N162="nulová",J162,0)</f>
        <v>0</v>
      </c>
      <c r="BJ162" s="2" t="s">
        <v>119</v>
      </c>
      <c r="BK162" s="135">
        <f>ROUND(I162*H162,2)</f>
        <v>0</v>
      </c>
      <c r="BL162" s="2" t="s">
        <v>140</v>
      </c>
      <c r="BM162" s="134" t="s">
        <v>227</v>
      </c>
    </row>
    <row r="163" spans="2:65" s="114" customFormat="1" ht="23.1" customHeight="1">
      <c r="B163" s="115"/>
      <c r="D163" s="116"/>
      <c r="E163" s="124"/>
      <c r="F163" s="124"/>
      <c r="H163" s="159"/>
      <c r="I163" s="159"/>
      <c r="J163" s="149">
        <f>BK163</f>
        <v>0</v>
      </c>
      <c r="L163" s="115"/>
      <c r="M163" s="118"/>
      <c r="N163" s="119"/>
      <c r="O163" s="119"/>
      <c r="P163" s="120">
        <f>SUM(P164:P166)</f>
        <v>2.7910500000000003</v>
      </c>
      <c r="Q163" s="119"/>
      <c r="R163" s="120">
        <f>SUM(R164:R166)</f>
        <v>2.3162999999999999E-3</v>
      </c>
      <c r="S163" s="119"/>
      <c r="T163" s="121">
        <f>SUM(T164:T166)</f>
        <v>0</v>
      </c>
      <c r="AR163" s="116" t="s">
        <v>119</v>
      </c>
      <c r="AT163" s="122" t="s">
        <v>64</v>
      </c>
      <c r="AU163" s="122" t="s">
        <v>73</v>
      </c>
      <c r="AY163" s="116" t="s">
        <v>114</v>
      </c>
      <c r="BK163" s="123">
        <f>SUM(BK164:BK166)</f>
        <v>0</v>
      </c>
    </row>
    <row r="164" spans="2:65" s="13" customFormat="1" ht="24" customHeight="1">
      <c r="B164" s="125"/>
      <c r="C164" s="126" t="s">
        <v>156</v>
      </c>
      <c r="D164" s="126" t="s">
        <v>117</v>
      </c>
      <c r="E164" s="127" t="s">
        <v>228</v>
      </c>
      <c r="F164" s="151" t="s">
        <v>309</v>
      </c>
      <c r="G164" s="129" t="s">
        <v>123</v>
      </c>
      <c r="H164" s="157">
        <v>3</v>
      </c>
      <c r="I164" s="158"/>
      <c r="J164" s="158">
        <f>ROUND(I164*H164,2)</f>
        <v>0</v>
      </c>
      <c r="K164" s="128"/>
      <c r="L164" s="14"/>
      <c r="M164" s="130"/>
      <c r="N164" s="131" t="s">
        <v>31</v>
      </c>
      <c r="O164" s="132">
        <v>0.31835000000000002</v>
      </c>
      <c r="P164" s="132">
        <f>O164*H164</f>
        <v>0.95505000000000007</v>
      </c>
      <c r="Q164" s="132">
        <v>7.7209999999999996E-4</v>
      </c>
      <c r="R164" s="132">
        <f>Q164*H164</f>
        <v>2.3162999999999999E-3</v>
      </c>
      <c r="S164" s="132">
        <v>0</v>
      </c>
      <c r="T164" s="133">
        <f>S164*H164</f>
        <v>0</v>
      </c>
      <c r="AR164" s="134" t="s">
        <v>140</v>
      </c>
      <c r="AT164" s="134" t="s">
        <v>117</v>
      </c>
      <c r="AU164" s="134" t="s">
        <v>119</v>
      </c>
      <c r="AY164" s="2" t="s">
        <v>114</v>
      </c>
      <c r="BE164" s="135">
        <f>IF(N164="základná",J164,0)</f>
        <v>0</v>
      </c>
      <c r="BF164" s="135">
        <f>IF(N164="znížená",J164,0)</f>
        <v>0</v>
      </c>
      <c r="BG164" s="135">
        <f>IF(N164="zákl. prenesená",J164,0)</f>
        <v>0</v>
      </c>
      <c r="BH164" s="135">
        <f>IF(N164="zníž. prenesená",J164,0)</f>
        <v>0</v>
      </c>
      <c r="BI164" s="135">
        <f>IF(N164="nulová",J164,0)</f>
        <v>0</v>
      </c>
      <c r="BJ164" s="2" t="s">
        <v>119</v>
      </c>
      <c r="BK164" s="135">
        <f>ROUND(I164*H164,2)</f>
        <v>0</v>
      </c>
      <c r="BL164" s="2" t="s">
        <v>140</v>
      </c>
      <c r="BM164" s="134" t="s">
        <v>229</v>
      </c>
    </row>
    <row r="165" spans="2:65" s="13" customFormat="1" ht="24" customHeight="1">
      <c r="B165" s="125"/>
      <c r="C165" s="126" t="s">
        <v>230</v>
      </c>
      <c r="D165" s="126" t="s">
        <v>117</v>
      </c>
      <c r="E165" s="127" t="s">
        <v>231</v>
      </c>
      <c r="F165" s="151" t="s">
        <v>310</v>
      </c>
      <c r="G165" s="129" t="s">
        <v>123</v>
      </c>
      <c r="H165" s="157">
        <v>2</v>
      </c>
      <c r="I165" s="158"/>
      <c r="J165" s="158">
        <f>ROUND(I165*H165,2)</f>
        <v>0</v>
      </c>
      <c r="K165" s="128"/>
      <c r="L165" s="14"/>
      <c r="M165" s="130"/>
      <c r="N165" s="131" t="s">
        <v>31</v>
      </c>
      <c r="O165" s="132">
        <v>0.111</v>
      </c>
      <c r="P165" s="132">
        <f>O165*H165</f>
        <v>0.222</v>
      </c>
      <c r="Q165" s="132">
        <v>0</v>
      </c>
      <c r="R165" s="132">
        <f>Q165*H165</f>
        <v>0</v>
      </c>
      <c r="S165" s="132">
        <v>0</v>
      </c>
      <c r="T165" s="133">
        <f>S165*H165</f>
        <v>0</v>
      </c>
      <c r="AR165" s="134" t="s">
        <v>140</v>
      </c>
      <c r="AT165" s="134" t="s">
        <v>117</v>
      </c>
      <c r="AU165" s="134" t="s">
        <v>119</v>
      </c>
      <c r="AY165" s="2" t="s">
        <v>114</v>
      </c>
      <c r="BE165" s="135">
        <f>IF(N165="základná",J165,0)</f>
        <v>0</v>
      </c>
      <c r="BF165" s="135">
        <f>IF(N165="znížená",J165,0)</f>
        <v>0</v>
      </c>
      <c r="BG165" s="135">
        <f>IF(N165="zákl. prenesená",J165,0)</f>
        <v>0</v>
      </c>
      <c r="BH165" s="135">
        <f>IF(N165="zníž. prenesená",J165,0)</f>
        <v>0</v>
      </c>
      <c r="BI165" s="135">
        <f>IF(N165="nulová",J165,0)</f>
        <v>0</v>
      </c>
      <c r="BJ165" s="2" t="s">
        <v>119</v>
      </c>
      <c r="BK165" s="135">
        <f>ROUND(I165*H165,2)</f>
        <v>0</v>
      </c>
      <c r="BL165" s="2" t="s">
        <v>140</v>
      </c>
      <c r="BM165" s="134" t="s">
        <v>232</v>
      </c>
    </row>
    <row r="166" spans="2:65" s="13" customFormat="1" ht="24" customHeight="1">
      <c r="B166" s="125"/>
      <c r="C166" s="126" t="s">
        <v>158</v>
      </c>
      <c r="D166" s="126" t="s">
        <v>117</v>
      </c>
      <c r="E166" s="127" t="s">
        <v>233</v>
      </c>
      <c r="F166" s="151" t="s">
        <v>311</v>
      </c>
      <c r="G166" s="129" t="s">
        <v>141</v>
      </c>
      <c r="H166" s="157">
        <v>1</v>
      </c>
      <c r="I166" s="158"/>
      <c r="J166" s="158"/>
      <c r="K166" s="128"/>
      <c r="L166" s="14"/>
      <c r="M166" s="130"/>
      <c r="N166" s="131" t="s">
        <v>31</v>
      </c>
      <c r="O166" s="132">
        <v>1.6140000000000001</v>
      </c>
      <c r="P166" s="132">
        <f>O166*H166</f>
        <v>1.6140000000000001</v>
      </c>
      <c r="Q166" s="132">
        <v>0</v>
      </c>
      <c r="R166" s="132">
        <f>Q166*H166</f>
        <v>0</v>
      </c>
      <c r="S166" s="132">
        <v>0</v>
      </c>
      <c r="T166" s="133">
        <f>S166*H166</f>
        <v>0</v>
      </c>
      <c r="AR166" s="134" t="s">
        <v>140</v>
      </c>
      <c r="AT166" s="134" t="s">
        <v>117</v>
      </c>
      <c r="AU166" s="134" t="s">
        <v>119</v>
      </c>
      <c r="AY166" s="2" t="s">
        <v>114</v>
      </c>
      <c r="BE166" s="135">
        <f>IF(N166="základná",J166,0)</f>
        <v>0</v>
      </c>
      <c r="BF166" s="135">
        <f>IF(N166="znížená",J166,0)</f>
        <v>0</v>
      </c>
      <c r="BG166" s="135">
        <f>IF(N166="zákl. prenesená",J166,0)</f>
        <v>0</v>
      </c>
      <c r="BH166" s="135">
        <f>IF(N166="zníž. prenesená",J166,0)</f>
        <v>0</v>
      </c>
      <c r="BI166" s="135">
        <f>IF(N166="nulová",J166,0)</f>
        <v>0</v>
      </c>
      <c r="BJ166" s="2" t="s">
        <v>119</v>
      </c>
      <c r="BK166" s="135">
        <f>ROUND(I166*H166,2)</f>
        <v>0</v>
      </c>
      <c r="BL166" s="2" t="s">
        <v>140</v>
      </c>
      <c r="BM166" s="134" t="s">
        <v>234</v>
      </c>
    </row>
    <row r="167" spans="2:65" s="114" customFormat="1" ht="22.9" customHeight="1">
      <c r="B167" s="115"/>
      <c r="D167" s="116" t="s">
        <v>64</v>
      </c>
      <c r="E167" s="124" t="s">
        <v>235</v>
      </c>
      <c r="F167" s="124" t="s">
        <v>236</v>
      </c>
      <c r="H167" s="159"/>
      <c r="I167" s="159"/>
      <c r="J167" s="149">
        <f>BK167</f>
        <v>0</v>
      </c>
      <c r="L167" s="115"/>
      <c r="M167" s="118"/>
      <c r="N167" s="119"/>
      <c r="O167" s="119"/>
      <c r="P167" s="120">
        <f>SUM(P168:P183)</f>
        <v>2041.0887140000002</v>
      </c>
      <c r="Q167" s="119"/>
      <c r="R167" s="120">
        <f>SUM(R168:R183)</f>
        <v>0.13333440000000002</v>
      </c>
      <c r="S167" s="119"/>
      <c r="T167" s="121">
        <f>SUM(T168:T183)</f>
        <v>0</v>
      </c>
      <c r="AR167" s="116" t="s">
        <v>119</v>
      </c>
      <c r="AT167" s="122" t="s">
        <v>64</v>
      </c>
      <c r="AU167" s="122" t="s">
        <v>73</v>
      </c>
      <c r="AY167" s="116" t="s">
        <v>114</v>
      </c>
      <c r="BK167" s="123">
        <f>SUM(BK168:BK183)</f>
        <v>0</v>
      </c>
    </row>
    <row r="168" spans="2:65" s="13" customFormat="1" ht="24" customHeight="1">
      <c r="B168" s="125"/>
      <c r="C168" s="126" t="s">
        <v>237</v>
      </c>
      <c r="D168" s="126" t="s">
        <v>117</v>
      </c>
      <c r="E168" s="127" t="s">
        <v>238</v>
      </c>
      <c r="F168" s="151" t="s">
        <v>312</v>
      </c>
      <c r="G168" s="129" t="s">
        <v>123</v>
      </c>
      <c r="H168" s="157">
        <v>48</v>
      </c>
      <c r="I168" s="158"/>
      <c r="J168" s="158">
        <f t="shared" ref="J168:J183" si="30">ROUND(I168*H168,2)</f>
        <v>0</v>
      </c>
      <c r="K168" s="128"/>
      <c r="L168" s="14"/>
      <c r="M168" s="130"/>
      <c r="N168" s="131" t="s">
        <v>31</v>
      </c>
      <c r="O168" s="132">
        <v>0</v>
      </c>
      <c r="P168" s="132">
        <f t="shared" ref="P168:P183" si="31">O168*H168</f>
        <v>0</v>
      </c>
      <c r="Q168" s="132">
        <v>0</v>
      </c>
      <c r="R168" s="132">
        <f t="shared" ref="R168:R183" si="32">Q168*H168</f>
        <v>0</v>
      </c>
      <c r="S168" s="132">
        <v>0</v>
      </c>
      <c r="T168" s="133">
        <f t="shared" ref="T168:T183" si="33">S168*H168</f>
        <v>0</v>
      </c>
      <c r="AR168" s="134" t="s">
        <v>140</v>
      </c>
      <c r="AT168" s="134" t="s">
        <v>117</v>
      </c>
      <c r="AU168" s="134" t="s">
        <v>119</v>
      </c>
      <c r="AY168" s="2" t="s">
        <v>114</v>
      </c>
      <c r="BE168" s="135">
        <f t="shared" ref="BE168:BE183" si="34">IF(N168="základná",J168,0)</f>
        <v>0</v>
      </c>
      <c r="BF168" s="135">
        <f t="shared" ref="BF168:BF183" si="35">IF(N168="znížená",J168,0)</f>
        <v>0</v>
      </c>
      <c r="BG168" s="135">
        <f t="shared" ref="BG168:BG183" si="36">IF(N168="zákl. prenesená",J168,0)</f>
        <v>0</v>
      </c>
      <c r="BH168" s="135">
        <f t="shared" ref="BH168:BH183" si="37">IF(N168="zníž. prenesená",J168,0)</f>
        <v>0</v>
      </c>
      <c r="BI168" s="135">
        <f t="shared" ref="BI168:BI183" si="38">IF(N168="nulová",J168,0)</f>
        <v>0</v>
      </c>
      <c r="BJ168" s="2" t="s">
        <v>119</v>
      </c>
      <c r="BK168" s="135">
        <f t="shared" ref="BK168:BK183" si="39">ROUND(I168*H168,2)</f>
        <v>0</v>
      </c>
      <c r="BL168" s="2" t="s">
        <v>140</v>
      </c>
      <c r="BM168" s="134" t="s">
        <v>239</v>
      </c>
    </row>
    <row r="169" spans="2:65" s="13" customFormat="1" ht="24" customHeight="1">
      <c r="B169" s="125"/>
      <c r="C169" s="126" t="s">
        <v>159</v>
      </c>
      <c r="D169" s="126" t="s">
        <v>117</v>
      </c>
      <c r="E169" s="127" t="s">
        <v>240</v>
      </c>
      <c r="F169" s="151" t="s">
        <v>313</v>
      </c>
      <c r="G169" s="129" t="s">
        <v>123</v>
      </c>
      <c r="H169" s="157">
        <v>96</v>
      </c>
      <c r="I169" s="158"/>
      <c r="J169" s="158">
        <f t="shared" si="30"/>
        <v>0</v>
      </c>
      <c r="K169" s="128"/>
      <c r="L169" s="14"/>
      <c r="M169" s="130"/>
      <c r="N169" s="131" t="s">
        <v>31</v>
      </c>
      <c r="O169" s="132">
        <v>0.51800000000000002</v>
      </c>
      <c r="P169" s="132">
        <f t="shared" si="31"/>
        <v>49.728000000000002</v>
      </c>
      <c r="Q169" s="132">
        <v>0</v>
      </c>
      <c r="R169" s="132">
        <f t="shared" si="32"/>
        <v>0</v>
      </c>
      <c r="S169" s="132">
        <v>0</v>
      </c>
      <c r="T169" s="133">
        <f t="shared" si="33"/>
        <v>0</v>
      </c>
      <c r="AR169" s="134" t="s">
        <v>140</v>
      </c>
      <c r="AT169" s="134" t="s">
        <v>117</v>
      </c>
      <c r="AU169" s="134" t="s">
        <v>119</v>
      </c>
      <c r="AY169" s="2" t="s">
        <v>114</v>
      </c>
      <c r="BE169" s="135">
        <f t="shared" si="34"/>
        <v>0</v>
      </c>
      <c r="BF169" s="135">
        <f t="shared" si="35"/>
        <v>0</v>
      </c>
      <c r="BG169" s="135">
        <f t="shared" si="36"/>
        <v>0</v>
      </c>
      <c r="BH169" s="135">
        <f t="shared" si="37"/>
        <v>0</v>
      </c>
      <c r="BI169" s="135">
        <f t="shared" si="38"/>
        <v>0</v>
      </c>
      <c r="BJ169" s="2" t="s">
        <v>119</v>
      </c>
      <c r="BK169" s="135">
        <f t="shared" si="39"/>
        <v>0</v>
      </c>
      <c r="BL169" s="2" t="s">
        <v>140</v>
      </c>
      <c r="BM169" s="134" t="s">
        <v>241</v>
      </c>
    </row>
    <row r="170" spans="2:65" s="13" customFormat="1" ht="24" customHeight="1">
      <c r="B170" s="125"/>
      <c r="C170" s="126" t="s">
        <v>242</v>
      </c>
      <c r="D170" s="126" t="s">
        <v>117</v>
      </c>
      <c r="E170" s="127" t="s">
        <v>243</v>
      </c>
      <c r="F170" s="151" t="s">
        <v>314</v>
      </c>
      <c r="G170" s="129" t="s">
        <v>123</v>
      </c>
      <c r="H170" s="157">
        <v>12</v>
      </c>
      <c r="I170" s="158"/>
      <c r="J170" s="158">
        <f t="shared" si="30"/>
        <v>0</v>
      </c>
      <c r="K170" s="128"/>
      <c r="L170" s="14"/>
      <c r="M170" s="130"/>
      <c r="N170" s="131" t="s">
        <v>31</v>
      </c>
      <c r="O170" s="132">
        <v>2.46312</v>
      </c>
      <c r="P170" s="132">
        <f t="shared" si="31"/>
        <v>29.55744</v>
      </c>
      <c r="Q170" s="132">
        <v>0</v>
      </c>
      <c r="R170" s="132">
        <f t="shared" si="32"/>
        <v>0</v>
      </c>
      <c r="S170" s="132">
        <v>0</v>
      </c>
      <c r="T170" s="133">
        <f t="shared" si="33"/>
        <v>0</v>
      </c>
      <c r="AR170" s="134" t="s">
        <v>140</v>
      </c>
      <c r="AT170" s="134" t="s">
        <v>117</v>
      </c>
      <c r="AU170" s="134" t="s">
        <v>119</v>
      </c>
      <c r="AY170" s="2" t="s">
        <v>114</v>
      </c>
      <c r="BE170" s="135">
        <f t="shared" si="34"/>
        <v>0</v>
      </c>
      <c r="BF170" s="135">
        <f t="shared" si="35"/>
        <v>0</v>
      </c>
      <c r="BG170" s="135">
        <f t="shared" si="36"/>
        <v>0</v>
      </c>
      <c r="BH170" s="135">
        <f t="shared" si="37"/>
        <v>0</v>
      </c>
      <c r="BI170" s="135">
        <f t="shared" si="38"/>
        <v>0</v>
      </c>
      <c r="BJ170" s="2" t="s">
        <v>119</v>
      </c>
      <c r="BK170" s="135">
        <f t="shared" si="39"/>
        <v>0</v>
      </c>
      <c r="BL170" s="2" t="s">
        <v>140</v>
      </c>
      <c r="BM170" s="134" t="s">
        <v>244</v>
      </c>
    </row>
    <row r="171" spans="2:65" s="13" customFormat="1" ht="24" customHeight="1">
      <c r="B171" s="125"/>
      <c r="C171" s="144" t="s">
        <v>161</v>
      </c>
      <c r="D171" s="126" t="s">
        <v>117</v>
      </c>
      <c r="E171" s="127" t="s">
        <v>245</v>
      </c>
      <c r="F171" s="151" t="s">
        <v>314</v>
      </c>
      <c r="G171" s="129" t="s">
        <v>123</v>
      </c>
      <c r="H171" s="157">
        <v>45</v>
      </c>
      <c r="I171" s="158"/>
      <c r="J171" s="158">
        <f t="shared" si="30"/>
        <v>0</v>
      </c>
      <c r="K171" s="128"/>
      <c r="L171" s="14"/>
      <c r="M171" s="130"/>
      <c r="N171" s="131" t="s">
        <v>31</v>
      </c>
      <c r="O171" s="132">
        <v>0.34200000000000003</v>
      </c>
      <c r="P171" s="132">
        <f t="shared" si="31"/>
        <v>15.39</v>
      </c>
      <c r="Q171" s="132">
        <v>0</v>
      </c>
      <c r="R171" s="132">
        <f t="shared" si="32"/>
        <v>0</v>
      </c>
      <c r="S171" s="132">
        <v>0</v>
      </c>
      <c r="T171" s="133">
        <f t="shared" si="33"/>
        <v>0</v>
      </c>
      <c r="AR171" s="134" t="s">
        <v>140</v>
      </c>
      <c r="AT171" s="134" t="s">
        <v>117</v>
      </c>
      <c r="AU171" s="134" t="s">
        <v>119</v>
      </c>
      <c r="AY171" s="2" t="s">
        <v>114</v>
      </c>
      <c r="BE171" s="135">
        <f t="shared" si="34"/>
        <v>0</v>
      </c>
      <c r="BF171" s="135">
        <f t="shared" si="35"/>
        <v>0</v>
      </c>
      <c r="BG171" s="135">
        <f t="shared" si="36"/>
        <v>0</v>
      </c>
      <c r="BH171" s="135">
        <f t="shared" si="37"/>
        <v>0</v>
      </c>
      <c r="BI171" s="135">
        <f t="shared" si="38"/>
        <v>0</v>
      </c>
      <c r="BJ171" s="2" t="s">
        <v>119</v>
      </c>
      <c r="BK171" s="135">
        <f t="shared" si="39"/>
        <v>0</v>
      </c>
      <c r="BL171" s="2" t="s">
        <v>140</v>
      </c>
      <c r="BM171" s="134" t="s">
        <v>142</v>
      </c>
    </row>
    <row r="172" spans="2:65" s="13" customFormat="1" ht="24" customHeight="1">
      <c r="B172" s="125"/>
      <c r="C172" s="144" t="s">
        <v>166</v>
      </c>
      <c r="D172" s="126" t="s">
        <v>117</v>
      </c>
      <c r="E172" s="127" t="s">
        <v>246</v>
      </c>
      <c r="F172" s="153" t="s">
        <v>317</v>
      </c>
      <c r="G172" s="129" t="s">
        <v>123</v>
      </c>
      <c r="H172" s="157">
        <v>22</v>
      </c>
      <c r="I172" s="158"/>
      <c r="J172" s="158">
        <f t="shared" si="30"/>
        <v>0</v>
      </c>
      <c r="K172" s="128"/>
      <c r="L172" s="14"/>
      <c r="M172" s="130"/>
      <c r="N172" s="131" t="s">
        <v>31</v>
      </c>
      <c r="O172" s="132">
        <v>1.4998499999999999</v>
      </c>
      <c r="P172" s="132">
        <f t="shared" si="31"/>
        <v>32.996699999999997</v>
      </c>
      <c r="Q172" s="132">
        <v>2.7E-4</v>
      </c>
      <c r="R172" s="132">
        <f t="shared" si="32"/>
        <v>5.94E-3</v>
      </c>
      <c r="S172" s="132">
        <v>0</v>
      </c>
      <c r="T172" s="133">
        <f t="shared" si="33"/>
        <v>0</v>
      </c>
      <c r="AR172" s="134" t="s">
        <v>140</v>
      </c>
      <c r="AT172" s="134" t="s">
        <v>117</v>
      </c>
      <c r="AU172" s="134" t="s">
        <v>119</v>
      </c>
      <c r="AY172" s="2" t="s">
        <v>114</v>
      </c>
      <c r="BE172" s="135">
        <f t="shared" si="34"/>
        <v>0</v>
      </c>
      <c r="BF172" s="135">
        <f t="shared" si="35"/>
        <v>0</v>
      </c>
      <c r="BG172" s="135">
        <f t="shared" si="36"/>
        <v>0</v>
      </c>
      <c r="BH172" s="135">
        <f t="shared" si="37"/>
        <v>0</v>
      </c>
      <c r="BI172" s="135">
        <f t="shared" si="38"/>
        <v>0</v>
      </c>
      <c r="BJ172" s="2" t="s">
        <v>119</v>
      </c>
      <c r="BK172" s="135">
        <f t="shared" si="39"/>
        <v>0</v>
      </c>
      <c r="BL172" s="2" t="s">
        <v>140</v>
      </c>
      <c r="BM172" s="134" t="s">
        <v>171</v>
      </c>
    </row>
    <row r="173" spans="2:65" s="13" customFormat="1" ht="16.5" customHeight="1">
      <c r="B173" s="125"/>
      <c r="C173" s="136" t="s">
        <v>247</v>
      </c>
      <c r="D173" s="137" t="s">
        <v>121</v>
      </c>
      <c r="E173" s="138" t="s">
        <v>248</v>
      </c>
      <c r="F173" s="154" t="s">
        <v>318</v>
      </c>
      <c r="G173" s="140" t="s">
        <v>123</v>
      </c>
      <c r="H173" s="155">
        <v>5</v>
      </c>
      <c r="I173" s="156"/>
      <c r="J173" s="156">
        <f t="shared" si="30"/>
        <v>0</v>
      </c>
      <c r="K173" s="139"/>
      <c r="L173" s="141"/>
      <c r="M173" s="142"/>
      <c r="N173" s="143" t="s">
        <v>31</v>
      </c>
      <c r="O173" s="132">
        <v>0</v>
      </c>
      <c r="P173" s="132">
        <f t="shared" si="31"/>
        <v>0</v>
      </c>
      <c r="Q173" s="132">
        <v>0</v>
      </c>
      <c r="R173" s="132">
        <f t="shared" si="32"/>
        <v>0</v>
      </c>
      <c r="S173" s="132">
        <v>0</v>
      </c>
      <c r="T173" s="133">
        <f t="shared" si="33"/>
        <v>0</v>
      </c>
      <c r="AR173" s="134" t="s">
        <v>150</v>
      </c>
      <c r="AT173" s="134" t="s">
        <v>121</v>
      </c>
      <c r="AU173" s="134" t="s">
        <v>119</v>
      </c>
      <c r="AY173" s="2" t="s">
        <v>114</v>
      </c>
      <c r="BE173" s="135">
        <f t="shared" si="34"/>
        <v>0</v>
      </c>
      <c r="BF173" s="135">
        <f t="shared" si="35"/>
        <v>0</v>
      </c>
      <c r="BG173" s="135">
        <f t="shared" si="36"/>
        <v>0</v>
      </c>
      <c r="BH173" s="135">
        <f t="shared" si="37"/>
        <v>0</v>
      </c>
      <c r="BI173" s="135">
        <f t="shared" si="38"/>
        <v>0</v>
      </c>
      <c r="BJ173" s="2" t="s">
        <v>119</v>
      </c>
      <c r="BK173" s="135">
        <f t="shared" si="39"/>
        <v>0</v>
      </c>
      <c r="BL173" s="2" t="s">
        <v>140</v>
      </c>
      <c r="BM173" s="134" t="s">
        <v>185</v>
      </c>
    </row>
    <row r="174" spans="2:65" s="13" customFormat="1" ht="16.5" customHeight="1">
      <c r="B174" s="125"/>
      <c r="C174" s="136" t="s">
        <v>170</v>
      </c>
      <c r="D174" s="137" t="s">
        <v>121</v>
      </c>
      <c r="E174" s="138" t="s">
        <v>249</v>
      </c>
      <c r="F174" s="153" t="s">
        <v>316</v>
      </c>
      <c r="G174" s="140" t="s">
        <v>123</v>
      </c>
      <c r="H174" s="155">
        <v>6</v>
      </c>
      <c r="I174" s="156"/>
      <c r="J174" s="156">
        <f t="shared" si="30"/>
        <v>0</v>
      </c>
      <c r="K174" s="139"/>
      <c r="L174" s="141"/>
      <c r="M174" s="142"/>
      <c r="N174" s="143" t="s">
        <v>31</v>
      </c>
      <c r="O174" s="132">
        <v>0</v>
      </c>
      <c r="P174" s="132">
        <f t="shared" si="31"/>
        <v>0</v>
      </c>
      <c r="Q174" s="132">
        <v>0</v>
      </c>
      <c r="R174" s="132">
        <f t="shared" si="32"/>
        <v>0</v>
      </c>
      <c r="S174" s="132">
        <v>0</v>
      </c>
      <c r="T174" s="133">
        <f t="shared" si="33"/>
        <v>0</v>
      </c>
      <c r="V174" s="152"/>
      <c r="AR174" s="134" t="s">
        <v>150</v>
      </c>
      <c r="AT174" s="134" t="s">
        <v>121</v>
      </c>
      <c r="AU174" s="134" t="s">
        <v>119</v>
      </c>
      <c r="AY174" s="2" t="s">
        <v>114</v>
      </c>
      <c r="BE174" s="135">
        <f t="shared" si="34"/>
        <v>0</v>
      </c>
      <c r="BF174" s="135">
        <f t="shared" si="35"/>
        <v>0</v>
      </c>
      <c r="BG174" s="135">
        <f t="shared" si="36"/>
        <v>0</v>
      </c>
      <c r="BH174" s="135">
        <f t="shared" si="37"/>
        <v>0</v>
      </c>
      <c r="BI174" s="135">
        <f t="shared" si="38"/>
        <v>0</v>
      </c>
      <c r="BJ174" s="2" t="s">
        <v>119</v>
      </c>
      <c r="BK174" s="135">
        <f t="shared" si="39"/>
        <v>0</v>
      </c>
      <c r="BL174" s="2" t="s">
        <v>140</v>
      </c>
      <c r="BM174" s="134" t="s">
        <v>157</v>
      </c>
    </row>
    <row r="175" spans="2:65" s="13" customFormat="1" ht="24" customHeight="1">
      <c r="B175" s="125"/>
      <c r="C175" s="144" t="s">
        <v>173</v>
      </c>
      <c r="D175" s="126" t="s">
        <v>117</v>
      </c>
      <c r="E175" s="127" t="s">
        <v>250</v>
      </c>
      <c r="F175" s="151" t="s">
        <v>315</v>
      </c>
      <c r="G175" s="129" t="s">
        <v>123</v>
      </c>
      <c r="H175" s="157">
        <v>14</v>
      </c>
      <c r="I175" s="158"/>
      <c r="J175" s="158">
        <f t="shared" si="30"/>
        <v>0</v>
      </c>
      <c r="K175" s="128"/>
      <c r="L175" s="14"/>
      <c r="M175" s="130"/>
      <c r="N175" s="131" t="s">
        <v>31</v>
      </c>
      <c r="O175" s="132">
        <v>0.65500000000000003</v>
      </c>
      <c r="P175" s="132">
        <f t="shared" si="31"/>
        <v>9.17</v>
      </c>
      <c r="Q175" s="132">
        <v>0</v>
      </c>
      <c r="R175" s="132">
        <f t="shared" si="32"/>
        <v>0</v>
      </c>
      <c r="S175" s="132">
        <v>0</v>
      </c>
      <c r="T175" s="133">
        <f t="shared" si="33"/>
        <v>0</v>
      </c>
      <c r="AR175" s="134" t="s">
        <v>140</v>
      </c>
      <c r="AT175" s="134" t="s">
        <v>117</v>
      </c>
      <c r="AU175" s="134" t="s">
        <v>119</v>
      </c>
      <c r="AY175" s="2" t="s">
        <v>114</v>
      </c>
      <c r="BE175" s="135">
        <f t="shared" si="34"/>
        <v>0</v>
      </c>
      <c r="BF175" s="135">
        <f t="shared" si="35"/>
        <v>0</v>
      </c>
      <c r="BG175" s="135">
        <f t="shared" si="36"/>
        <v>0</v>
      </c>
      <c r="BH175" s="135">
        <f t="shared" si="37"/>
        <v>0</v>
      </c>
      <c r="BI175" s="135">
        <f t="shared" si="38"/>
        <v>0</v>
      </c>
      <c r="BJ175" s="2" t="s">
        <v>119</v>
      </c>
      <c r="BK175" s="135">
        <f t="shared" si="39"/>
        <v>0</v>
      </c>
      <c r="BL175" s="2" t="s">
        <v>140</v>
      </c>
      <c r="BM175" s="134" t="s">
        <v>160</v>
      </c>
    </row>
    <row r="176" spans="2:65" s="13" customFormat="1" ht="24" customHeight="1">
      <c r="B176" s="125"/>
      <c r="C176" s="144" t="s">
        <v>251</v>
      </c>
      <c r="D176" s="126" t="s">
        <v>117</v>
      </c>
      <c r="E176" s="127" t="s">
        <v>252</v>
      </c>
      <c r="F176" s="151" t="s">
        <v>321</v>
      </c>
      <c r="G176" s="129" t="s">
        <v>129</v>
      </c>
      <c r="H176" s="157">
        <v>178</v>
      </c>
      <c r="I176" s="158"/>
      <c r="J176" s="158">
        <f t="shared" si="30"/>
        <v>0</v>
      </c>
      <c r="K176" s="128"/>
      <c r="L176" s="14"/>
      <c r="M176" s="130"/>
      <c r="N176" s="131" t="s">
        <v>31</v>
      </c>
      <c r="O176" s="132">
        <v>10.52331</v>
      </c>
      <c r="P176" s="132">
        <f t="shared" si="31"/>
        <v>1873.1491800000001</v>
      </c>
      <c r="Q176" s="132">
        <v>7.1400000000000001E-4</v>
      </c>
      <c r="R176" s="132">
        <f t="shared" si="32"/>
        <v>0.12709200000000001</v>
      </c>
      <c r="S176" s="132">
        <v>0</v>
      </c>
      <c r="T176" s="133">
        <f t="shared" si="33"/>
        <v>0</v>
      </c>
      <c r="AR176" s="134" t="s">
        <v>140</v>
      </c>
      <c r="AT176" s="134" t="s">
        <v>117</v>
      </c>
      <c r="AU176" s="134" t="s">
        <v>119</v>
      </c>
      <c r="AY176" s="2" t="s">
        <v>114</v>
      </c>
      <c r="BE176" s="135">
        <f t="shared" si="34"/>
        <v>0</v>
      </c>
      <c r="BF176" s="135">
        <f t="shared" si="35"/>
        <v>0</v>
      </c>
      <c r="BG176" s="135">
        <f t="shared" si="36"/>
        <v>0</v>
      </c>
      <c r="BH176" s="135">
        <f t="shared" si="37"/>
        <v>0</v>
      </c>
      <c r="BI176" s="135">
        <f t="shared" si="38"/>
        <v>0</v>
      </c>
      <c r="BJ176" s="2" t="s">
        <v>119</v>
      </c>
      <c r="BK176" s="135">
        <f t="shared" si="39"/>
        <v>0</v>
      </c>
      <c r="BL176" s="2" t="s">
        <v>140</v>
      </c>
      <c r="BM176" s="134" t="s">
        <v>165</v>
      </c>
    </row>
    <row r="177" spans="2:65" s="13" customFormat="1" ht="24" customHeight="1">
      <c r="B177" s="125"/>
      <c r="C177" s="144" t="s">
        <v>175</v>
      </c>
      <c r="D177" s="126" t="s">
        <v>117</v>
      </c>
      <c r="E177" s="127" t="s">
        <v>253</v>
      </c>
      <c r="F177" s="151" t="s">
        <v>322</v>
      </c>
      <c r="G177" s="129" t="s">
        <v>294</v>
      </c>
      <c r="H177" s="157">
        <v>72</v>
      </c>
      <c r="I177" s="158"/>
      <c r="J177" s="158">
        <f t="shared" si="30"/>
        <v>0</v>
      </c>
      <c r="K177" s="128"/>
      <c r="L177" s="14"/>
      <c r="M177" s="130"/>
      <c r="N177" s="131" t="s">
        <v>31</v>
      </c>
      <c r="O177" s="132">
        <v>0.39272000000000001</v>
      </c>
      <c r="P177" s="132">
        <f t="shared" si="31"/>
        <v>28.275840000000002</v>
      </c>
      <c r="Q177" s="132">
        <v>4.1999999999999996E-6</v>
      </c>
      <c r="R177" s="132">
        <f t="shared" si="32"/>
        <v>3.0239999999999998E-4</v>
      </c>
      <c r="S177" s="132">
        <v>0</v>
      </c>
      <c r="T177" s="133">
        <f t="shared" si="33"/>
        <v>0</v>
      </c>
      <c r="AR177" s="134" t="s">
        <v>140</v>
      </c>
      <c r="AT177" s="134" t="s">
        <v>117</v>
      </c>
      <c r="AU177" s="134" t="s">
        <v>119</v>
      </c>
      <c r="AY177" s="2" t="s">
        <v>114</v>
      </c>
      <c r="BE177" s="135">
        <f t="shared" si="34"/>
        <v>0</v>
      </c>
      <c r="BF177" s="135">
        <f t="shared" si="35"/>
        <v>0</v>
      </c>
      <c r="BG177" s="135">
        <f t="shared" si="36"/>
        <v>0</v>
      </c>
      <c r="BH177" s="135">
        <f t="shared" si="37"/>
        <v>0</v>
      </c>
      <c r="BI177" s="135">
        <f t="shared" si="38"/>
        <v>0</v>
      </c>
      <c r="BJ177" s="2" t="s">
        <v>119</v>
      </c>
      <c r="BK177" s="135">
        <f t="shared" si="39"/>
        <v>0</v>
      </c>
      <c r="BL177" s="2" t="s">
        <v>140</v>
      </c>
      <c r="BM177" s="134" t="s">
        <v>254</v>
      </c>
    </row>
    <row r="178" spans="2:65" s="13" customFormat="1" ht="36" customHeight="1">
      <c r="B178" s="125"/>
      <c r="C178" s="137" t="s">
        <v>255</v>
      </c>
      <c r="D178" s="137" t="s">
        <v>121</v>
      </c>
      <c r="E178" s="138" t="s">
        <v>256</v>
      </c>
      <c r="F178" s="153" t="s">
        <v>319</v>
      </c>
      <c r="G178" s="140" t="s">
        <v>123</v>
      </c>
      <c r="H178" s="155">
        <v>3</v>
      </c>
      <c r="I178" s="156"/>
      <c r="J178" s="156">
        <f t="shared" si="30"/>
        <v>0</v>
      </c>
      <c r="K178" s="139"/>
      <c r="L178" s="141"/>
      <c r="M178" s="142"/>
      <c r="N178" s="143" t="s">
        <v>31</v>
      </c>
      <c r="O178" s="132">
        <v>0</v>
      </c>
      <c r="P178" s="132">
        <f t="shared" si="31"/>
        <v>0</v>
      </c>
      <c r="Q178" s="132">
        <v>0</v>
      </c>
      <c r="R178" s="132">
        <f t="shared" si="32"/>
        <v>0</v>
      </c>
      <c r="S178" s="132">
        <v>0</v>
      </c>
      <c r="T178" s="133">
        <f t="shared" si="33"/>
        <v>0</v>
      </c>
      <c r="AR178" s="134" t="s">
        <v>150</v>
      </c>
      <c r="AT178" s="134" t="s">
        <v>121</v>
      </c>
      <c r="AU178" s="134" t="s">
        <v>119</v>
      </c>
      <c r="AY178" s="2" t="s">
        <v>114</v>
      </c>
      <c r="BE178" s="135">
        <f t="shared" si="34"/>
        <v>0</v>
      </c>
      <c r="BF178" s="135">
        <f t="shared" si="35"/>
        <v>0</v>
      </c>
      <c r="BG178" s="135">
        <f t="shared" si="36"/>
        <v>0</v>
      </c>
      <c r="BH178" s="135">
        <f t="shared" si="37"/>
        <v>0</v>
      </c>
      <c r="BI178" s="135">
        <f t="shared" si="38"/>
        <v>0</v>
      </c>
      <c r="BJ178" s="2" t="s">
        <v>119</v>
      </c>
      <c r="BK178" s="135">
        <f t="shared" si="39"/>
        <v>0</v>
      </c>
      <c r="BL178" s="2" t="s">
        <v>140</v>
      </c>
      <c r="BM178" s="134" t="s">
        <v>257</v>
      </c>
    </row>
    <row r="179" spans="2:65" s="13" customFormat="1" ht="24" customHeight="1">
      <c r="B179" s="125"/>
      <c r="C179" s="137" t="s">
        <v>177</v>
      </c>
      <c r="D179" s="137" t="s">
        <v>121</v>
      </c>
      <c r="E179" s="138" t="s">
        <v>258</v>
      </c>
      <c r="F179" s="153" t="s">
        <v>319</v>
      </c>
      <c r="G179" s="140" t="s">
        <v>123</v>
      </c>
      <c r="H179" s="155">
        <v>2</v>
      </c>
      <c r="I179" s="156"/>
      <c r="J179" s="156">
        <f t="shared" si="30"/>
        <v>0</v>
      </c>
      <c r="K179" s="139"/>
      <c r="L179" s="141"/>
      <c r="M179" s="142"/>
      <c r="N179" s="143" t="s">
        <v>31</v>
      </c>
      <c r="O179" s="132">
        <v>0</v>
      </c>
      <c r="P179" s="132">
        <f t="shared" si="31"/>
        <v>0</v>
      </c>
      <c r="Q179" s="132">
        <v>0</v>
      </c>
      <c r="R179" s="132">
        <f t="shared" si="32"/>
        <v>0</v>
      </c>
      <c r="S179" s="132">
        <v>0</v>
      </c>
      <c r="T179" s="133">
        <f t="shared" si="33"/>
        <v>0</v>
      </c>
      <c r="AR179" s="134" t="s">
        <v>150</v>
      </c>
      <c r="AT179" s="134" t="s">
        <v>121</v>
      </c>
      <c r="AU179" s="134" t="s">
        <v>119</v>
      </c>
      <c r="AY179" s="2" t="s">
        <v>114</v>
      </c>
      <c r="BE179" s="135">
        <f t="shared" si="34"/>
        <v>0</v>
      </c>
      <c r="BF179" s="135">
        <f t="shared" si="35"/>
        <v>0</v>
      </c>
      <c r="BG179" s="135">
        <f t="shared" si="36"/>
        <v>0</v>
      </c>
      <c r="BH179" s="135">
        <f t="shared" si="37"/>
        <v>0</v>
      </c>
      <c r="BI179" s="135">
        <f t="shared" si="38"/>
        <v>0</v>
      </c>
      <c r="BJ179" s="2" t="s">
        <v>119</v>
      </c>
      <c r="BK179" s="135">
        <f t="shared" si="39"/>
        <v>0</v>
      </c>
      <c r="BL179" s="2" t="s">
        <v>140</v>
      </c>
      <c r="BM179" s="134" t="s">
        <v>259</v>
      </c>
    </row>
    <row r="180" spans="2:65" s="13" customFormat="1" ht="16.5" customHeight="1">
      <c r="B180" s="125"/>
      <c r="C180" s="137" t="s">
        <v>260</v>
      </c>
      <c r="D180" s="137" t="s">
        <v>121</v>
      </c>
      <c r="E180" s="138" t="s">
        <v>261</v>
      </c>
      <c r="F180" s="153" t="s">
        <v>320</v>
      </c>
      <c r="G180" s="140" t="s">
        <v>123</v>
      </c>
      <c r="H180" s="155">
        <v>2</v>
      </c>
      <c r="I180" s="156"/>
      <c r="J180" s="156">
        <f t="shared" si="30"/>
        <v>0</v>
      </c>
      <c r="K180" s="139"/>
      <c r="L180" s="141"/>
      <c r="M180" s="142"/>
      <c r="N180" s="143" t="s">
        <v>31</v>
      </c>
      <c r="O180" s="132">
        <v>0</v>
      </c>
      <c r="P180" s="132">
        <f t="shared" si="31"/>
        <v>0</v>
      </c>
      <c r="Q180" s="132">
        <v>0</v>
      </c>
      <c r="R180" s="132">
        <f t="shared" si="32"/>
        <v>0</v>
      </c>
      <c r="S180" s="132">
        <v>0</v>
      </c>
      <c r="T180" s="133">
        <f t="shared" si="33"/>
        <v>0</v>
      </c>
      <c r="AR180" s="134" t="s">
        <v>150</v>
      </c>
      <c r="AT180" s="134" t="s">
        <v>121</v>
      </c>
      <c r="AU180" s="134" t="s">
        <v>119</v>
      </c>
      <c r="AY180" s="2" t="s">
        <v>114</v>
      </c>
      <c r="BE180" s="135">
        <f t="shared" si="34"/>
        <v>0</v>
      </c>
      <c r="BF180" s="135">
        <f t="shared" si="35"/>
        <v>0</v>
      </c>
      <c r="BG180" s="135">
        <f t="shared" si="36"/>
        <v>0</v>
      </c>
      <c r="BH180" s="135">
        <f t="shared" si="37"/>
        <v>0</v>
      </c>
      <c r="BI180" s="135">
        <f t="shared" si="38"/>
        <v>0</v>
      </c>
      <c r="BJ180" s="2" t="s">
        <v>119</v>
      </c>
      <c r="BK180" s="135">
        <f t="shared" si="39"/>
        <v>0</v>
      </c>
      <c r="BL180" s="2" t="s">
        <v>140</v>
      </c>
      <c r="BM180" s="134" t="s">
        <v>262</v>
      </c>
    </row>
    <row r="181" spans="2:65" s="13" customFormat="1" ht="16.5" customHeight="1">
      <c r="B181" s="125"/>
      <c r="C181" s="137" t="s">
        <v>178</v>
      </c>
      <c r="D181" s="137"/>
      <c r="E181" s="138"/>
      <c r="F181" s="139"/>
      <c r="G181" s="140"/>
      <c r="H181" s="155"/>
      <c r="I181" s="156"/>
      <c r="J181" s="156"/>
      <c r="K181" s="139"/>
      <c r="L181" s="141"/>
      <c r="M181" s="142"/>
      <c r="N181" s="143" t="s">
        <v>31</v>
      </c>
      <c r="O181" s="132">
        <v>0</v>
      </c>
      <c r="P181" s="132">
        <f t="shared" si="31"/>
        <v>0</v>
      </c>
      <c r="Q181" s="132">
        <v>0</v>
      </c>
      <c r="R181" s="132">
        <f t="shared" si="32"/>
        <v>0</v>
      </c>
      <c r="S181" s="132">
        <v>0</v>
      </c>
      <c r="T181" s="133">
        <f t="shared" si="33"/>
        <v>0</v>
      </c>
      <c r="AR181" s="134" t="s">
        <v>150</v>
      </c>
      <c r="AT181" s="134" t="s">
        <v>121</v>
      </c>
      <c r="AU181" s="134" t="s">
        <v>119</v>
      </c>
      <c r="AY181" s="2" t="s">
        <v>114</v>
      </c>
      <c r="BE181" s="135">
        <f t="shared" si="34"/>
        <v>0</v>
      </c>
      <c r="BF181" s="135">
        <f t="shared" si="35"/>
        <v>0</v>
      </c>
      <c r="BG181" s="135">
        <f t="shared" si="36"/>
        <v>0</v>
      </c>
      <c r="BH181" s="135">
        <f t="shared" si="37"/>
        <v>0</v>
      </c>
      <c r="BI181" s="135">
        <f t="shared" si="38"/>
        <v>0</v>
      </c>
      <c r="BJ181" s="2" t="s">
        <v>119</v>
      </c>
      <c r="BK181" s="135">
        <f t="shared" si="39"/>
        <v>0</v>
      </c>
      <c r="BL181" s="2" t="s">
        <v>140</v>
      </c>
      <c r="BM181" s="134" t="s">
        <v>263</v>
      </c>
    </row>
    <row r="182" spans="2:65" s="13" customFormat="1" ht="24" customHeight="1">
      <c r="B182" s="125"/>
      <c r="C182" s="126" t="s">
        <v>264</v>
      </c>
      <c r="D182" s="126" t="s">
        <v>117</v>
      </c>
      <c r="E182" s="127" t="s">
        <v>265</v>
      </c>
      <c r="F182" s="151" t="s">
        <v>323</v>
      </c>
      <c r="G182" s="129" t="s">
        <v>123</v>
      </c>
      <c r="H182" s="157">
        <v>11</v>
      </c>
      <c r="I182" s="158"/>
      <c r="J182" s="158">
        <f t="shared" si="30"/>
        <v>0</v>
      </c>
      <c r="K182" s="128"/>
      <c r="L182" s="14"/>
      <c r="M182" s="130"/>
      <c r="N182" s="131" t="s">
        <v>31</v>
      </c>
      <c r="O182" s="132">
        <v>0.25</v>
      </c>
      <c r="P182" s="132">
        <f t="shared" si="31"/>
        <v>2.75</v>
      </c>
      <c r="Q182" s="132">
        <v>0</v>
      </c>
      <c r="R182" s="132">
        <f t="shared" si="32"/>
        <v>0</v>
      </c>
      <c r="S182" s="132">
        <v>0</v>
      </c>
      <c r="T182" s="133">
        <f t="shared" si="33"/>
        <v>0</v>
      </c>
      <c r="AR182" s="134" t="s">
        <v>140</v>
      </c>
      <c r="AT182" s="134" t="s">
        <v>117</v>
      </c>
      <c r="AU182" s="134" t="s">
        <v>119</v>
      </c>
      <c r="AY182" s="2" t="s">
        <v>114</v>
      </c>
      <c r="BE182" s="135">
        <f t="shared" si="34"/>
        <v>0</v>
      </c>
      <c r="BF182" s="135">
        <f t="shared" si="35"/>
        <v>0</v>
      </c>
      <c r="BG182" s="135">
        <f t="shared" si="36"/>
        <v>0</v>
      </c>
      <c r="BH182" s="135">
        <f t="shared" si="37"/>
        <v>0</v>
      </c>
      <c r="BI182" s="135">
        <f t="shared" si="38"/>
        <v>0</v>
      </c>
      <c r="BJ182" s="2" t="s">
        <v>119</v>
      </c>
      <c r="BK182" s="135">
        <f t="shared" si="39"/>
        <v>0</v>
      </c>
      <c r="BL182" s="2" t="s">
        <v>140</v>
      </c>
      <c r="BM182" s="134" t="s">
        <v>147</v>
      </c>
    </row>
    <row r="183" spans="2:65" s="13" customFormat="1" ht="24" customHeight="1">
      <c r="B183" s="125"/>
      <c r="C183" s="126" t="s">
        <v>182</v>
      </c>
      <c r="D183" s="126" t="s">
        <v>117</v>
      </c>
      <c r="E183" s="127" t="s">
        <v>266</v>
      </c>
      <c r="F183" s="151" t="s">
        <v>322</v>
      </c>
      <c r="G183" s="129" t="s">
        <v>190</v>
      </c>
      <c r="H183" s="157">
        <v>3.7999999999999999E-2</v>
      </c>
      <c r="I183" s="158"/>
      <c r="J183" s="158">
        <f t="shared" si="30"/>
        <v>0</v>
      </c>
      <c r="K183" s="128"/>
      <c r="L183" s="14"/>
      <c r="M183" s="130"/>
      <c r="N183" s="131" t="s">
        <v>31</v>
      </c>
      <c r="O183" s="132">
        <v>1.883</v>
      </c>
      <c r="P183" s="132">
        <f t="shared" si="31"/>
        <v>7.1553999999999993E-2</v>
      </c>
      <c r="Q183" s="132">
        <v>0</v>
      </c>
      <c r="R183" s="132">
        <f t="shared" si="32"/>
        <v>0</v>
      </c>
      <c r="S183" s="132">
        <v>0</v>
      </c>
      <c r="T183" s="133">
        <f t="shared" si="33"/>
        <v>0</v>
      </c>
      <c r="AR183" s="134" t="s">
        <v>140</v>
      </c>
      <c r="AT183" s="134" t="s">
        <v>117</v>
      </c>
      <c r="AU183" s="134" t="s">
        <v>119</v>
      </c>
      <c r="AY183" s="2" t="s">
        <v>114</v>
      </c>
      <c r="BE183" s="135">
        <f t="shared" si="34"/>
        <v>0</v>
      </c>
      <c r="BF183" s="135">
        <f t="shared" si="35"/>
        <v>0</v>
      </c>
      <c r="BG183" s="135">
        <f t="shared" si="36"/>
        <v>0</v>
      </c>
      <c r="BH183" s="135">
        <f t="shared" si="37"/>
        <v>0</v>
      </c>
      <c r="BI183" s="135">
        <f t="shared" si="38"/>
        <v>0</v>
      </c>
      <c r="BJ183" s="2" t="s">
        <v>119</v>
      </c>
      <c r="BK183" s="135">
        <f t="shared" si="39"/>
        <v>0</v>
      </c>
      <c r="BL183" s="2" t="s">
        <v>140</v>
      </c>
      <c r="BM183" s="134" t="s">
        <v>267</v>
      </c>
    </row>
    <row r="184" spans="2:65" s="114" customFormat="1" ht="22.9" customHeight="1">
      <c r="B184" s="115"/>
      <c r="D184" s="116" t="s">
        <v>64</v>
      </c>
      <c r="E184" s="124" t="s">
        <v>268</v>
      </c>
      <c r="F184" s="124" t="s">
        <v>269</v>
      </c>
      <c r="H184" s="159"/>
      <c r="I184" s="159"/>
      <c r="J184" s="149">
        <f>BK184</f>
        <v>0</v>
      </c>
      <c r="L184" s="115"/>
      <c r="M184" s="118"/>
      <c r="N184" s="119"/>
      <c r="O184" s="119"/>
      <c r="P184" s="120">
        <f>SUM(P185:P187)</f>
        <v>75.884339999999995</v>
      </c>
      <c r="Q184" s="119"/>
      <c r="R184" s="120">
        <f>SUM(R185:R187)</f>
        <v>0.83754719999999994</v>
      </c>
      <c r="S184" s="119"/>
      <c r="T184" s="121">
        <f>SUM(T185:T187)</f>
        <v>0</v>
      </c>
      <c r="AR184" s="116" t="s">
        <v>119</v>
      </c>
      <c r="AT184" s="122" t="s">
        <v>64</v>
      </c>
      <c r="AU184" s="122" t="s">
        <v>73</v>
      </c>
      <c r="AY184" s="116" t="s">
        <v>114</v>
      </c>
      <c r="BK184" s="123">
        <f>SUM(BK185:BK187)</f>
        <v>0</v>
      </c>
    </row>
    <row r="185" spans="2:65" s="13" customFormat="1" ht="24" customHeight="1">
      <c r="B185" s="125"/>
      <c r="C185" s="126" t="s">
        <v>270</v>
      </c>
      <c r="D185" s="126" t="s">
        <v>117</v>
      </c>
      <c r="E185" s="127" t="s">
        <v>271</v>
      </c>
      <c r="F185" s="162" t="s">
        <v>290</v>
      </c>
      <c r="G185" s="163" t="s">
        <v>133</v>
      </c>
      <c r="H185" s="157">
        <v>98</v>
      </c>
      <c r="I185" s="158"/>
      <c r="J185" s="158">
        <f>ROUND(I185*H185,2)</f>
        <v>0</v>
      </c>
      <c r="K185" s="128"/>
      <c r="L185" s="14"/>
      <c r="M185" s="130"/>
      <c r="N185" s="131" t="s">
        <v>31</v>
      </c>
      <c r="O185" s="132">
        <v>0</v>
      </c>
      <c r="P185" s="132">
        <f>O185*H185</f>
        <v>0</v>
      </c>
      <c r="Q185" s="132">
        <v>0</v>
      </c>
      <c r="R185" s="132">
        <f>Q185*H185</f>
        <v>0</v>
      </c>
      <c r="S185" s="132">
        <v>0</v>
      </c>
      <c r="T185" s="133">
        <f>S185*H185</f>
        <v>0</v>
      </c>
      <c r="AR185" s="134" t="s">
        <v>140</v>
      </c>
      <c r="AT185" s="134" t="s">
        <v>117</v>
      </c>
      <c r="AU185" s="134" t="s">
        <v>119</v>
      </c>
      <c r="AY185" s="2" t="s">
        <v>114</v>
      </c>
      <c r="BE185" s="135">
        <f>IF(N185="základná",J185,0)</f>
        <v>0</v>
      </c>
      <c r="BF185" s="135">
        <f>IF(N185="znížená",J185,0)</f>
        <v>0</v>
      </c>
      <c r="BG185" s="135">
        <f>IF(N185="zákl. prenesená",J185,0)</f>
        <v>0</v>
      </c>
      <c r="BH185" s="135">
        <f>IF(N185="zníž. prenesená",J185,0)</f>
        <v>0</v>
      </c>
      <c r="BI185" s="135">
        <f>IF(N185="nulová",J185,0)</f>
        <v>0</v>
      </c>
      <c r="BJ185" s="2" t="s">
        <v>119</v>
      </c>
      <c r="BK185" s="135">
        <f>ROUND(I185*H185,2)</f>
        <v>0</v>
      </c>
      <c r="BL185" s="2" t="s">
        <v>140</v>
      </c>
      <c r="BM185" s="134" t="s">
        <v>272</v>
      </c>
    </row>
    <row r="186" spans="2:65" s="13" customFormat="1" ht="24" customHeight="1">
      <c r="B186" s="125"/>
      <c r="C186" s="126" t="s">
        <v>184</v>
      </c>
      <c r="D186" s="126" t="s">
        <v>117</v>
      </c>
      <c r="E186" s="127" t="s">
        <v>273</v>
      </c>
      <c r="F186" s="162" t="s">
        <v>291</v>
      </c>
      <c r="G186" s="163" t="s">
        <v>125</v>
      </c>
      <c r="H186" s="157">
        <v>98</v>
      </c>
      <c r="I186" s="158"/>
      <c r="J186" s="158">
        <f>ROUND(I186*H186,2)</f>
        <v>0</v>
      </c>
      <c r="K186" s="128"/>
      <c r="L186" s="14"/>
      <c r="M186" s="130"/>
      <c r="N186" s="131" t="s">
        <v>31</v>
      </c>
      <c r="O186" s="132">
        <v>0.77432999999999996</v>
      </c>
      <c r="P186" s="132">
        <f>O186*H186</f>
        <v>75.884339999999995</v>
      </c>
      <c r="Q186" s="132">
        <v>8.5463999999999991E-3</v>
      </c>
      <c r="R186" s="132">
        <f>Q186*H186</f>
        <v>0.83754719999999994</v>
      </c>
      <c r="S186" s="132">
        <v>0</v>
      </c>
      <c r="T186" s="133">
        <f>S186*H186</f>
        <v>0</v>
      </c>
      <c r="AR186" s="134" t="s">
        <v>140</v>
      </c>
      <c r="AT186" s="134" t="s">
        <v>117</v>
      </c>
      <c r="AU186" s="134" t="s">
        <v>119</v>
      </c>
      <c r="AY186" s="2" t="s">
        <v>114</v>
      </c>
      <c r="BE186" s="135">
        <f>IF(N186="základná",J186,0)</f>
        <v>0</v>
      </c>
      <c r="BF186" s="135">
        <f>IF(N186="znížená",J186,0)</f>
        <v>0</v>
      </c>
      <c r="BG186" s="135">
        <f>IF(N186="zákl. prenesená",J186,0)</f>
        <v>0</v>
      </c>
      <c r="BH186" s="135">
        <f>IF(N186="zníž. prenesená",J186,0)</f>
        <v>0</v>
      </c>
      <c r="BI186" s="135">
        <f>IF(N186="nulová",J186,0)</f>
        <v>0</v>
      </c>
      <c r="BJ186" s="2" t="s">
        <v>119</v>
      </c>
      <c r="BK186" s="135">
        <f>ROUND(I186*H186,2)</f>
        <v>0</v>
      </c>
      <c r="BL186" s="2" t="s">
        <v>140</v>
      </c>
      <c r="BM186" s="134" t="s">
        <v>274</v>
      </c>
    </row>
    <row r="187" spans="2:65" s="13" customFormat="1" ht="24" customHeight="1">
      <c r="B187" s="125"/>
      <c r="C187" s="126" t="s">
        <v>187</v>
      </c>
      <c r="D187" s="126" t="s">
        <v>117</v>
      </c>
      <c r="E187" s="127" t="s">
        <v>275</v>
      </c>
      <c r="F187" s="162" t="s">
        <v>276</v>
      </c>
      <c r="G187" s="163" t="s">
        <v>219</v>
      </c>
      <c r="H187" s="157">
        <v>28.001000000000001</v>
      </c>
      <c r="I187" s="158"/>
      <c r="J187" s="158">
        <f>ROUND(I187*H187,2)</f>
        <v>0</v>
      </c>
      <c r="K187" s="128"/>
      <c r="L187" s="14"/>
      <c r="M187" s="130"/>
      <c r="N187" s="131" t="s">
        <v>31</v>
      </c>
      <c r="O187" s="132">
        <v>0</v>
      </c>
      <c r="P187" s="132">
        <f>O187*H187</f>
        <v>0</v>
      </c>
      <c r="Q187" s="132">
        <v>0</v>
      </c>
      <c r="R187" s="132">
        <f>Q187*H187</f>
        <v>0</v>
      </c>
      <c r="S187" s="132">
        <v>0</v>
      </c>
      <c r="T187" s="133">
        <f>S187*H187</f>
        <v>0</v>
      </c>
      <c r="AR187" s="134" t="s">
        <v>140</v>
      </c>
      <c r="AT187" s="134" t="s">
        <v>117</v>
      </c>
      <c r="AU187" s="134" t="s">
        <v>119</v>
      </c>
      <c r="AY187" s="2" t="s">
        <v>114</v>
      </c>
      <c r="BE187" s="135">
        <f>IF(N187="základná",J187,0)</f>
        <v>0</v>
      </c>
      <c r="BF187" s="135">
        <f>IF(N187="znížená",J187,0)</f>
        <v>0</v>
      </c>
      <c r="BG187" s="135">
        <f>IF(N187="zákl. prenesená",J187,0)</f>
        <v>0</v>
      </c>
      <c r="BH187" s="135">
        <f>IF(N187="zníž. prenesená",J187,0)</f>
        <v>0</v>
      </c>
      <c r="BI187" s="135">
        <f>IF(N187="nulová",J187,0)</f>
        <v>0</v>
      </c>
      <c r="BJ187" s="2" t="s">
        <v>119</v>
      </c>
      <c r="BK187" s="135">
        <f>ROUND(I187*H187,2)</f>
        <v>0</v>
      </c>
      <c r="BL187" s="2" t="s">
        <v>140</v>
      </c>
      <c r="BM187" s="134" t="s">
        <v>277</v>
      </c>
    </row>
    <row r="188" spans="2:65" s="114" customFormat="1" ht="22.9" customHeight="1">
      <c r="B188" s="115"/>
      <c r="D188" s="116" t="s">
        <v>64</v>
      </c>
      <c r="E188" s="124" t="s">
        <v>278</v>
      </c>
      <c r="F188" s="164" t="s">
        <v>279</v>
      </c>
      <c r="G188" s="159"/>
      <c r="H188" s="159"/>
      <c r="I188" s="159"/>
      <c r="J188" s="149">
        <f>BK188</f>
        <v>0</v>
      </c>
      <c r="L188" s="115"/>
      <c r="M188" s="118"/>
      <c r="N188" s="119"/>
      <c r="O188" s="119"/>
      <c r="P188" s="120">
        <f>SUM(P189:P191)</f>
        <v>177.3948</v>
      </c>
      <c r="Q188" s="119"/>
      <c r="R188" s="120">
        <f>SUM(R189:R191)</f>
        <v>6.6479999999999997</v>
      </c>
      <c r="S188" s="119"/>
      <c r="T188" s="121">
        <f>SUM(T189:T191)</f>
        <v>0</v>
      </c>
      <c r="AR188" s="116" t="s">
        <v>119</v>
      </c>
      <c r="AT188" s="122" t="s">
        <v>64</v>
      </c>
      <c r="AU188" s="122" t="s">
        <v>73</v>
      </c>
      <c r="AY188" s="116" t="s">
        <v>114</v>
      </c>
      <c r="BK188" s="123">
        <f>SUM(BK189:BK191)</f>
        <v>0</v>
      </c>
    </row>
    <row r="189" spans="2:65" s="13" customFormat="1" ht="24" customHeight="1">
      <c r="B189" s="125"/>
      <c r="C189" s="144" t="s">
        <v>198</v>
      </c>
      <c r="D189" s="126" t="s">
        <v>117</v>
      </c>
      <c r="E189" s="127" t="s">
        <v>280</v>
      </c>
      <c r="F189" s="162" t="s">
        <v>293</v>
      </c>
      <c r="G189" s="163" t="s">
        <v>125</v>
      </c>
      <c r="H189" s="160">
        <v>150</v>
      </c>
      <c r="I189" s="158"/>
      <c r="J189" s="158">
        <f>ROUND(I189*H189,2)</f>
        <v>0</v>
      </c>
      <c r="K189" s="128"/>
      <c r="L189" s="14"/>
      <c r="M189" s="130"/>
      <c r="N189" s="131" t="s">
        <v>31</v>
      </c>
      <c r="O189" s="132">
        <v>1.0668800000000001</v>
      </c>
      <c r="P189" s="132">
        <f>O189*H189</f>
        <v>160.03200000000001</v>
      </c>
      <c r="Q189" s="132">
        <v>4.4319999999999998E-2</v>
      </c>
      <c r="R189" s="132">
        <f>Q189*H189</f>
        <v>6.6479999999999997</v>
      </c>
      <c r="S189" s="132">
        <v>0</v>
      </c>
      <c r="T189" s="133">
        <f>S189*H189</f>
        <v>0</v>
      </c>
      <c r="W189" s="146"/>
      <c r="AR189" s="134" t="s">
        <v>140</v>
      </c>
      <c r="AT189" s="134" t="s">
        <v>117</v>
      </c>
      <c r="AU189" s="134" t="s">
        <v>119</v>
      </c>
      <c r="AY189" s="2" t="s">
        <v>114</v>
      </c>
      <c r="BE189" s="135">
        <f>IF(N189="základná",J189,0)</f>
        <v>0</v>
      </c>
      <c r="BF189" s="135">
        <f>IF(N189="znížená",J189,0)</f>
        <v>0</v>
      </c>
      <c r="BG189" s="135">
        <f>IF(N189="zákl. prenesená",J189,0)</f>
        <v>0</v>
      </c>
      <c r="BH189" s="135">
        <f>IF(N189="zníž. prenesená",J189,0)</f>
        <v>0</v>
      </c>
      <c r="BI189" s="135">
        <f>IF(N189="nulová",J189,0)</f>
        <v>0</v>
      </c>
      <c r="BJ189" s="2" t="s">
        <v>119</v>
      </c>
      <c r="BK189" s="135">
        <f>ROUND(I189*H189,2)</f>
        <v>0</v>
      </c>
      <c r="BL189" s="2" t="s">
        <v>140</v>
      </c>
      <c r="BM189" s="134" t="s">
        <v>281</v>
      </c>
    </row>
    <row r="190" spans="2:65" s="13" customFormat="1" ht="24" customHeight="1">
      <c r="B190" s="125"/>
      <c r="C190" s="136" t="s">
        <v>282</v>
      </c>
      <c r="D190" s="137" t="s">
        <v>121</v>
      </c>
      <c r="E190" s="138" t="s">
        <v>283</v>
      </c>
      <c r="F190" s="165" t="s">
        <v>284</v>
      </c>
      <c r="G190" s="166" t="s">
        <v>125</v>
      </c>
      <c r="H190" s="161">
        <v>150</v>
      </c>
      <c r="I190" s="156"/>
      <c r="J190" s="156">
        <f>ROUND(I190*H190,2)</f>
        <v>0</v>
      </c>
      <c r="K190" s="139"/>
      <c r="L190" s="141"/>
      <c r="M190" s="142"/>
      <c r="N190" s="143" t="s">
        <v>31</v>
      </c>
      <c r="O190" s="132">
        <v>0</v>
      </c>
      <c r="P190" s="132">
        <f>O190*H190</f>
        <v>0</v>
      </c>
      <c r="Q190" s="132">
        <v>0</v>
      </c>
      <c r="R190" s="132">
        <f>Q190*H190</f>
        <v>0</v>
      </c>
      <c r="S190" s="132">
        <v>0</v>
      </c>
      <c r="T190" s="133">
        <f>S190*H190</f>
        <v>0</v>
      </c>
      <c r="AR190" s="134" t="s">
        <v>150</v>
      </c>
      <c r="AT190" s="134" t="s">
        <v>121</v>
      </c>
      <c r="AU190" s="134" t="s">
        <v>119</v>
      </c>
      <c r="AY190" s="2" t="s">
        <v>114</v>
      </c>
      <c r="BE190" s="135">
        <f>IF(N190="základná",J190,0)</f>
        <v>0</v>
      </c>
      <c r="BF190" s="135">
        <f>IF(N190="znížená",J190,0)</f>
        <v>0</v>
      </c>
      <c r="BG190" s="135">
        <f>IF(N190="zákl. prenesená",J190,0)</f>
        <v>0</v>
      </c>
      <c r="BH190" s="135">
        <f>IF(N190="zníž. prenesená",J190,0)</f>
        <v>0</v>
      </c>
      <c r="BI190" s="135">
        <f>IF(N190="nulová",J190,0)</f>
        <v>0</v>
      </c>
      <c r="BJ190" s="2" t="s">
        <v>119</v>
      </c>
      <c r="BK190" s="135">
        <f>ROUND(I190*H190,2)</f>
        <v>0</v>
      </c>
      <c r="BL190" s="2" t="s">
        <v>140</v>
      </c>
      <c r="BM190" s="134" t="s">
        <v>285</v>
      </c>
    </row>
    <row r="191" spans="2:65" s="13" customFormat="1" ht="24" customHeight="1">
      <c r="B191" s="125"/>
      <c r="C191" s="126" t="s">
        <v>202</v>
      </c>
      <c r="D191" s="126" t="s">
        <v>117</v>
      </c>
      <c r="E191" s="127" t="s">
        <v>286</v>
      </c>
      <c r="F191" s="162" t="s">
        <v>287</v>
      </c>
      <c r="G191" s="163" t="s">
        <v>190</v>
      </c>
      <c r="H191" s="160">
        <v>11.023999999999999</v>
      </c>
      <c r="I191" s="158"/>
      <c r="J191" s="158">
        <f>ROUND(I191*H191,2)</f>
        <v>0</v>
      </c>
      <c r="K191" s="128"/>
      <c r="L191" s="14"/>
      <c r="M191" s="130"/>
      <c r="N191" s="131" t="s">
        <v>31</v>
      </c>
      <c r="O191" s="132">
        <v>1.575</v>
      </c>
      <c r="P191" s="132">
        <f>O191*H191</f>
        <v>17.362799999999996</v>
      </c>
      <c r="Q191" s="132">
        <v>0</v>
      </c>
      <c r="R191" s="132">
        <f>Q191*H191</f>
        <v>0</v>
      </c>
      <c r="S191" s="132">
        <v>0</v>
      </c>
      <c r="T191" s="133">
        <f>S191*H191</f>
        <v>0</v>
      </c>
      <c r="AR191" s="134" t="s">
        <v>140</v>
      </c>
      <c r="AT191" s="134" t="s">
        <v>117</v>
      </c>
      <c r="AU191" s="134" t="s">
        <v>119</v>
      </c>
      <c r="AY191" s="2" t="s">
        <v>114</v>
      </c>
      <c r="BE191" s="135">
        <f>IF(N191="základná",J191,0)</f>
        <v>0</v>
      </c>
      <c r="BF191" s="135">
        <f>IF(N191="znížená",J191,0)</f>
        <v>0</v>
      </c>
      <c r="BG191" s="135">
        <f>IF(N191="zákl. prenesená",J191,0)</f>
        <v>0</v>
      </c>
      <c r="BH191" s="135">
        <f>IF(N191="zníž. prenesená",J191,0)</f>
        <v>0</v>
      </c>
      <c r="BI191" s="135">
        <f>IF(N191="nulová",J191,0)</f>
        <v>0</v>
      </c>
      <c r="BJ191" s="2" t="s">
        <v>119</v>
      </c>
      <c r="BK191" s="135">
        <f>ROUND(I191*H191,2)</f>
        <v>0</v>
      </c>
      <c r="BL191" s="2" t="s">
        <v>140</v>
      </c>
      <c r="BM191" s="134" t="s">
        <v>288</v>
      </c>
    </row>
    <row r="193" spans="5:8" ht="12.75">
      <c r="E193" s="147"/>
      <c r="F193" s="147"/>
      <c r="G193" s="147"/>
      <c r="H193" s="147"/>
    </row>
    <row r="194" spans="5:8" ht="12.75">
      <c r="E194" s="147"/>
      <c r="F194" s="147"/>
      <c r="G194" s="147"/>
      <c r="H194" s="147"/>
    </row>
  </sheetData>
  <autoFilter ref="C127:K191"/>
  <mergeCells count="11">
    <mergeCell ref="E120:H120"/>
    <mergeCell ref="E27:H27"/>
    <mergeCell ref="F84:I84"/>
    <mergeCell ref="E85:H85"/>
    <mergeCell ref="E87:H87"/>
    <mergeCell ref="F117:I118"/>
    <mergeCell ref="L2:V2"/>
    <mergeCell ref="F6:I6"/>
    <mergeCell ref="E7:H7"/>
    <mergeCell ref="E9:H9"/>
    <mergeCell ref="E18:H18"/>
  </mergeCells>
  <pageMargins left="0.39374999999999999" right="0.39374999999999999" top="0.39374999999999999" bottom="0.39374999999999999" header="0.51180555555555496" footer="0"/>
  <pageSetup paperSize="9" scale="88" firstPageNumber="0" orientation="portrait" horizontalDpi="300" verticalDpi="300" r:id="rId1"/>
  <headerFooter>
    <oddFooter>&amp;CStrana &amp;P z &amp;N</oddFooter>
  </headerFooter>
  <rowBreaks count="2" manualBreakCount="2">
    <brk id="79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0001 - KR Kuchyňa</vt:lpstr>
      <vt:lpstr>'0001 - KR Kuchyňa'!Názvy_tlače</vt:lpstr>
      <vt:lpstr>'Rekapitulácia stavby'!Názvy_tlače</vt:lpstr>
      <vt:lpstr>'0001 - KR Kuchyňa'!Oblasť_tlače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 Ragan</dc:creator>
  <cp:lastModifiedBy>Eugen Balog</cp:lastModifiedBy>
  <cp:revision>1</cp:revision>
  <cp:lastPrinted>2019-11-25T11:55:07Z</cp:lastPrinted>
  <dcterms:created xsi:type="dcterms:W3CDTF">2019-07-25T11:15:16Z</dcterms:created>
  <dcterms:modified xsi:type="dcterms:W3CDTF">2022-08-15T06:45:05Z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