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645" activeTab="0"/>
  </bookViews>
  <sheets>
    <sheet name="Krycí list rozpočtu OV+NV" sheetId="1" r:id="rId1"/>
    <sheet name="Rekapitulácia objektov OV+NV" sheetId="2" r:id="rId2"/>
    <sheet name="Krycí list rozpočtu OV" sheetId="3" r:id="rId3"/>
    <sheet name="Rekapitulácia objektov OV" sheetId="4" r:id="rId4"/>
    <sheet name="Krycí list SO01" sheetId="5" r:id="rId5"/>
    <sheet name="Rekapitulacia SO01" sheetId="6" r:id="rId6"/>
    <sheet name="SO01 R" sheetId="7" r:id="rId7"/>
    <sheet name="Krycí list SO02" sheetId="8" r:id="rId8"/>
    <sheet name="Rekapitulácia SO02" sheetId="9" r:id="rId9"/>
    <sheet name="SO02 R" sheetId="10" r:id="rId10"/>
    <sheet name="Krycí list SO03" sheetId="11" r:id="rId11"/>
    <sheet name="Rekapitulácia SO03" sheetId="12" r:id="rId12"/>
    <sheet name="SO 03 R" sheetId="13" r:id="rId13"/>
    <sheet name="Krycí list rozpočtu NV" sheetId="14" r:id="rId14"/>
    <sheet name="Rekapitulácia objektov NV" sheetId="15" r:id="rId15"/>
    <sheet name="Krycí list SO01 NV" sheetId="16" r:id="rId16"/>
    <sheet name="Rekapitulacia SO01 NV" sheetId="17" r:id="rId17"/>
    <sheet name="SO01 R NV" sheetId="18" r:id="rId18"/>
    <sheet name="SO 01.1 R NV" sheetId="19" r:id="rId19"/>
  </sheets>
  <externalReferences>
    <externalReference r:id="rId22"/>
  </externalReferences>
  <definedNames>
    <definedName name="fakt1R">#REF!</definedName>
    <definedName name="_xlnm.Print_Titles" localSheetId="10">'Krycí list SO03'!$1:$3</definedName>
    <definedName name="_xlnm.Print_Titles" localSheetId="5">'Rekapitulacia SO01'!$8:$10</definedName>
    <definedName name="_xlnm.Print_Titles" localSheetId="16">'Rekapitulacia SO01 NV'!$8:$10</definedName>
    <definedName name="_xlnm.Print_Titles" localSheetId="11">'Rekapitulácia SO03'!$10:$12</definedName>
    <definedName name="_xlnm.Print_Titles" localSheetId="12">'SO 03 R'!$10:$12</definedName>
    <definedName name="_xlnm.Print_Titles" localSheetId="6">'SO01 R'!$8:$10</definedName>
    <definedName name="_xlnm.Print_Titles" localSheetId="17">'SO01 R NV'!$8:$10</definedName>
    <definedName name="_xlnm.Print_Area" localSheetId="13">'Krycí list rozpočtu NV'!$A$1:$S$36</definedName>
    <definedName name="_xlnm.Print_Area" localSheetId="2">'Krycí list rozpočtu OV'!$A$1:$S$36</definedName>
    <definedName name="_xlnm.Print_Area" localSheetId="0">'Krycí list rozpočtu OV+NV'!$A$1:$S$38</definedName>
    <definedName name="_xlnm.Print_Area" localSheetId="4">'Krycí list SO01'!$A:$M</definedName>
    <definedName name="_xlnm.Print_Area" localSheetId="15">'Krycí list SO01 NV'!$A:$M</definedName>
    <definedName name="_xlnm.Print_Area" localSheetId="14">'Rekapitulácia objektov NV'!$A$1:$H$13</definedName>
    <definedName name="_xlnm.Print_Area" localSheetId="3">'Rekapitulácia objektov OV'!$A$1:$H$14</definedName>
    <definedName name="_xlnm.Print_Area" localSheetId="1">'Rekapitulácia objektov OV+NV'!$A$1:$H$24</definedName>
    <definedName name="_xlnm.Print_Area" localSheetId="5">'Rekapitulacia SO01'!$A:$D</definedName>
    <definedName name="_xlnm.Print_Area" localSheetId="16">'Rekapitulacia SO01 NV'!$A:$F</definedName>
    <definedName name="_xlnm.Print_Area" localSheetId="8">'Rekapitulácia SO02'!$A$1:$E$25</definedName>
    <definedName name="_xlnm.Print_Area" localSheetId="18">'SO 01.1 R NV'!$A$1:$L$198</definedName>
    <definedName name="_xlnm.Print_Area" localSheetId="12">'SO 03 R'!$A$1:$J$83</definedName>
    <definedName name="_xlnm.Print_Area" localSheetId="6">'SO01 R'!$A$1:$J$154</definedName>
    <definedName name="_xlnm.Print_Area" localSheetId="17">'SO01 R NV'!$A$1:$Q$167</definedName>
  </definedNames>
  <calcPr fullCalcOnLoad="1"/>
</workbook>
</file>

<file path=xl/sharedStrings.xml><?xml version="1.0" encoding="utf-8"?>
<sst xmlns="http://schemas.openxmlformats.org/spreadsheetml/2006/main" count="3049" uniqueCount="1180">
  <si>
    <t xml:space="preserve">592-282772.1  </t>
  </si>
  <si>
    <t>11310-6612.2</t>
  </si>
  <si>
    <t>Rozoberanie betónových palisád 165x165x800mm, vrátane ich očistenia  (pre spätné použitie)</t>
  </si>
  <si>
    <t>Dlažba Bella Picolla hr. 80mm, na tesno (farba: kombinácia black-shadow + dolomite)</t>
  </si>
  <si>
    <t>76 - KONŠTRUKCIE</t>
  </si>
  <si>
    <t>767 - Konštrukcie doplnkové kovové stavebné</t>
  </si>
  <si>
    <t>767 - Konštrukcie doplnkové kovové stavebné spolu:</t>
  </si>
  <si>
    <t>Plotová bránka 900/1000mm, šírka prechodu medzi stĺpikmi 98 cm, rám bráničky z oceľových profilov 6×4 cm (uzatvorený), výplň bráničky plotový panel PREMIUM, 2x nastaviteľný záves – otváranie 180°, klučka + plechový štítok, zámok Fab vložka + 3xkľuč, doraz, povrchová úprava RAL farba ANTRACIT 7016</t>
  </si>
  <si>
    <t>Montáž vrát a vrátok k oploteniu osadzovaných na stĺpiky oceľové, s plochou jednotlivo do 2 m2</t>
  </si>
  <si>
    <t xml:space="preserve">Pevná časť oplotenia výška 1000mm, rám z oceľových profilov 6×4 cm (uzatvorený), výplň pevnej časti plotový panel PREMIUM, 3x stĺpik 8×8 cm výška  180 cm, </t>
  </si>
  <si>
    <t>Montáž oplotenia rámového, na oceľové stĺpiky, vo výške nad 1,0 do 1,5 m, vrátane montáže stĺpikov</t>
  </si>
  <si>
    <t>Presun hmôt pre kovové stavebné doplnkové konštrukcie v objektoch výšky do 6 m</t>
  </si>
  <si>
    <t>71114-1559</t>
  </si>
  <si>
    <t>99871-1101</t>
  </si>
  <si>
    <t>99876-7101</t>
  </si>
  <si>
    <t>Demontáž oplotenia rámového na oceľové stĺpiky, výšky nad 1 do 2 m,  -0,00900t</t>
  </si>
  <si>
    <t>76791-4830</t>
  </si>
  <si>
    <t>Demontáž vrát a vrátok na oplotenie s plochou jednotlivo do 2m2,  -0,19200t</t>
  </si>
  <si>
    <t>76792-0810</t>
  </si>
  <si>
    <t>Obsyp potrubia sypaninou z vhodných hornín 1 až 4 bez prehodenia sypaniny</t>
  </si>
  <si>
    <t>Štrkopiesok drvený frakcie 0/32</t>
  </si>
  <si>
    <t>17510-1101</t>
  </si>
  <si>
    <t>Demontáž betónovej vpuste vrátane liatinového rámu a poklopu alebo mreže  -0,5000t</t>
  </si>
  <si>
    <t>96301-5121</t>
  </si>
  <si>
    <t>97908-1111</t>
  </si>
  <si>
    <t>97908-2219</t>
  </si>
  <si>
    <t>97908-9212</t>
  </si>
  <si>
    <t>97908-2213</t>
  </si>
  <si>
    <t>11161-7100</t>
  </si>
  <si>
    <t>59114-1121</t>
  </si>
  <si>
    <t>Presunutie existujúceho vonkajšieho odpadového koša do novej pozície, vrátane základovej konštrukcie</t>
  </si>
  <si>
    <t>96600-001</t>
  </si>
  <si>
    <t>96600-002</t>
  </si>
  <si>
    <t>Presunutie existujúceho vonkajších hodín do novej pozície, vrátane základovej konštrukcie</t>
  </si>
  <si>
    <t xml:space="preserve">91400-1111R  </t>
  </si>
  <si>
    <t>Osadenie cestného obrubníka betónového stojatého do lôžka z betónu prostého tr. C 20/25 s bočnou oporou, lôžko z betónu hr. 150 mm</t>
  </si>
  <si>
    <t xml:space="preserve">91636-2113R  </t>
  </si>
  <si>
    <t>Osadenie žľabu ACO DRAIN sv.š.100 mm, do lôžka z betónu tr. C 12/15 hr.100 mm</t>
  </si>
  <si>
    <t>Vodorovné značenie krytov - plast, vodiace pásiky š. 250 mm</t>
  </si>
  <si>
    <t>Vodorovné značenie krytov - plast, deliace čiary š. 125 mm</t>
  </si>
  <si>
    <t>91571-2211R</t>
  </si>
  <si>
    <t xml:space="preserve">91571-9311   </t>
  </si>
  <si>
    <t>Príplatok za reflexnú úpravu balotinovú, vodiace pásiky š. 50 cm</t>
  </si>
  <si>
    <t xml:space="preserve"> PKDS s.r.o.</t>
  </si>
  <si>
    <t>V module</t>
  </si>
  <si>
    <t>Hlavička1</t>
  </si>
  <si>
    <t>Mena</t>
  </si>
  <si>
    <t>Hlavička2</t>
  </si>
  <si>
    <t>Obdobie</t>
  </si>
  <si>
    <t>Miesto:</t>
  </si>
  <si>
    <t>Malacky</t>
  </si>
  <si>
    <t>Rozpočet:</t>
  </si>
  <si>
    <t>Rozpočet</t>
  </si>
  <si>
    <t>Krycí list rozpočtu v</t>
  </si>
  <si>
    <t>EUR</t>
  </si>
  <si>
    <t xml:space="preserve"> Objekt : SO 01 - Cyklotrasa</t>
  </si>
  <si>
    <t>JKSO :</t>
  </si>
  <si>
    <t>Spracoval:</t>
  </si>
  <si>
    <t>Čerpanie</t>
  </si>
  <si>
    <t>Krycí list splátky v</t>
  </si>
  <si>
    <t>za obdobie</t>
  </si>
  <si>
    <t>Mesiac 2011</t>
  </si>
  <si>
    <t xml:space="preserve"> </t>
  </si>
  <si>
    <t>Dňa:</t>
  </si>
  <si>
    <t>Zmluva č.:</t>
  </si>
  <si>
    <t>10505/2017</t>
  </si>
  <si>
    <t>VK</t>
  </si>
  <si>
    <t>Krycí list výrobnej kalkulácie v</t>
  </si>
  <si>
    <t xml:space="preserve"> Odberateľ:</t>
  </si>
  <si>
    <t>90101</t>
  </si>
  <si>
    <t>IČO:</t>
  </si>
  <si>
    <t>DIČ:</t>
  </si>
  <si>
    <t>VF</t>
  </si>
  <si>
    <t xml:space="preserve"> Dodávateľ:</t>
  </si>
  <si>
    <t xml:space="preserve"> Projektant:</t>
  </si>
  <si>
    <t>M2 UP</t>
  </si>
  <si>
    <t>M</t>
  </si>
  <si>
    <t>A</t>
  </si>
  <si>
    <t xml:space="preserve"> ZRN</t>
  </si>
  <si>
    <t>Konštrukcie</t>
  </si>
  <si>
    <t>Špecifikovaný materiál</t>
  </si>
  <si>
    <t>Spolu ZRN</t>
  </si>
  <si>
    <t>B</t>
  </si>
  <si>
    <t>IN - Individuálne náklady</t>
  </si>
  <si>
    <t>C</t>
  </si>
  <si>
    <t>NUS - náklady umiestnenia stavby</t>
  </si>
  <si>
    <t xml:space="preserve"> HSV:</t>
  </si>
  <si>
    <t xml:space="preserve"> Práce nadčas</t>
  </si>
  <si>
    <t xml:space="preserve"> Zariadenie staveniska</t>
  </si>
  <si>
    <t xml:space="preserve"> PSV:</t>
  </si>
  <si>
    <t xml:space="preserve"> Murárske výpomoce</t>
  </si>
  <si>
    <t xml:space="preserve"> Prevádzkové vplyvy</t>
  </si>
  <si>
    <t xml:space="preserve"> MCE:</t>
  </si>
  <si>
    <t xml:space="preserve"> Bez pevnej podlahy</t>
  </si>
  <si>
    <t xml:space="preserve"> Sťažené podmienky</t>
  </si>
  <si>
    <t>Iiné:</t>
  </si>
  <si>
    <t xml:space="preserve"> Súčet:</t>
  </si>
  <si>
    <t xml:space="preserve">Súčet riadkov 6 až 9: </t>
  </si>
  <si>
    <t xml:space="preserve">Súčet riadkov 11 až 14: </t>
  </si>
  <si>
    <t>projektant, rozpočtár, cenár</t>
  </si>
  <si>
    <t>dodávateľ, zhotoviteľ</t>
  </si>
  <si>
    <t>D</t>
  </si>
  <si>
    <t>ON - ostatné náklady</t>
  </si>
  <si>
    <t>dátum:</t>
  </si>
  <si>
    <t>podpis:</t>
  </si>
  <si>
    <t xml:space="preserve"> Ostatné náklady uvedené v rozpočte</t>
  </si>
  <si>
    <t>pečiatka:</t>
  </si>
  <si>
    <t xml:space="preserve"> Inžinierska činnosť</t>
  </si>
  <si>
    <t xml:space="preserve"> Projektové práce</t>
  </si>
  <si>
    <t xml:space="preserve">Súčet riadkov 16 až 19: </t>
  </si>
  <si>
    <t>odberateľ, obstarávateľ</t>
  </si>
  <si>
    <t>E</t>
  </si>
  <si>
    <t>Celkové náklady</t>
  </si>
  <si>
    <t xml:space="preserve">Súčet riadkov 5, 10, 15 a 20: </t>
  </si>
  <si>
    <t xml:space="preserve"> DPH   20% z:</t>
  </si>
  <si>
    <t xml:space="preserve"> DPH    0% z:</t>
  </si>
  <si>
    <t xml:space="preserve">Súčet riadkov 21 až 23: </t>
  </si>
  <si>
    <t>F</t>
  </si>
  <si>
    <t xml:space="preserve"> Odpočet - prípočet</t>
  </si>
  <si>
    <t>JKSO : 822297</t>
  </si>
  <si>
    <t>Rekapitulácia rozpočtu v</t>
  </si>
  <si>
    <t xml:space="preserve">Dodávateľ: </t>
  </si>
  <si>
    <t>Rekapitulácia splátky v</t>
  </si>
  <si>
    <t>Rekapitulácia výrobnej kalkulácie v</t>
  </si>
  <si>
    <t>Stavba : 10505 - CYKLOTRASA DRUŽSTEVNÁ - RADLINSKÉHO, MALACKY</t>
  </si>
  <si>
    <t>Objekt : SO 01 - Cyklotrasa</t>
  </si>
  <si>
    <t>Popis položky, stavebného dielu, remesla</t>
  </si>
  <si>
    <t>Špecifikovaný</t>
  </si>
  <si>
    <t>Spolu</t>
  </si>
  <si>
    <t>Hmotnosť v tonách</t>
  </si>
  <si>
    <t>Suť v tonách</t>
  </si>
  <si>
    <t>materiál</t>
  </si>
  <si>
    <t>1 - ZEMNE PRÁCE spolu :</t>
  </si>
  <si>
    <t>3 - ZVISLÉ A KOMPLETNÉ KONŠTRUKCIE spolu :</t>
  </si>
  <si>
    <t>4 - VODOROVNÉ KONŠTRUKCIE spolu :</t>
  </si>
  <si>
    <t>5 - KOMUNIKÁCIE spolu :</t>
  </si>
  <si>
    <t>8 - RÚROVÉ VEDENIA spolu :</t>
  </si>
  <si>
    <t>9 - OSTATNÉ KONŠTRUKCIE A PRÁCE spolu :</t>
  </si>
  <si>
    <t>PRÁCE A DODÁVKY HSV spolu :</t>
  </si>
  <si>
    <t>776 - Podlahy povlakové spolu :</t>
  </si>
  <si>
    <t>77 - PODLAHY spolu :</t>
  </si>
  <si>
    <t>PRÁCE A DODÁVKY PSV spolu :</t>
  </si>
  <si>
    <t>PRÁCE A DODÁVKY INÉ spolu :</t>
  </si>
  <si>
    <t>OSTATNÉ spolu :</t>
  </si>
  <si>
    <t>Rozpočet celkom :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</si>
  <si>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</si>
  <si>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</si>
  <si>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</si>
  <si>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</si>
  <si>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</si>
  <si>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</si>
  <si>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</si>
  <si>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DPH</t>
  </si>
  <si>
    <t>Pozícia</t>
  </si>
  <si>
    <t>Vyňatý</t>
  </si>
  <si>
    <t>Vysoká sadzba</t>
  </si>
  <si>
    <t>Typ</t>
  </si>
  <si>
    <t>číslo</t>
  </si>
  <si>
    <t>cen.</t>
  </si>
  <si>
    <t>výkaz-výmer</t>
  </si>
  <si>
    <t>výmera</t>
  </si>
  <si>
    <t>jednotka</t>
  </si>
  <si>
    <t>cena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</si>
  <si>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</si>
  <si>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</si>
  <si>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</si>
  <si>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</si>
  <si>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</si>
  <si>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</si>
  <si>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</si>
  <si>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PRÁCE A DODÁVKY HSV</t>
  </si>
  <si>
    <t>1 - ZEMNE PRÁCE</t>
  </si>
  <si>
    <t>001</t>
  </si>
  <si>
    <t>m2</t>
  </si>
  <si>
    <t xml:space="preserve">E1                  </t>
  </si>
  <si>
    <t>272</t>
  </si>
  <si>
    <t>kus</t>
  </si>
  <si>
    <t>221</t>
  </si>
  <si>
    <t>a</t>
  </si>
  <si>
    <t xml:space="preserve">11320-2111   </t>
  </si>
  <si>
    <t>Vytrhanie krajníkov alebo obrubníkov stojatých</t>
  </si>
  <si>
    <t>m</t>
  </si>
  <si>
    <t>"obrubníky"</t>
  </si>
  <si>
    <t>"žľaby"</t>
  </si>
  <si>
    <t>126,00 =   126,000</t>
  </si>
  <si>
    <t xml:space="preserve">12220-1101   </t>
  </si>
  <si>
    <t>Odkopávky a prekopávky nezapaž. v horn. tr. 3 do 100 m3</t>
  </si>
  <si>
    <t>m3</t>
  </si>
  <si>
    <t xml:space="preserve">12220-1109   </t>
  </si>
  <si>
    <t>Príplatok za lepivosť horniny tr.3</t>
  </si>
  <si>
    <t xml:space="preserve">18110-1102   </t>
  </si>
  <si>
    <t>Úprava pláne v horn. tr. 1-4 so zhutnením</t>
  </si>
  <si>
    <t>3 - ZVISLÉ A KOMPLETNÉ KONŠTRUKCIE</t>
  </si>
  <si>
    <t>011</t>
  </si>
  <si>
    <t xml:space="preserve">31126-1111   </t>
  </si>
  <si>
    <t>Osadenie blokov z betónu do 0,10 m3 na maltu MC-25</t>
  </si>
  <si>
    <t xml:space="preserve">E3                  </t>
  </si>
  <si>
    <t>"palisády"</t>
  </si>
  <si>
    <t>MAT</t>
  </si>
  <si>
    <t>Minipalisáda12 ALTIKO Premac 12x16,5x40cm farba sivá</t>
  </si>
  <si>
    <t>4 - VODOROVNÉ KONŠTRUKCIE</t>
  </si>
  <si>
    <t xml:space="preserve">E4                  </t>
  </si>
  <si>
    <t>5 - KOMUNIKÁCIE</t>
  </si>
  <si>
    <t xml:space="preserve">56485-1111   </t>
  </si>
  <si>
    <t>Podklad zo štrkodrte ŠD, hr. 150 mm</t>
  </si>
  <si>
    <t xml:space="preserve">E5                  </t>
  </si>
  <si>
    <t xml:space="preserve">56486-1111   </t>
  </si>
  <si>
    <t>Podklad zo štrkodrte ŠD, hr. 200 mm</t>
  </si>
  <si>
    <t xml:space="preserve">56487-1111   </t>
  </si>
  <si>
    <t>Podklad zo štrkodrte ŠD, hr. 250 mm</t>
  </si>
  <si>
    <t xml:space="preserve">56712-3114   </t>
  </si>
  <si>
    <t>Podklad z kameniva spevn. cementom CBGM C5/6, II, hr. 150 mm</t>
  </si>
  <si>
    <t xml:space="preserve">56713-2115   </t>
  </si>
  <si>
    <t>Podklad z kameniva spevn. cementom CBGM C5/6, I, hr. 200 mm</t>
  </si>
  <si>
    <t xml:space="preserve">57321-1111   </t>
  </si>
  <si>
    <t>Postrek živičný spojovací z cestného asfaltu 0,5-0,7 kg/m2</t>
  </si>
  <si>
    <t xml:space="preserve">57715-6213   </t>
  </si>
  <si>
    <t>Asfaltový betón AC 16 P, II, hr. 80 mm, š. do 3 m</t>
  </si>
  <si>
    <t xml:space="preserve">58492-1140   </t>
  </si>
  <si>
    <t>Montáž dočasného dopravného značenia</t>
  </si>
  <si>
    <t xml:space="preserve">58492-1150   </t>
  </si>
  <si>
    <t>Demontáž dočasného dopravného značenia</t>
  </si>
  <si>
    <t>Dlažba betónová Low value PREMAC Dlažba betónová pre nevidiacich drážková, rozmer 200x200x60 mm, červená</t>
  </si>
  <si>
    <t>Dlažba betónová Low value PREMAC Dlažba betónová pre nevidiacich, rozmer 200x200x60 mm, červená (nopková)</t>
  </si>
  <si>
    <t>8 - RÚROVÉ VEDENIA</t>
  </si>
  <si>
    <t xml:space="preserve">89933-1111   </t>
  </si>
  <si>
    <t>Výšková úprava vstupu alebo vpuste do 200 mm zvýšením poklopu</t>
  </si>
  <si>
    <t xml:space="preserve">E8                  </t>
  </si>
  <si>
    <t xml:space="preserve">89943-1111   </t>
  </si>
  <si>
    <t>Výšková úprava vstupu alebo vpuste do 200 mm zvýšením hrnca</t>
  </si>
  <si>
    <t>9 - OSTATNÉ KONŠTRUKCIE A PRÁCE</t>
  </si>
  <si>
    <t xml:space="preserve">E9                  </t>
  </si>
  <si>
    <t xml:space="preserve">562 823101   </t>
  </si>
  <si>
    <t>Zn stĺpik dopravného značenia priemeru 60 mm, dl 3000 mm</t>
  </si>
  <si>
    <t>ks</t>
  </si>
  <si>
    <t xml:space="preserve">562 823102   </t>
  </si>
  <si>
    <t>Krížový úchyt na stĺpik priemru 60 mm</t>
  </si>
  <si>
    <t xml:space="preserve">562 823103   </t>
  </si>
  <si>
    <t>Plastová krytka na stĺpik priemeru 60 mm</t>
  </si>
  <si>
    <t xml:space="preserve">91571-9111   </t>
  </si>
  <si>
    <t>Príplatok za reflexnú úpravu balotinovú, deliace čiaryš. 12 cm</t>
  </si>
  <si>
    <t xml:space="preserve">91571-9211   </t>
  </si>
  <si>
    <t>Príplatok za reflexnú úpravu balotinovú, vodiace pásiky š. 25 cm</t>
  </si>
  <si>
    <t xml:space="preserve">91572-9111   </t>
  </si>
  <si>
    <t>Príplatok za reflexnú úpravu balotinovú, čiary, zebry, šípky</t>
  </si>
  <si>
    <t xml:space="preserve">91579-1111   </t>
  </si>
  <si>
    <t>Predznač. pre vodor. značenie z náter. hmôt, deliace čiary, vodiace pásiky</t>
  </si>
  <si>
    <t xml:space="preserve">91579-1112   </t>
  </si>
  <si>
    <t>Predznač. pre vodor. znač. z náter. hmôt, stopčiary, zebry, tiene, šípky, nápisy, prechody</t>
  </si>
  <si>
    <t xml:space="preserve">91579-9011   </t>
  </si>
  <si>
    <t>Bezpečnostná úprava povrchu vozovky farbou zelenou asfaltový povrch</t>
  </si>
  <si>
    <t xml:space="preserve">91656-1111   </t>
  </si>
  <si>
    <t>Osadenie parkového obrubníka betón. do lôžka z betónu tr. C 12/15 s bočnou oporou</t>
  </si>
  <si>
    <t xml:space="preserve">91973-3111   </t>
  </si>
  <si>
    <t>Úprava povrchu živičného krytu brúsením hr. do 2 mm</t>
  </si>
  <si>
    <t xml:space="preserve">91973-5124   </t>
  </si>
  <si>
    <t xml:space="preserve">93511-2410   </t>
  </si>
  <si>
    <t xml:space="preserve">163 .0       </t>
  </si>
  <si>
    <t>Vpusť ACO DRAIN 100</t>
  </si>
  <si>
    <t xml:space="preserve">163 .1       </t>
  </si>
  <si>
    <t>Žľab ACO DRAIN 100, 1 m</t>
  </si>
  <si>
    <t xml:space="preserve">163 .3       </t>
  </si>
  <si>
    <t>Rošt liatinový "C", 0,5 m</t>
  </si>
  <si>
    <t>013</t>
  </si>
  <si>
    <t xml:space="preserve">96204-2321   </t>
  </si>
  <si>
    <t>Búranie muriva z betónu - palisády</t>
  </si>
  <si>
    <t xml:space="preserve">96600-6132   </t>
  </si>
  <si>
    <t>Odstránenie dopravných značiek so stĺpikmi s betónovými pätkami</t>
  </si>
  <si>
    <t xml:space="preserve">96600-6251   </t>
  </si>
  <si>
    <t>Odstránenie parkovacej zábrany, stĺpika v. do 800 mm zabetónovaného</t>
  </si>
  <si>
    <t xml:space="preserve">96600-7113   </t>
  </si>
  <si>
    <t>Odstránenie vodorovného značenia, frézovaním farby z plochy</t>
  </si>
  <si>
    <t>t</t>
  </si>
  <si>
    <t xml:space="preserve">97908-7212   </t>
  </si>
  <si>
    <t>Nakladanie sute na dopravný prostriedok</t>
  </si>
  <si>
    <t>Poplatok za uloženie vykopanej zeminy</t>
  </si>
  <si>
    <t xml:space="preserve">99822-5111   </t>
  </si>
  <si>
    <t>Presun hmôt pre komunikácie a plochy letísk, kryt živičný</t>
  </si>
  <si>
    <t>PRÁCE A DODÁVKY PSV</t>
  </si>
  <si>
    <t>77 - PODLAHY</t>
  </si>
  <si>
    <t>776 - Podlahy povlakové</t>
  </si>
  <si>
    <t>775</t>
  </si>
  <si>
    <t xml:space="preserve">77649-1111   </t>
  </si>
  <si>
    <t>Plastová lišta s nalepením - vodiaci pás pre nevidiacich - Z8a</t>
  </si>
  <si>
    <t xml:space="preserve">I77 6               </t>
  </si>
  <si>
    <t>I</t>
  </si>
  <si>
    <t>PRÁCE A DODÁVKY INÉ</t>
  </si>
  <si>
    <t xml:space="preserve">   </t>
  </si>
  <si>
    <t xml:space="preserve">P                   </t>
  </si>
  <si>
    <t>P</t>
  </si>
  <si>
    <t>"v cene je zriadenie, materiál, podklady a zásypy"</t>
  </si>
  <si>
    <t>OSTATNÉ</t>
  </si>
  <si>
    <t xml:space="preserve">U                   </t>
  </si>
  <si>
    <t>U</t>
  </si>
  <si>
    <t xml:space="preserve">R-99 -       </t>
  </si>
  <si>
    <t>Kotevná tyč v prepojení starej a novej vozovky</t>
  </si>
  <si>
    <t>"v cene je práca aj materiál"</t>
  </si>
  <si>
    <t>171209002</t>
  </si>
  <si>
    <t>Odvoz sutiny a vybúraných hmôt na skládku do 1 km</t>
  </si>
  <si>
    <t>Poplatok za skladovanie - bitúmenové zmesi, uholný decht, dechtové výrobky (17 03), ostatné</t>
  </si>
  <si>
    <t>Poplatok za skladovanie - betón, tehly, dlaždice (17 01 ), ostatné</t>
  </si>
  <si>
    <t>Príplatok k cene za každý ďalší aj začatý 1 km nad 1 km</t>
  </si>
  <si>
    <t>Vodorovné premiestnenie výkopku  po spevnenej ceste z  horniny tr.1-4, nad 100 do 1000 m3 na vzdialenosť do 1000 m</t>
  </si>
  <si>
    <t>162301102</t>
  </si>
  <si>
    <t>Uloženie sypaniny na skládky nad 100 do 1000 m3</t>
  </si>
  <si>
    <t>Odstránenie podkladu v ploche nad 200 m2 z kameniva hrubého drveného, hr.200 do 300 m,  -0,40000t</t>
  </si>
  <si>
    <t>Odstránenie podkladu  v ploche nad 200 m2 z betónu prostého, hr. vrstvy nad 150 do 300 mm,  -0,50000t</t>
  </si>
  <si>
    <t>Odstránenie podkladu v ploche nad 200 m2 z kameniva hrubého drveného, hr.100 do 200 mm,  -0,23500t</t>
  </si>
  <si>
    <t>Frézovanie asf. podkladu alebo krytu bez prek., plochy do 500 m2, pruh š. cez 0,5 m do 1 m, hr. 60 mm  0,154 t</t>
  </si>
  <si>
    <t>KRYCÍ LIST ROZPOČTU</t>
  </si>
  <si>
    <t>Názov stavby</t>
  </si>
  <si>
    <t>Cyklotrasa Družstevná - Radlinského , Malacky</t>
  </si>
  <si>
    <t>JKSO</t>
  </si>
  <si>
    <t>Názov objektu</t>
  </si>
  <si>
    <t>SO-02 Uzamykateľný prístrešok pre bicykle</t>
  </si>
  <si>
    <t>EČO</t>
  </si>
  <si>
    <t>Názov časti</t>
  </si>
  <si>
    <t>Miesto</t>
  </si>
  <si>
    <t>IČO</t>
  </si>
  <si>
    <t>IČ DPH</t>
  </si>
  <si>
    <t>Objednávateľ</t>
  </si>
  <si>
    <t>Mesto Malacky , Malacky 90 101</t>
  </si>
  <si>
    <t>304913</t>
  </si>
  <si>
    <t>2021049393</t>
  </si>
  <si>
    <t>Projektant</t>
  </si>
  <si>
    <t>Zhotoviteľ</t>
  </si>
  <si>
    <t>Rozpočet číslo</t>
  </si>
  <si>
    <t>Spracoval</t>
  </si>
  <si>
    <t>Dňa</t>
  </si>
  <si>
    <t xml:space="preserve">                Merné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</si>
  <si>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</si>
  <si>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</si>
  <si>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</si>
  <si>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</si>
  <si>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</si>
  <si>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</si>
  <si>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 Rozpočtové náklady v</t>
  </si>
  <si>
    <t>Základné rozp. náklady</t>
  </si>
  <si>
    <t>Doplnkové náklady</t>
  </si>
  <si>
    <t>Vedľajšie rozpočtové náklady</t>
  </si>
  <si>
    <t>1</t>
  </si>
  <si>
    <t>HSV</t>
  </si>
  <si>
    <t>Dodávky</t>
  </si>
  <si>
    <t>8</t>
  </si>
  <si>
    <t>Práca nadčas</t>
  </si>
  <si>
    <t>13</t>
  </si>
  <si>
    <t>Zariad. staveniska</t>
  </si>
  <si>
    <t>2</t>
  </si>
  <si>
    <t>Montáž</t>
  </si>
  <si>
    <t>9</t>
  </si>
  <si>
    <t>Bez pevnej podl.</t>
  </si>
  <si>
    <t>14</t>
  </si>
  <si>
    <t>Mimostav. doprava</t>
  </si>
  <si>
    <t>3</t>
  </si>
  <si>
    <t>PSV</t>
  </si>
  <si>
    <t>10</t>
  </si>
  <si>
    <t>Kultúrna pamiatka</t>
  </si>
  <si>
    <t>15</t>
  </si>
  <si>
    <t>Územné vplyvy</t>
  </si>
  <si>
    <t>4</t>
  </si>
  <si>
    <t>11</t>
  </si>
  <si>
    <t>16</t>
  </si>
  <si>
    <t>Prevádzkové vplyvy</t>
  </si>
  <si>
    <t>5</t>
  </si>
  <si>
    <t>"M"</t>
  </si>
  <si>
    <t>17</t>
  </si>
  <si>
    <t>Ostatné</t>
  </si>
  <si>
    <t>6</t>
  </si>
  <si>
    <t>18</t>
  </si>
  <si>
    <t>VRN z rozpočtu</t>
  </si>
  <si>
    <t>7</t>
  </si>
  <si>
    <t>ZRN (r. 1-6)</t>
  </si>
  <si>
    <t>12</t>
  </si>
  <si>
    <t>DN (r. 8-11)</t>
  </si>
  <si>
    <t>19</t>
  </si>
  <si>
    <t>VRN (r. 13-18)</t>
  </si>
  <si>
    <t>20</t>
  </si>
  <si>
    <t>HZS</t>
  </si>
  <si>
    <t>21</t>
  </si>
  <si>
    <t>Kompl. činnosť</t>
  </si>
  <si>
    <t>22</t>
  </si>
  <si>
    <t>Ostatné náklady</t>
  </si>
  <si>
    <t>23</t>
  </si>
  <si>
    <t>Súčet 7, 12, 19-22</t>
  </si>
  <si>
    <t>Dátum a podpis</t>
  </si>
  <si>
    <t>Pečiatka</t>
  </si>
  <si>
    <t>24</t>
  </si>
  <si>
    <t>% z</t>
  </si>
  <si>
    <t>25</t>
  </si>
  <si>
    <t>Cena s DPH (r. 23-24)</t>
  </si>
  <si>
    <t>Prípočty a odpočty</t>
  </si>
  <si>
    <t>26</t>
  </si>
  <si>
    <t>Dodávky objednávateľa</t>
  </si>
  <si>
    <t>27</t>
  </si>
  <si>
    <t>Kĺzavá doložka</t>
  </si>
  <si>
    <t>28</t>
  </si>
  <si>
    <t>Zvýhodnenie + -</t>
  </si>
  <si>
    <t>REKAPITULÁCIA ROZPOČTU</t>
  </si>
  <si>
    <t>Stavba:   Cyklotrasa Družstevná - Radlinského , Malacky</t>
  </si>
  <si>
    <t xml:space="preserve">Objekt:   SO-02 Uzamykateľný prístrešok pre bycikle </t>
  </si>
  <si>
    <t xml:space="preserve">Časť:   </t>
  </si>
  <si>
    <t xml:space="preserve">Zhotoviteľ:  </t>
  </si>
  <si>
    <t xml:space="preserve">JKSO:   </t>
  </si>
  <si>
    <t>Popis</t>
  </si>
  <si>
    <t>Dodávka</t>
  </si>
  <si>
    <t>Cena celkom</t>
  </si>
  <si>
    <t>Práce a dodávky HSV</t>
  </si>
  <si>
    <t>Zemné práce</t>
  </si>
  <si>
    <t>Zakladanie</t>
  </si>
  <si>
    <t>Ostatné konštrukcie a práce-búranie</t>
  </si>
  <si>
    <t>99</t>
  </si>
  <si>
    <t>Presun hmôt HSV</t>
  </si>
  <si>
    <t>Práce a dodávky PSV</t>
  </si>
  <si>
    <t>711</t>
  </si>
  <si>
    <t>Izolácie proti vode a vlhkosti</t>
  </si>
  <si>
    <t>767</t>
  </si>
  <si>
    <t>Konštrukcie doplnkové kovové</t>
  </si>
  <si>
    <t>783</t>
  </si>
  <si>
    <t>Dokončovacie práce - nátery</t>
  </si>
  <si>
    <t>Práce a dodávky M</t>
  </si>
  <si>
    <t>21-M</t>
  </si>
  <si>
    <t>Elektromontáže</t>
  </si>
  <si>
    <t>43-M</t>
  </si>
  <si>
    <t>Montáž oceľových konštrukcií</t>
  </si>
  <si>
    <t>Celkom</t>
  </si>
  <si>
    <t xml:space="preserve">ROZPOČET  </t>
  </si>
  <si>
    <t xml:space="preserve">EČO:   </t>
  </si>
  <si>
    <t xml:space="preserve">Zhotoviteľ:   </t>
  </si>
  <si>
    <t>P.Č.</t>
  </si>
  <si>
    <t>MJ</t>
  </si>
  <si>
    <t>Množstvo celkom</t>
  </si>
  <si>
    <t>Cena jednotková</t>
  </si>
  <si>
    <t>122201101</t>
  </si>
  <si>
    <t>Odkopávka a prekopávka nezapažená v hornine 3, do 100 m3</t>
  </si>
  <si>
    <t>133201101</t>
  </si>
  <si>
    <t>Výkop šachty hornina 3 do 100 m3</t>
  </si>
  <si>
    <t>133201109</t>
  </si>
  <si>
    <t>Príplatok k cenám za lepivosť horniny</t>
  </si>
  <si>
    <t>Vodorovné premiestnenie výkopku tr.1-4, do 1000 m</t>
  </si>
  <si>
    <t>162701109</t>
  </si>
  <si>
    <t>Príplatok za každých ďalších 1000 m horniny 1-4 po spevnenej ceste</t>
  </si>
  <si>
    <t>167101101</t>
  </si>
  <si>
    <t>Nakladanie neuľahnutého výkopku z hornín tr.1-4 do 100 m3</t>
  </si>
  <si>
    <t>171201201</t>
  </si>
  <si>
    <t>Uloženie sypaniny na skládky do 100 m3</t>
  </si>
  <si>
    <t>Poplatok za skladovanie - zemina a kamenivo (17 05) ostatné</t>
  </si>
  <si>
    <t>271571111</t>
  </si>
  <si>
    <t>Vankúše zhutnené pod základy zo štrkopiesku</t>
  </si>
  <si>
    <t>273321411</t>
  </si>
  <si>
    <t>Betón základových dosiek, železový (bez výstuže), tr.C 25/30</t>
  </si>
  <si>
    <t>273351215</t>
  </si>
  <si>
    <t>Debnenie základových dosiek, zhotovenie-dielce</t>
  </si>
  <si>
    <t>273351216</t>
  </si>
  <si>
    <t>Debnenie základových dosiek, odstránenie-dielce</t>
  </si>
  <si>
    <t>273362021</t>
  </si>
  <si>
    <t>Výstuž základových dosiek zo zvár. sietí KARI</t>
  </si>
  <si>
    <t>275321411</t>
  </si>
  <si>
    <t>Betón základových pätiek, železový (bez výstuže), tr.C 25/30</t>
  </si>
  <si>
    <t>275351215</t>
  </si>
  <si>
    <t>Debnenie základových pätiek, zhotovenie-dielce</t>
  </si>
  <si>
    <t>275351216</t>
  </si>
  <si>
    <t>Debnenie základovýcb pätiek, odstránenie-dielce</t>
  </si>
  <si>
    <t>275361821</t>
  </si>
  <si>
    <t>Výstuž základových pätiek z ocele 10505</t>
  </si>
  <si>
    <t>911111111R</t>
  </si>
  <si>
    <t>Montáž stojanov na bicykle so 45st. státím na 8 bicyklov s opornými oblúkmi</t>
  </si>
  <si>
    <t>911111112R</t>
  </si>
  <si>
    <t>Dodávka stojanov na bicykle so 45st. státím na 8 bicyklov s opornými oblúkmi</t>
  </si>
  <si>
    <t>911111113R</t>
  </si>
  <si>
    <t>Servisný stojan na opravu bicyklov</t>
  </si>
  <si>
    <t>998011001</t>
  </si>
  <si>
    <t>Presun hmôt pre budovy JKSO 801, 803,812,zvislá konštr.z tehál,tvárnic,z kovu výšky do 6 m</t>
  </si>
  <si>
    <t>711111001</t>
  </si>
  <si>
    <t>Izolácia proti zemnej vlhkosti vodorovná penetračným náterom za studena</t>
  </si>
  <si>
    <t>1116315000</t>
  </si>
  <si>
    <t>Lak asfaltový ALP-PENETRAL v sudoch</t>
  </si>
  <si>
    <t>711141559</t>
  </si>
  <si>
    <t>Izolácia proti zemnej vlhkosti a tlakovej vode vodorovná NAIP pritavením</t>
  </si>
  <si>
    <t>6283228200</t>
  </si>
  <si>
    <t>Pásy ťažké asfaltované Hydrobit v 60 s 35</t>
  </si>
  <si>
    <t>711142559</t>
  </si>
  <si>
    <t>Izolácia proti zemnej vlhkosti a tlakovej vode zvislá NAIP pritavením</t>
  </si>
  <si>
    <t>767122112</t>
  </si>
  <si>
    <t>Montáž stien a priečok s výplňou z drôtenej siete spojených zváraním</t>
  </si>
  <si>
    <t>1594112000R</t>
  </si>
  <si>
    <t>Ťahokov MR/22x12x2/1,5/1000x2000</t>
  </si>
  <si>
    <t>767995101</t>
  </si>
  <si>
    <t>Montáž ostatných atypických kovových stavebných doplnkových konštrukcií nad 5 kg</t>
  </si>
  <si>
    <t>kg</t>
  </si>
  <si>
    <t>1333151200</t>
  </si>
  <si>
    <t>Uholník rovnoramenný 11373 50x50x5 mm</t>
  </si>
  <si>
    <t>1457435500R</t>
  </si>
  <si>
    <t>Profil štvorcový  40x3 mm</t>
  </si>
  <si>
    <t>1458439500R</t>
  </si>
  <si>
    <t>Profil štvorcový 80x80x5</t>
  </si>
  <si>
    <t>1458333691R</t>
  </si>
  <si>
    <t>P8-P10-P6- RD 15</t>
  </si>
  <si>
    <t>783112110R</t>
  </si>
  <si>
    <t>Náter oceľovej konštrukcie - žiarove  pozinkovanie+náter</t>
  </si>
  <si>
    <t>211111111R</t>
  </si>
  <si>
    <t>Montáž kamerového systému</t>
  </si>
  <si>
    <t>211111112R</t>
  </si>
  <si>
    <t>Dodávka kamerového systému</t>
  </si>
  <si>
    <t>211111113R</t>
  </si>
  <si>
    <t>Montáž elektromagnetického zámku a čítačky</t>
  </si>
  <si>
    <t>211111114R</t>
  </si>
  <si>
    <t>Dodávka elektromagnetického zámku a čítačky</t>
  </si>
  <si>
    <t>211111115R</t>
  </si>
  <si>
    <t>Montáž sofwaru, hardwaru na administráciu užívateľov prístrešku</t>
  </si>
  <si>
    <t>211111116R</t>
  </si>
  <si>
    <t>Dodávka sofwaru, hardwaru na administráciu užívateľov prístrešku</t>
  </si>
  <si>
    <t>211111117R</t>
  </si>
  <si>
    <t>Montáž osvetlenia prístrešku</t>
  </si>
  <si>
    <t>211111118R</t>
  </si>
  <si>
    <t>Dodávka osvetlenia prístrešku</t>
  </si>
  <si>
    <t>211111119R</t>
  </si>
  <si>
    <t>Montáž solárneho panelu  a príslušenstva Solar Frontier 165Wp</t>
  </si>
  <si>
    <t>211111120R</t>
  </si>
  <si>
    <t>Dodávka solárneho panelu Solar Frontier 165Wp</t>
  </si>
  <si>
    <t>211111122R</t>
  </si>
  <si>
    <t>Dodávka príslušenstva k solárnym panelom</t>
  </si>
  <si>
    <t>430821105</t>
  </si>
  <si>
    <t>Krytina strechy zváraná z vlnitého plechu hr. plechu 1, 00 mm, hmot. 15,29 kg/m2</t>
  </si>
  <si>
    <t>1383873830R</t>
  </si>
  <si>
    <t>Trapézový plech T160 ,  160/1,00 pozinkovaný -fasádne, strešné</t>
  </si>
  <si>
    <t>430844014R</t>
  </si>
  <si>
    <t>Oplechovanie stien zvárané  hr.2,00 mm</t>
  </si>
  <si>
    <t>1371468000</t>
  </si>
  <si>
    <t>Plech oceľový tenký 11373.1 2,00x1000x2000 mm</t>
  </si>
  <si>
    <t>Cyklotrasa Družstevná Radlinského Malacky</t>
  </si>
  <si>
    <t xml:space="preserve">GZS   </t>
  </si>
  <si>
    <t xml:space="preserve">Projektové práce   </t>
  </si>
  <si>
    <t xml:space="preserve">Sťažené podmienky   </t>
  </si>
  <si>
    <t xml:space="preserve">Vplyv prostredia   </t>
  </si>
  <si>
    <t xml:space="preserve">Iné VRN   </t>
  </si>
  <si>
    <t>Dodávky zadávateľa</t>
  </si>
  <si>
    <t>Stavba:   Cyklotrasa Družstevná Radlinského Malacky</t>
  </si>
  <si>
    <t>Miesto:  Malacky</t>
  </si>
  <si>
    <t xml:space="preserve">Práce a dodávky M   </t>
  </si>
  <si>
    <t xml:space="preserve">Elektromontáže   </t>
  </si>
  <si>
    <t>46-M</t>
  </si>
  <si>
    <t xml:space="preserve">Zemné práce pri extr.mont.prácach   </t>
  </si>
  <si>
    <t xml:space="preserve">Hodinové zúčtovacie sadzby   </t>
  </si>
  <si>
    <t>OST</t>
  </si>
  <si>
    <t xml:space="preserve">Ostatné   </t>
  </si>
  <si>
    <t xml:space="preserve">Celkom   </t>
  </si>
  <si>
    <t>Miesto:   Malacky</t>
  </si>
  <si>
    <t>Č.</t>
  </si>
  <si>
    <t>KCN</t>
  </si>
  <si>
    <t>921</t>
  </si>
  <si>
    <t>210010125</t>
  </si>
  <si>
    <t xml:space="preserve">Rúrka ochranná z PE, novoduru ap., uložená voľne vnútorná do D 100 mm   </t>
  </si>
  <si>
    <t>345</t>
  </si>
  <si>
    <t>3450704800</t>
  </si>
  <si>
    <t xml:space="preserve">I-Rúrka FXKVR 110   </t>
  </si>
  <si>
    <t>210101201</t>
  </si>
  <si>
    <t xml:space="preserve">NN spojky pre káble s plastovou izoláciou do 1kV  (1-35 mm)   </t>
  </si>
  <si>
    <t>3450553321</t>
  </si>
  <si>
    <t xml:space="preserve">Spojka POLJ -01/4x  4-16   </t>
  </si>
  <si>
    <t>210193061</t>
  </si>
  <si>
    <t xml:space="preserve">Rozvádzač RVO -uprava   </t>
  </si>
  <si>
    <t>210201067</t>
  </si>
  <si>
    <t xml:space="preserve">Svetlomety výbojkové 70W, HPS, IP 43/54 na osvetlenie vedlajších komunikácií   </t>
  </si>
  <si>
    <t>348</t>
  </si>
  <si>
    <t>3480722630</t>
  </si>
  <si>
    <t xml:space="preserve">Uličné svietidlo LED 98W , stmievatelný predradník   </t>
  </si>
  <si>
    <t>210201071</t>
  </si>
  <si>
    <t xml:space="preserve">Vystražný semafor osvetlenie hlavných komunikácií-komplet   </t>
  </si>
  <si>
    <t>3480722690</t>
  </si>
  <si>
    <t xml:space="preserve">Kabeláž k semaforu   </t>
  </si>
  <si>
    <t>210203701</t>
  </si>
  <si>
    <t xml:space="preserve">Svietidlo výstražné výstražný majáčik   </t>
  </si>
  <si>
    <t>3480722070</t>
  </si>
  <si>
    <t xml:space="preserve">Svietidlo - zemné sviet. LED plot. pripojka 12V/2,6W IP67 Schrack   </t>
  </si>
  <si>
    <t xml:space="preserve">príkon zdroja:  70, pätica:  MH TS, typ zdroja:  MH TS, krytie IP:  67, typ zapojenia:  VVG,dĺžka:0;šírka:0,výška:0   </t>
  </si>
  <si>
    <t>404</t>
  </si>
  <si>
    <t>4046202040</t>
  </si>
  <si>
    <t xml:space="preserve">Spínaný prídavný zdroj 1,75 A   </t>
  </si>
  <si>
    <t xml:space="preserve">dobíjanie akumulátora (max 17Ah!), Iba panel, vyžaduje zvlášť TRAFO a akumulátor!   </t>
  </si>
  <si>
    <t>341</t>
  </si>
  <si>
    <t>3410300260</t>
  </si>
  <si>
    <t xml:space="preserve">Krabica odbočná  krabica + veko IP67   </t>
  </si>
  <si>
    <t>593</t>
  </si>
  <si>
    <t>5931100000</t>
  </si>
  <si>
    <t xml:space="preserve">Puzdrový základ pre zemné svietidlo   </t>
  </si>
  <si>
    <t>210220010</t>
  </si>
  <si>
    <t xml:space="preserve">Náter zemniaceho pásku do 120 mm2(1x náter včít.svo riek a vyznač.žlt.pruhov)   </t>
  </si>
  <si>
    <t>246</t>
  </si>
  <si>
    <t>2462740600</t>
  </si>
  <si>
    <t xml:space="preserve">Chemicko odolná náterová hmota SIKAGARD 64N   </t>
  </si>
  <si>
    <t>210204002</t>
  </si>
  <si>
    <t xml:space="preserve">Osvetľovací stožiar sadový - oceľový -demontaž   </t>
  </si>
  <si>
    <t xml:space="preserve">Osvetľovací stožiar sadový - oceľový -montaž   </t>
  </si>
  <si>
    <t>210204122</t>
  </si>
  <si>
    <t xml:space="preserve">Stožiarová pätka betónová   </t>
  </si>
  <si>
    <t xml:space="preserve">Puzdrový základ pre stožiar   </t>
  </si>
  <si>
    <t>210204011</t>
  </si>
  <si>
    <t xml:space="preserve">Osvetľovací stožiar - oceľový do dľžky 12 m   </t>
  </si>
  <si>
    <t>316</t>
  </si>
  <si>
    <t>3160106400</t>
  </si>
  <si>
    <t xml:space="preserve">Stožiar osvetľovací typ M-7 v-8m zliatina hliníka   </t>
  </si>
  <si>
    <t>210204103</t>
  </si>
  <si>
    <t xml:space="preserve">Výložník oceľový jednoramenný - do hmotn. 35 kg   </t>
  </si>
  <si>
    <t>3160306900</t>
  </si>
  <si>
    <t xml:space="preserve">Výložník VH140R   </t>
  </si>
  <si>
    <t xml:space="preserve">Prefabrikovaný betonový základ typ M-7   </t>
  </si>
  <si>
    <t>210204203</t>
  </si>
  <si>
    <t xml:space="preserve">Elektrovýstroj stožiara 3 okruhy   </t>
  </si>
  <si>
    <t>3450661900</t>
  </si>
  <si>
    <t xml:space="preserve">Svorkovnica MHY 703   </t>
  </si>
  <si>
    <t>210220020</t>
  </si>
  <si>
    <t xml:space="preserve">Uzemňovacie vedenie v zemi FeZn vrátane izolácie spojov   </t>
  </si>
  <si>
    <t>156</t>
  </si>
  <si>
    <t>156152250</t>
  </si>
  <si>
    <t xml:space="preserve">Drôt pozinkovaný mäkký 11343 d8.00mm   </t>
  </si>
  <si>
    <t>210220245</t>
  </si>
  <si>
    <t xml:space="preserve">Svorka FeZn pripojovacia SP   </t>
  </si>
  <si>
    <t>354</t>
  </si>
  <si>
    <t>3544219850</t>
  </si>
  <si>
    <t xml:space="preserve">Svorka  pripojovacia  ocelová žiarovo zinkovaná  označenie  SP 1   </t>
  </si>
  <si>
    <t>210220253</t>
  </si>
  <si>
    <t xml:space="preserve">Svorka FeZn uzemňovacia SR03   </t>
  </si>
  <si>
    <t>3544221300</t>
  </si>
  <si>
    <t xml:space="preserve">Svorka  odbočná spojovacia  ocelová žiarovo zinkovaná  označenie  SR 03 A   </t>
  </si>
  <si>
    <t>210800107</t>
  </si>
  <si>
    <t xml:space="preserve">Kábel medený uložený voľne CYKY 450/750 V 3x1,5   </t>
  </si>
  <si>
    <t>3410350085</t>
  </si>
  <si>
    <t xml:space="preserve">CYKY 3x1,5    Kábel pre pevné uloženie, medený STN   </t>
  </si>
  <si>
    <t>210800108</t>
  </si>
  <si>
    <t xml:space="preserve">Kábel medený uložený voľne CYKY 450/750 V 3x2,5   </t>
  </si>
  <si>
    <t>3410350086</t>
  </si>
  <si>
    <t xml:space="preserve">CYKY 3x2,5    Kábel pre pevné uloženie, medený STN   </t>
  </si>
  <si>
    <t>210800117</t>
  </si>
  <si>
    <t xml:space="preserve">Kábel medený uložený voľne CYKY 450/750 V 4x10   </t>
  </si>
  <si>
    <t>3410350095</t>
  </si>
  <si>
    <t xml:space="preserve">CYKY 4x10    Kábel pre pevné uloženie, medený STN   </t>
  </si>
  <si>
    <t>210800120</t>
  </si>
  <si>
    <t xml:space="preserve">Kábel medený uložený voľne CYKY 450/750 V 5x2,5   </t>
  </si>
  <si>
    <t>3410350098</t>
  </si>
  <si>
    <t xml:space="preserve">CYKY 5x2,5    Kábel pre pevné uloženie, medený STN   </t>
  </si>
  <si>
    <t>210800121</t>
  </si>
  <si>
    <t xml:space="preserve">Kábel medený uložený voľne CYKY 450/750 V 5x4   </t>
  </si>
  <si>
    <t>3410350099</t>
  </si>
  <si>
    <t xml:space="preserve">CYKY 5x4    Kábel pre pevné uloženie, medený STN   </t>
  </si>
  <si>
    <t>R</t>
  </si>
  <si>
    <t>M21-MV</t>
  </si>
  <si>
    <t xml:space="preserve">Murárske výpomoci   </t>
  </si>
  <si>
    <t>PM</t>
  </si>
  <si>
    <t xml:space="preserve">Podružný materiál   </t>
  </si>
  <si>
    <t>PPV</t>
  </si>
  <si>
    <t xml:space="preserve">Podiel pridružených výkonov   </t>
  </si>
  <si>
    <t>946</t>
  </si>
  <si>
    <t>460010011</t>
  </si>
  <si>
    <t xml:space="preserve">Vytýčenie trasy vonkajšieho silového vedenia,v prehľadnom teréne vedenie NN (tiež v obci)   </t>
  </si>
  <si>
    <t>460200141</t>
  </si>
  <si>
    <t xml:space="preserve">Hĺbenie káblovej ryhy 35 cm širokej a 60 cm hlbokej, v zemine triedy 1   </t>
  </si>
  <si>
    <t>460200165</t>
  </si>
  <si>
    <t xml:space="preserve">Hĺbenie káblovej ryhy 35 cm širokej a 80 cm hlbokej, v zemine triedy 5   </t>
  </si>
  <si>
    <t>460300002</t>
  </si>
  <si>
    <t xml:space="preserve">Zahrnutie rýh strojom vrátane urovnania vrstvy, ale bez zhutnenia, vo voľnom teréne.   </t>
  </si>
  <si>
    <t>460420022</t>
  </si>
  <si>
    <t xml:space="preserve">Zriadenie, rekonšt. káblového lôžka z piesku bez zakrytia, v ryhe šír. do 65 cm, hrúbky vrstvy 10 cm   </t>
  </si>
  <si>
    <t>583</t>
  </si>
  <si>
    <t>5831214000</t>
  </si>
  <si>
    <t xml:space="preserve">Drva vápencová 0 - 4 HZ   </t>
  </si>
  <si>
    <t>460420371</t>
  </si>
  <si>
    <t xml:space="preserve">Zriad. káblového lôžka z piesku vrstvy 10 cm, tehlami v smere kábla na šírku 35 cm   </t>
  </si>
  <si>
    <t>5833110300</t>
  </si>
  <si>
    <t xml:space="preserve">Kamenivo ťažené drobné 0-1 B   </t>
  </si>
  <si>
    <t>460490012</t>
  </si>
  <si>
    <t xml:space="preserve">Rozvinutie a uloženie výstražnej fólie z PVC do ryhy, šírka 33 cm   </t>
  </si>
  <si>
    <t>283</t>
  </si>
  <si>
    <t>2830002000</t>
  </si>
  <si>
    <t xml:space="preserve">Fólia cervená v m   </t>
  </si>
  <si>
    <t>HZS000113</t>
  </si>
  <si>
    <t xml:space="preserve">Stavebno montážne práce náročné ucelené - odborné, tvorivé remeselné (Tr 3) v rozsahu viac ako 8 hodín   </t>
  </si>
  <si>
    <t>hod</t>
  </si>
  <si>
    <t>HZS000420</t>
  </si>
  <si>
    <t xml:space="preserve">Projekt skutočného vyhotovenia   </t>
  </si>
  <si>
    <t>HZS000313</t>
  </si>
  <si>
    <t xml:space="preserve">revizia uzemnenia   </t>
  </si>
  <si>
    <t>HZS000314</t>
  </si>
  <si>
    <t xml:space="preserve">Revizia elektro - rozvody nn a VO   </t>
  </si>
  <si>
    <t>Stavba:</t>
  </si>
  <si>
    <t>Dátum:</t>
  </si>
  <si>
    <t>Objednávateľ:</t>
  </si>
  <si>
    <t>Projektant:</t>
  </si>
  <si>
    <t>Zhotoviteľ:</t>
  </si>
  <si>
    <t>Zákazka</t>
  </si>
  <si>
    <t>Cena bez DPH</t>
  </si>
  <si>
    <t>Cena s DPH</t>
  </si>
  <si>
    <t>ZRN</t>
  </si>
  <si>
    <t>VRN</t>
  </si>
  <si>
    <t>756</t>
  </si>
  <si>
    <t>756001</t>
  </si>
  <si>
    <t xml:space="preserve">    SO-01 Cyklotrasa </t>
  </si>
  <si>
    <t>756002</t>
  </si>
  <si>
    <t>756003</t>
  </si>
  <si>
    <t xml:space="preserve">    SO-03 Elektroinštalácie</t>
  </si>
  <si>
    <t>756001.2</t>
  </si>
  <si>
    <t xml:space="preserve">Dátum: </t>
  </si>
  <si>
    <t xml:space="preserve">Dátum:   </t>
  </si>
  <si>
    <t xml:space="preserve">Dátum:  </t>
  </si>
  <si>
    <t xml:space="preserve">11310-6511   </t>
  </si>
  <si>
    <t>Rozoberanie kamenej prídlažby v ploche do 200 m2,  -0,41700t</t>
  </si>
  <si>
    <t>Rozoberanie zámkovej dlažby všetkých druhov v ploche nad 20 m2,  -0,26000t</t>
  </si>
  <si>
    <t xml:space="preserve">11310-6612   </t>
  </si>
  <si>
    <t>11330-7222</t>
  </si>
  <si>
    <t>11330-7223</t>
  </si>
  <si>
    <t>Odstránenie podkladu v ploche nad 200 m2 z kameniva hrubého drveného, hr. do 100 mm,  -0,13000t</t>
  </si>
  <si>
    <t>11330-7221</t>
  </si>
  <si>
    <t>11330-7221R</t>
  </si>
  <si>
    <t>Odstránenie podkladu v ploche nad 200 m2 z kameniva drveného, hr. do 50 mm,  -0,06500t (lôžko pod dlažbou)</t>
  </si>
  <si>
    <t>Odstránenie krytu v ploche nad 200 m2 asfaltového, hr. vrstvy do 50 mm,  -0,09800t</t>
  </si>
  <si>
    <t>11310-7241</t>
  </si>
  <si>
    <t>11330-7232</t>
  </si>
  <si>
    <t>Odstránenie krytu asfaltového, v ploche nad 200 m2,hr. nad 150 do 200 mm,  -0,45000t</t>
  </si>
  <si>
    <t>11310-7244</t>
  </si>
  <si>
    <t>Rezanie existujúceho asfaltového krytu alebo podkladu hĺbky nad 150 do 200 mm</t>
  </si>
  <si>
    <t>91973-5114</t>
  </si>
  <si>
    <t>Rezanie existujúceho betónového krytu alebo podkladu hĺbky nad 150 do 200 mm</t>
  </si>
  <si>
    <t>Zásyp sypaninou bez zhutnenia jám, šachiet, rýh, zárezov alebo okolo objektov nad 100 do 1000 m3</t>
  </si>
  <si>
    <t>17420-1102</t>
  </si>
  <si>
    <t>16230-1102</t>
  </si>
  <si>
    <t>16430-3109</t>
  </si>
  <si>
    <t>17120-1202</t>
  </si>
  <si>
    <t>17120-9002</t>
  </si>
  <si>
    <t>Stojan na bicykel</t>
  </si>
  <si>
    <t>Osadenie stojana na bicykle so zabetonováním nôh, vrátane zemných prác a bet.zákaldovej konštrukcie</t>
  </si>
  <si>
    <t>553816R</t>
  </si>
  <si>
    <t>93617-4311R</t>
  </si>
  <si>
    <t xml:space="preserve">ACO 1       </t>
  </si>
  <si>
    <t>450300</t>
  </si>
  <si>
    <t>450295H</t>
  </si>
  <si>
    <t>62560500500</t>
  </si>
  <si>
    <t>500500E</t>
  </si>
  <si>
    <t>75001</t>
  </si>
  <si>
    <t>89594-1111</t>
  </si>
  <si>
    <t>45035-0150</t>
  </si>
  <si>
    <t>UV dno 450/300 s odkališťom, KLARTEC</t>
  </si>
  <si>
    <t>UV stredný diel 450/350 s odtokom DN 150, KLARTEC</t>
  </si>
  <si>
    <t>Zriadenie kanalizačného vpustu uličného z betónových dielcov typ UV-50</t>
  </si>
  <si>
    <t>UV horný diel 450/295, KLARTEC</t>
  </si>
  <si>
    <t>UV vyrovnávací prstenec 625/60 pod mrežu 500x500, KLARTEC</t>
  </si>
  <si>
    <t>Mreža liatinová 500x500 E, KLARTEC</t>
  </si>
  <si>
    <t>Tesniaca montážna pena 750 ml, KLARTEC</t>
  </si>
  <si>
    <t>Asfaltová zálievka z cestného asfaltu (alt. Bitumax 10, Biguma TL 82 a pod.) vrátane náteru adhéznou hmotou, alt. použitie asf. pásky Dunaflex</t>
  </si>
  <si>
    <t xml:space="preserve">Demontáž trativodu DN 160 </t>
  </si>
  <si>
    <t>Založenie trávnika parkového výsevom v rovine do 1:5</t>
  </si>
  <si>
    <t>Osivá tráv - trávové semeno</t>
  </si>
  <si>
    <t>Obrobenie pôdy hrabaním v rovine alebo na svahu do 1:5</t>
  </si>
  <si>
    <t>Obrobenie pôdy valcovaním v rovine alebo na svahu do 1:5</t>
  </si>
  <si>
    <t>005720001300</t>
  </si>
  <si>
    <t>183403153</t>
  </si>
  <si>
    <t>183403161</t>
  </si>
  <si>
    <t xml:space="preserve">kg </t>
  </si>
  <si>
    <t>231</t>
  </si>
  <si>
    <t>Asfaltový betón AC 11 O, CA 35/50, II, hr. 40 mm, š. do 3 m - červená farba</t>
  </si>
  <si>
    <t>Vyrovnanie povrchu doterajšieho podkladu obaľovaným kamenivom ACP 16-I, PMB 25/55-65 v hr. 70 mm</t>
  </si>
  <si>
    <t xml:space="preserve">56515-2111 </t>
  </si>
  <si>
    <t>Asfaltový betón vrstva obrusná AC 11 O v pruhu š. do 3 m z modifik. asfaltu tr. I, po zhutnení hr. 40 mm</t>
  </si>
  <si>
    <t>Asfaltový betón vrstva obrusná alebo ložná AC 16 v pruhu š. nad 3 m z modifik. asfaltu tr. I, po zhutnení hr. 60 mm</t>
  </si>
  <si>
    <t>57713-4251</t>
  </si>
  <si>
    <t>57715-4381</t>
  </si>
  <si>
    <t>5838401690</t>
  </si>
  <si>
    <t>Dlažbová kocka - žula, rozmer 12x12x12 cm</t>
  </si>
  <si>
    <t>Kladenie zámkovej dlažby  hr. 6 cm pre peších nad 20 m2 so zriadením lôžka z kameniva hr. 4 cm</t>
  </si>
  <si>
    <t>Kladenie dlažby z kociek drobných do lôžka z cementovej malty vrátane vyplnenia škár škárovacou maltou</t>
  </si>
  <si>
    <t>Asfaltový betón vrstva obrusná AC 11 O v pruhu š. do 3 m z modifik. asfaltu tr. I, po zhutnení hr. 60 mm</t>
  </si>
  <si>
    <t xml:space="preserve">57715-4251  </t>
  </si>
  <si>
    <t>59691-1112</t>
  </si>
  <si>
    <t>Trativody z flexodrenážnych rúr DN 160</t>
  </si>
  <si>
    <t>Zhotovenie vrstvy z geotextílie na upravenom povrchu v sklone do 1 : 5 , šírky od 0 do 3 m</t>
  </si>
  <si>
    <t>69366513400</t>
  </si>
  <si>
    <t>Geotextília netkaná polypropylénová Tatratex PP   400</t>
  </si>
  <si>
    <t>Lôžko pod potrubie, stoky a drobné objekty, v otvorenom výkope z piesku a štrkopiesku do 63 mm</t>
  </si>
  <si>
    <t>271</t>
  </si>
  <si>
    <t>21275-2127</t>
  </si>
  <si>
    <t>45157-3111</t>
  </si>
  <si>
    <t>SO-03 Elektroinštalácie</t>
  </si>
  <si>
    <t>Objekt:   SO-03 Elektroinštalácie</t>
  </si>
  <si>
    <t>57323-1111</t>
  </si>
  <si>
    <t>Postrek asfaltový spojovací modifikovaný bez posypu kamenivom z cestnej emulzie v množstve od 0,50 do 0,80 kg/m2</t>
  </si>
  <si>
    <t>57713-4111R</t>
  </si>
  <si>
    <t>871379011R</t>
  </si>
  <si>
    <t>28997-1211R</t>
  </si>
  <si>
    <t>11315-2230R</t>
  </si>
  <si>
    <t>Spracoval:   Cykloprojekt s.r.o.</t>
  </si>
  <si>
    <t xml:space="preserve">    SO-02 Uzamykateľný prístrešok pre bicykle </t>
  </si>
  <si>
    <t>Obrubník cestný nábehový, lxšxv 1000x200x150(100) mm</t>
  </si>
  <si>
    <t>Obrubník cestný prechodový , lxšxv 1000x200x150 mm</t>
  </si>
  <si>
    <t>Obrubník cestný, lxšxv 1000x150x260 mm, skosenie 120/40 mm</t>
  </si>
  <si>
    <t>592-170002400</t>
  </si>
  <si>
    <t>592-170002200</t>
  </si>
  <si>
    <t>592-170000700</t>
  </si>
  <si>
    <t xml:space="preserve">592-170001800   </t>
  </si>
  <si>
    <t>592-460006900</t>
  </si>
  <si>
    <t>592-460006800</t>
  </si>
  <si>
    <t>Rozoberanie zámkovej dlažby všetkých druhov v ploche nad 20 m2,  -0,26000t  (pre spätné použitie)</t>
  </si>
  <si>
    <t>Očistenie vybúraných dlažbových kociek drobných, s pôvodným vyplnením škár kamenivom ťaženým</t>
  </si>
  <si>
    <t>9790-71121</t>
  </si>
  <si>
    <t>18040-2111</t>
  </si>
  <si>
    <t>18340-3153</t>
  </si>
  <si>
    <t>18340-3161</t>
  </si>
  <si>
    <t xml:space="preserve">592-282772   </t>
  </si>
  <si>
    <t>583-3734300</t>
  </si>
  <si>
    <t>Vodorovné značenie krytov - plast, vodiacich prúžkov šírky 500 mm</t>
  </si>
  <si>
    <t>Osadenie parkovej lavičky kotevnými skrutkami bez zabetónovania nôh na pevný podklad</t>
  </si>
  <si>
    <t>Lavička parková s operadlom MIELA LME151t farba, konštrukcia z hliníkovej zliatiny, sedadlo a operadlo z dosiek z tropického dreva vypaľované farbou, dĺžky 1850 mm, farebnosť konštrukcie: RAL7016 - antracitová šedá, vrátane spodnej stavby pre parkovú lavičku Miela LME151t a chem.ukotvenia</t>
  </si>
  <si>
    <t>711 - Izolácie proti vode a vlhkosti</t>
  </si>
  <si>
    <t>Zhotovenie izolácie proti zemnej vlhkosti nopovou fóloiu položenou voľne na ploche zvislej</t>
  </si>
  <si>
    <t>Presun hmôt pre izoláciu proti vode v objektoch výšky do 6 m</t>
  </si>
  <si>
    <t xml:space="preserve">m2     </t>
  </si>
  <si>
    <t>Nopová HDPE fólia FONDALINE 500, výška nopu 8 mm, proti zemnej vlhkosti s radónovou ochranou, pre spodnú stavbu, ONDULINE</t>
  </si>
  <si>
    <t>283-230002700</t>
  </si>
  <si>
    <t>71 - IZOLÁCIE</t>
  </si>
  <si>
    <t>71 - IZOLÁCIE :</t>
  </si>
  <si>
    <t>710 - Izolácie proti vode a vlhkosti :</t>
  </si>
  <si>
    <t>71 - IZOLÁCIE spolu :</t>
  </si>
  <si>
    <t>711 - Izolácie proti vode a vlhkosti spolu :</t>
  </si>
  <si>
    <t>Odstránenie podkladu v ploche nad 200 m2 z betónu prostého, hr. vrstvy do 150 mm,  -0,22500t</t>
  </si>
  <si>
    <t>11330-7231</t>
  </si>
  <si>
    <t>Výšková úprava uličného vstupu alebo vpuste do 200 mm zvýšením mreže</t>
  </si>
  <si>
    <t>89923-1111</t>
  </si>
  <si>
    <t>595-170000600</t>
  </si>
  <si>
    <t>592-2170000100</t>
  </si>
  <si>
    <t>592-2170000300</t>
  </si>
  <si>
    <t>Kladenie zámkovej dlažby  hr. 8 cm pre peších nad 20 m2 so zriadením lôžka z kameniva hr. 4 cm</t>
  </si>
  <si>
    <t>Dlažba betónová Low value PREMAC KLASIKO bezšpárová, rozmer 200x200x80 mm, sivá</t>
  </si>
  <si>
    <t>Dlažba Casa di Campo hr. 60mm, na tesno (farba: Babylon, úprava senso)</t>
  </si>
  <si>
    <t>Podklad zo štrkodrte ŠD, hr. 100 mm</t>
  </si>
  <si>
    <t>56483-1111</t>
  </si>
  <si>
    <t>Obrubník cestný bez skosenia rovný, lxšxv 1000x150x260 mm</t>
  </si>
  <si>
    <t>592-170000900</t>
  </si>
  <si>
    <t>Obrubník cestný, lxšxv 1000x100x200 mm, skosenie 15/15 mm</t>
  </si>
  <si>
    <t>592-170002100</t>
  </si>
  <si>
    <t>Dlažba betónová (pôvodná dlažba z položky č.2.1)</t>
  </si>
  <si>
    <t>2 - ZÁKLADY</t>
  </si>
  <si>
    <t>2 - ZÁKLADY spolu :</t>
  </si>
  <si>
    <t xml:space="preserve">Výkop šachty nezapaženej, hornina 3 do 100 m3          </t>
  </si>
  <si>
    <t xml:space="preserve">Príplatok za lepivosť horniny tr.3                                              </t>
  </si>
  <si>
    <t>13320-1201</t>
  </si>
  <si>
    <t>13320-1209</t>
  </si>
  <si>
    <t>Príplatok k cenám za lepivosť pri hĺbení rýh š. nad 600 do 2 000 mm zapaž. i nezapažených, s urovnaním dna v hornine 3</t>
  </si>
  <si>
    <t>13220-1209</t>
  </si>
  <si>
    <t>Výkop ryhy šírky 600-2000mm horn.3 od 100 do 1000 m3</t>
  </si>
  <si>
    <t>13220-1202</t>
  </si>
  <si>
    <t>Obrubník PREMAC parkový, lxšxv 1000x50x200 mm, sivá (pohľadová hrana rovná)</t>
  </si>
  <si>
    <t>Dlažba betónová Low value PREMAC VEGA zatrávňovacia, rozmer 610x405x80 mm, sivá</t>
  </si>
  <si>
    <t>592-460013500</t>
  </si>
  <si>
    <t>Murivo základových pásov (m3) z betónových debniacich tvárnic s betónovou výplňou C 16/20 hrúbky 150 mm</t>
  </si>
  <si>
    <t>Výstuž pre murivo základových pásov z betónových debniacich tvárnic s betónovou výplňou z ocele B500 (10505)</t>
  </si>
  <si>
    <t>27531-3611</t>
  </si>
  <si>
    <t>27427-1011</t>
  </si>
  <si>
    <t>27436-1825</t>
  </si>
  <si>
    <t>Dlažba betónová Low value PREMAC KLASIKO, rozmer 200x200x60 mm, sivá</t>
  </si>
  <si>
    <t>592-460009600</t>
  </si>
  <si>
    <t>592-170002300</t>
  </si>
  <si>
    <t>Obrubník cestný, lxšxv 330x150x260 mm, skosenie 120/40 mm</t>
  </si>
  <si>
    <t>Osadenie odpadkového koša do betonovej pätky</t>
  </si>
  <si>
    <t>936104211</t>
  </si>
  <si>
    <t>96104-3111</t>
  </si>
  <si>
    <t>592-460009600R</t>
  </si>
  <si>
    <t>592-460008400R</t>
  </si>
  <si>
    <t>592-460011700R1</t>
  </si>
  <si>
    <t>592-460011700R2</t>
  </si>
  <si>
    <t>76792-0210R</t>
  </si>
  <si>
    <t>76792-0210</t>
  </si>
  <si>
    <t>76792-0010</t>
  </si>
  <si>
    <t>76792-0010R</t>
  </si>
  <si>
    <t>Kôš odpadkový NANUK NNK165tp, 50 l, štvorcový pôdorys, oceľová kostra opláštená drevenými lamelami z tropického dreva, výšky 1075 mm, strieška, popolník</t>
  </si>
  <si>
    <t>Osadenie zvislých cestných dopravných značiek na stĺpiky, konzoly alebo objekty</t>
  </si>
  <si>
    <t>553-560003900</t>
  </si>
  <si>
    <t>553-560000900R</t>
  </si>
  <si>
    <t>Betón základových pätiek, prostý tr. C 16/20 (zákl.pätky pre odpadkové koše, ZDZ, stojany na bicykel, stĺpiky na oplotenie)</t>
  </si>
  <si>
    <t xml:space="preserve">Poznámka: </t>
  </si>
  <si>
    <t xml:space="preserve">V prípade, kde sa v rámci tohto výkazu výmer a projektovej dokumentácie nachádza technická špecifikácia, ktorá  odkazuje na konkrétneho výrobcu, výrobný postup, obchodné označenie, patent, typ, oblasť alebo miesto pôvodu alebo výroby atď., je možné použitie „ekvivalentu“  s podmienkou, že sa jeho použitím nezníži akosť prác, technické parametre vrátane presných rozmerov a vlastností materiálov, technológií, výrobkov, ako aj ich vizuálne, architektonické a dizajnové riešenie a zabezpečia  sa požiadavky uvedené v tejto dokumentácii  v plnom rozsahu.       </t>
  </si>
  <si>
    <t>Lavička parková, konštrukcia z hliníkovej zliatiny, sedadlo z dosiek z tropického dreva vypaľované farbou, dĺžky 1850 mm, bez operadla - existujúca, dodávka spodnej stavby pre parkovú lavičku a kotviacich prvkov</t>
  </si>
  <si>
    <t>Demontáž a nasledovné osadenie existujúcej parkovej lavičky kotevnými skrutkami bez zabetónovania nôh na pevný podklad do novej polohy do 10 m</t>
  </si>
  <si>
    <t>93612-4122</t>
  </si>
  <si>
    <t>93612-4122R</t>
  </si>
  <si>
    <t>11310-6612R</t>
  </si>
  <si>
    <t>553-560000800R</t>
  </si>
  <si>
    <t>96600-6132R</t>
  </si>
  <si>
    <t>Vodorovné dopravné značenie striekaným plastom prechodov pre chodcov, šípky, symboly a pod., biela základná</t>
  </si>
  <si>
    <t>91572-1411</t>
  </si>
  <si>
    <t xml:space="preserve">915712311R   </t>
  </si>
  <si>
    <t>915712411</t>
  </si>
  <si>
    <t>404 410122000</t>
  </si>
  <si>
    <t>Regulačná informatívna značka, rozmer 900x600 mm, retroreflexia RA2, pozinkovaná</t>
  </si>
  <si>
    <t>Regulačná značka ZDZ 268-xx "Zóna najvyššej dovolenej rýchlosti (xx km/h)", Zn lisovaná, V3 - 900 x 900 mm, RA2, P3, E2, SP1</t>
  </si>
  <si>
    <t>404 410036370</t>
  </si>
  <si>
    <t>Regulačná značka ZDZ 269-xx "Koniec zóny najvyššej dovolenej rýchlosti (xx km/h)", Zn lisovaná, V3 - 900 x 900 mm, RA2, P3, E2, SP1</t>
  </si>
  <si>
    <t>404 410036380</t>
  </si>
  <si>
    <t>Regulačná značka ZDZ 222 "Spoločná cestička pre chodcov a cyklistov", Zn lisovaná, V1 - kruh 420 mm, RA1, P3, E2, SP1</t>
  </si>
  <si>
    <t>404 410034420</t>
  </si>
  <si>
    <t>Regulačná značka ZDZ 223-30 "Oddelená cestička pre chodcov a cyklistov (cyklisti vľavo)", Zn lisovaná, V1 - kruh 420 mm, RA1, P3, E2, SP1</t>
  </si>
  <si>
    <t>404 410034430</t>
  </si>
  <si>
    <t>Regulačná značka ZDZ 223-31 "Oddelená cestička pre chodcov a cyklistov (cyklisti vpravo)", Zn lisovaná, V1 - kruh 420 mm, RA1, P3, E2, SP1</t>
  </si>
  <si>
    <t>404 410034440</t>
  </si>
  <si>
    <t>Regulačná značka ZDZ 225-80 "Koniec oddelenej cestičky pre chodcov a cyklistov (cyklisti vľavo)", Zn lisovaná, V1 - kruh 420 mm, RA1, P3, E2, SP1</t>
  </si>
  <si>
    <t>404 410034495</t>
  </si>
  <si>
    <t>Regulačná značka ZDZ 225-70 "Koniec spoločná cestičky pre chodcov a cyklistov", Zn lisovaná, V1 - kruh 420 mm, RA1, P3, E2, SP1</t>
  </si>
  <si>
    <t>404 410034485</t>
  </si>
  <si>
    <t>404 410000550R</t>
  </si>
  <si>
    <t>404 410000535R</t>
  </si>
  <si>
    <t>Informačná značka ZDZ 325 "Priechod pre chodcov", Zn lisovaná, V1- 630 x 630 mm, RA1, P3, E2, SP1</t>
  </si>
  <si>
    <t>Informačná značka ZDZ 326 "Priechod pre cyklistov", Zn lisovaná, V1- 630 x 630 mm, RA1, P3, E2, SP1</t>
  </si>
  <si>
    <t>404 410001320R</t>
  </si>
  <si>
    <t>Informačná značka ZDZ 325 "Priechod pre chodcov", Zn lisovaná, V2- 900 x 900 mm, RA2, P3, E2, SP1</t>
  </si>
  <si>
    <t>404 410001335R</t>
  </si>
  <si>
    <t>Informačná značka ZDZ 326 "Priechod pre cyklistov", Zn lisovaná,  V2 - 900 x 900 mm, RA2, P3, E2, SP1</t>
  </si>
  <si>
    <t>Regulačná značka ZDZ 201 "Daj prednosť v jazde", Zn lisovaná, V2-900 mm, RA2, P3, E2, SP1</t>
  </si>
  <si>
    <t>404 410033910</t>
  </si>
  <si>
    <t>Regulačná značka ZDZ 201 "Daj prednosť v jazde", Zn lisovaná, V1-630 mm, RA2, P3, E2, SP1</t>
  </si>
  <si>
    <t>404 410033905</t>
  </si>
  <si>
    <t>Výstražná značka ZDZ 143-10 "Cyklisti (umiestnenie vpravo)", Zn lisovaná, V2-900 mm, RA2, P3, E2, SP1</t>
  </si>
  <si>
    <t>404 410001350</t>
  </si>
  <si>
    <t>Regulačná značka ZDZ 221 "Cyklistická komunikácia", Zn lisovaná, V2 - kruh 600 mm, RA1, P3, E2, SP1</t>
  </si>
  <si>
    <t>404 410034415</t>
  </si>
  <si>
    <t>Regulačná značka ZDZ 230 "Zákaz vjazdu", Zn lisovaná, V2 - kruh 600 mm, RA2, P3, E2, SP1</t>
  </si>
  <si>
    <t>404 410035885</t>
  </si>
  <si>
    <t>Informatívna značka ZDZ 302 "Hlavná cesta", Zn lisovaná, V2-600 x 600 mm, RA2, P3, E2, SP1</t>
  </si>
  <si>
    <t>404 410112340</t>
  </si>
  <si>
    <t>404 410034745</t>
  </si>
  <si>
    <t>Regulačná značka ZDZ 212 "prikázaný smer obchádzania vpravo a vľavo", Zn lisovaná, V2 - kruh 600 mm, RA2, P3, E2, SP1</t>
  </si>
  <si>
    <t>Dodatková tabuľka, rozmer 500x150 mm, Zn plech so založeným Al okrajovým profilom I. trieda</t>
  </si>
  <si>
    <t>404 410198800</t>
  </si>
  <si>
    <t>404 450006000R</t>
  </si>
  <si>
    <t>404 410093100R</t>
  </si>
  <si>
    <t>Príkazová značka (Zníženie počtu jazdných pruhov), rozmer 1000x1500 mm, fólia RA2, pozinkovaná</t>
  </si>
  <si>
    <t>Príkazová značka  (Radenie jazdných pruhov pred križovatkou), rozmer 1500x1500 mm, fólia RA2, pozinkovaná</t>
  </si>
  <si>
    <t>404 410091600R</t>
  </si>
  <si>
    <t>Regulačná značka ZDZ 225-60 "Koniec cyklistickej komunikácie", Zn lisovaná, V2 - kruh 600 mm, RA1, P3, E2, SP1</t>
  </si>
  <si>
    <t>404 410034480</t>
  </si>
  <si>
    <t>Zariadenie dopravné (Smerovacia doska), rozmer 330x1100 mm, obojstranná, plastovaná</t>
  </si>
  <si>
    <t>Výkop ryhy do šírky 600 mm v horn.3 do 100 m3</t>
  </si>
  <si>
    <t>13220-1101</t>
  </si>
  <si>
    <t>915711222.S</t>
  </si>
  <si>
    <t>Dočasné vodorovné dopravné značenie striekané farbou deliacich čiar súvislých šírky 125 mm žltá retroreflexná (V 1a)</t>
  </si>
  <si>
    <t>915711322.S</t>
  </si>
  <si>
    <t>Dočasné vodorovné dopravné značenie striekané farbou deliacich čiar prerušovaných šírky 125 mm žltá retroreflexná (V 2b)</t>
  </si>
  <si>
    <t>915721222.S</t>
  </si>
  <si>
    <t>Dočasné vodorovné dopravné značenie striekané farbou prechodov pre chodcov, šípky, symboly a pod., žltá retroreflexná (V 5a)</t>
  </si>
  <si>
    <t>966083111.S</t>
  </si>
  <si>
    <t>966083112.S</t>
  </si>
  <si>
    <t xml:space="preserve">Odstránenie dočasného vodorovného dopravného značenia </t>
  </si>
  <si>
    <t>Odstránenie dočasného vodorovného dopravného značenia čiar šírky do 250 mm</t>
  </si>
  <si>
    <t>404-410211400R</t>
  </si>
  <si>
    <t>Osadenie cestného obrubníka betónového ležatého do lôžka z betónu prostého tr. C 16/20 s bočnou oporou</t>
  </si>
  <si>
    <t>Presunutie a osadenie existujúcich dopravných značiek so stĺpikmi do novej pozície</t>
  </si>
  <si>
    <t>76 - KONŠTRUKCIE spolu :</t>
  </si>
  <si>
    <t>136-110028100R</t>
  </si>
  <si>
    <t>Dočasné prektytie vjazdov oceľovou platňou - Plech oceľový hrubý 25x3000x3000 mm, viď výkresy POD - Dočasné DZ</t>
  </si>
  <si>
    <t>Dočasné prekrytie lávkou pre peších so zábradlím, l= 3,0 m, š= 3,0 m</t>
  </si>
  <si>
    <t>421952121R</t>
  </si>
  <si>
    <t>Rekapitulácia objektov stavby - Oprávnené výdavky</t>
  </si>
  <si>
    <t>Oprávnené výdavky celkom :</t>
  </si>
  <si>
    <t>Neoprávnené výdavky celkom :</t>
  </si>
  <si>
    <t>Oprávnené výdavky</t>
  </si>
  <si>
    <t>Neoprávnené výdavky</t>
  </si>
  <si>
    <t>KRYCÍ LIST ROZPOČTU - Oprávnené + Neoprávnené výdavky</t>
  </si>
  <si>
    <t>Oprávnené + Neoprávnené výdavky spolu :</t>
  </si>
  <si>
    <t>KRYCÍ LIST ROZPOČTU - Oprávnené výdavky</t>
  </si>
  <si>
    <t>Rekapitulácia objektov stavby - Neoprávnené výdavky</t>
  </si>
  <si>
    <t>Objekt:</t>
  </si>
  <si>
    <t>JKSO:</t>
  </si>
  <si>
    <t/>
  </si>
  <si>
    <t>KS:</t>
  </si>
  <si>
    <t>IČ DPH:</t>
  </si>
  <si>
    <t>Spracovateľ:</t>
  </si>
  <si>
    <t>Poznámka:</t>
  </si>
  <si>
    <t>Základ dane</t>
  </si>
  <si>
    <t>Sadzba dane</t>
  </si>
  <si>
    <t>Výška dane</t>
  </si>
  <si>
    <t>základná</t>
  </si>
  <si>
    <t>znížená</t>
  </si>
  <si>
    <t>zákl. prenesená</t>
  </si>
  <si>
    <t>zníž. prenesená</t>
  </si>
  <si>
    <t>nulová</t>
  </si>
  <si>
    <t>v</t>
  </si>
  <si>
    <t>Spracovateľ</t>
  </si>
  <si>
    <t>Dátum a podpis:</t>
  </si>
  <si>
    <t>Kód dielu - Popis</t>
  </si>
  <si>
    <t>Cena celkom [EUR]</t>
  </si>
  <si>
    <t>Náklady z rozpočtu</t>
  </si>
  <si>
    <t xml:space="preserve">HSV - Práce a dodávky HSV   </t>
  </si>
  <si>
    <t xml:space="preserve">    99 - Presun hmôt HSV   </t>
  </si>
  <si>
    <t>ROZPOČET</t>
  </si>
  <si>
    <t>PČ</t>
  </si>
  <si>
    <t>J.cena [EUR]</t>
  </si>
  <si>
    <t xml:space="preserve">Práce a dodávky HSV   </t>
  </si>
  <si>
    <t>1.1.</t>
  </si>
  <si>
    <t>K</t>
  </si>
  <si>
    <t>183101111</t>
  </si>
  <si>
    <t>Hĺbenie jamky v rovine alebo na svahu do 1:5, objem do 0,01 m3</t>
  </si>
  <si>
    <t>183101221</t>
  </si>
  <si>
    <t>Hĺbenie jamiek pre výsadbu v horn. 1-4 s výmenou pôdy do 50% v rovine alebo na svahu do 1:5 objemu nad 0, 40 do 1,00 m3</t>
  </si>
  <si>
    <t>183204112</t>
  </si>
  <si>
    <t>Výsadba kvetín do pripravovanej pôdy so zaliatím s jednoduchými koreňami trvaliek</t>
  </si>
  <si>
    <t>184102116</t>
  </si>
  <si>
    <t>Výsadba dreviny s balom v rovine alebo na svahu do 1:5, priemer balu nad 600 do 800 mm</t>
  </si>
  <si>
    <t>184921210</t>
  </si>
  <si>
    <t>Mulčovanie záhonu štrkom alebo štrkodrvou hr. vrstvy do 50 mm v rovine alebo na svahu do 1:5</t>
  </si>
  <si>
    <t>583410001200</t>
  </si>
  <si>
    <t>185802113</t>
  </si>
  <si>
    <t>Hnojenie pôdy v rovine alebo na svahu do 1:5 umelým hnojivom naširoko</t>
  </si>
  <si>
    <t>251110000100</t>
  </si>
  <si>
    <t>185802114</t>
  </si>
  <si>
    <t>Hnojenie pôdy v rovine alebo na svahu do 1:5 umelým hnojivom</t>
  </si>
  <si>
    <t>251910000100</t>
  </si>
  <si>
    <t>185851111</t>
  </si>
  <si>
    <t>Dovoz vody pre zálievku rastlín na vzdialenosť do 6000 m</t>
  </si>
  <si>
    <t xml:space="preserve">Rastlinný materiál   </t>
  </si>
  <si>
    <t>Allium sphaerocephalon</t>
  </si>
  <si>
    <t xml:space="preserve">Presun hmôt HSV   </t>
  </si>
  <si>
    <t>998231311</t>
  </si>
  <si>
    <t>Presun hmôt pre sadovnícke a krajinárske úpravy do 5000 m vodorovne bez zvislého presunu</t>
  </si>
  <si>
    <t>KRYCÍ LIST ROZPOČTU - Neoprávnené výdavky</t>
  </si>
  <si>
    <t>SO 01-NV, SO 01.1</t>
  </si>
  <si>
    <t xml:space="preserve">    SO-01 Cyklotrasa - Neoprávnené výdavky</t>
  </si>
  <si>
    <t xml:space="preserve">    SO 01.1 Sadové úpravy - Neoprávnené výdavky</t>
  </si>
  <si>
    <t>Rekapitulácia objektov stavby - Oprávnené výdavky + Neoprávnené výdavky</t>
  </si>
  <si>
    <t>Objednávateľ:   Mesto Malacky , Bernolákova 5188/1A, 901 01 Malacky</t>
  </si>
  <si>
    <t xml:space="preserve"> Mesto Malacky , Bernolákova 5188/1A, 901 01 Malacky </t>
  </si>
  <si>
    <t>Objednávateľ:    Mesto Malacky , Bernolákova 5188/1A, 901 01 Malacky</t>
  </si>
  <si>
    <t xml:space="preserve"> Mesto Malacky , Bernolákova 5188/1A, 901 01 Malacky</t>
  </si>
  <si>
    <t>Ochrana stromu debnením pred poškodením stavebnou činnosťou zhotovenie</t>
  </si>
  <si>
    <t>Ochrana stromu debnením pred poškodením stavebnou činnosťou odstránenie</t>
  </si>
  <si>
    <r>
      <t xml:space="preserve">Odstránenie </t>
    </r>
    <r>
      <rPr>
        <sz val="8"/>
        <rFont val="Arial Narrow"/>
        <family val="2"/>
      </rPr>
      <t>podkladu</t>
    </r>
    <r>
      <rPr>
        <sz val="8"/>
        <color indexed="8"/>
        <rFont val="Arial Narrow"/>
        <family val="2"/>
      </rPr>
      <t xml:space="preserve"> v ploche nad 200 m2 z betónu prostého, hr. vrstvy do 150 mm,  -0,22500t</t>
    </r>
  </si>
  <si>
    <t>Búracie práce a zemné práce súvisiace s výkopom výsadbových jám pre SO 01.1 Sadové úpravy sú zahrnuté vo výkaze výmer v časti SO 01 Cyklotrasa - Neoprávnené výdavky</t>
  </si>
  <si>
    <t xml:space="preserve">    1.1. - Zemné práce</t>
  </si>
  <si>
    <t>Ostatné konštrukcie a práce</t>
  </si>
  <si>
    <t>Poznámky:</t>
  </si>
  <si>
    <t>553560010900.2</t>
  </si>
  <si>
    <t>553560010900.1</t>
  </si>
  <si>
    <t>174201101</t>
  </si>
  <si>
    <t>5812532000.1</t>
  </si>
  <si>
    <t>Kamenivo drvené hrubé frakcia 8-16 mm</t>
  </si>
  <si>
    <t>Pyrus calleryana Aristocrat, bal 16/18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</si>
  <si>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</si>
  <si>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</si>
  <si>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</si>
  <si>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</si>
  <si>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</si>
  <si>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</si>
  <si>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</si>
  <si>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</si>
  <si>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</si>
  <si>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Robinia pseudoacacia frisia, bal 16/18</t>
  </si>
  <si>
    <t>Amelanchair lamarckii (viackmeň), 150/170</t>
  </si>
  <si>
    <t>Koelreuteria  paniculata, bal 16/18</t>
  </si>
  <si>
    <t>Acer campestre „globosum“ , bal 16/18</t>
  </si>
  <si>
    <t>Sorbus aucuparia, bal 14/16</t>
  </si>
  <si>
    <t>Liquidambar styraciflua, bal 16/18</t>
  </si>
  <si>
    <t>Platanus hispanica, bal 16/18</t>
  </si>
  <si>
    <t>Tilia cordata, bal 16/18</t>
  </si>
  <si>
    <t>185803411</t>
  </si>
  <si>
    <t>Vyhrabanie trávnika v rovine alebo na svahu do 1:5, vrátane odvozu a likvidácie odstránenej hmoty</t>
  </si>
  <si>
    <t>185804311.1</t>
  </si>
  <si>
    <t>185804311.2</t>
  </si>
  <si>
    <t>113107131.1</t>
  </si>
  <si>
    <t>Odstránenie krovín a stromov s koreňom s priemerom kmeňa do 100 mm, do 1000 m2, vrátane odvozu a likvidácie odstránenej hmoty</t>
  </si>
  <si>
    <t>set</t>
  </si>
  <si>
    <t>18420KSBZ1</t>
  </si>
  <si>
    <t>Debnenie stien základových pásov, odstránenie-tradičné</t>
  </si>
  <si>
    <t>274351217</t>
  </si>
  <si>
    <t>274351218</t>
  </si>
  <si>
    <t>Pestovateľský substrát:                                                                              Kulturná vrstva pôdy  30% objemu
Ílovitá frakcia ( 0,002mm ) 3% objemu
Prachovitá frakcia ( 0,002-0,063mm ) 17% objemu
Pieskovitá frakcia ( 0,063-2,0 mm ) 20 % objemu
Kamenitá frakcia (2,0-63,0 mm ) 30 % objemu</t>
  </si>
  <si>
    <t>Zásyp sypaninou bez zhutnenia jám, šachiet, rýh, zárezov alebo okolo objektov do 100 m3 (výsadbové jamy)</t>
  </si>
  <si>
    <t xml:space="preserve"> Objekt : SO 01 - Cyklotrasa - Neoprávnené výdavky</t>
  </si>
  <si>
    <t>Objekt : SO 01 - Cyklotrasa - Neoprávnené výdavky</t>
  </si>
  <si>
    <t>Perovskia „Blue Spire“ , K15</t>
  </si>
  <si>
    <t>Hemerocallis „Gentle Shepherd“, K11</t>
  </si>
  <si>
    <t>Allium giganteum</t>
  </si>
  <si>
    <t>Kniphofia „Limelight“, K9</t>
  </si>
  <si>
    <t>Prunus laurocerasus „Otto Luyken“, K15</t>
  </si>
  <si>
    <t>Hydrangea, K15</t>
  </si>
  <si>
    <t xml:space="preserve">Athyrium „Lady in Red“ , K9 </t>
  </si>
  <si>
    <t>Helleoborus“Double Green“  , K9</t>
  </si>
  <si>
    <t>Pennisetum „Little Bunny“ , K15</t>
  </si>
  <si>
    <t>Hosta „June Fever" , K9</t>
  </si>
  <si>
    <t>Lonicera nitida 'Chalons' SCOOP, K15</t>
  </si>
  <si>
    <t>Nepeta  x faassenii, K9</t>
  </si>
  <si>
    <t>Verbena bonariensis, K9</t>
  </si>
  <si>
    <t>Festuca gautieri, K11</t>
  </si>
  <si>
    <t>Caryopteris „ Hint of Gold“ , K15</t>
  </si>
  <si>
    <t>Miscanthus „ Little Zebra“ , K15</t>
  </si>
  <si>
    <t>Euonymus japonica „Aurea“, K11</t>
  </si>
  <si>
    <t>Achillea“Cloth of gold“, K9</t>
  </si>
  <si>
    <t>Hnojivo s dlhodobou účinnosťou s postupným uvoľňovaním živín, štartovacie, 30g/m2</t>
  </si>
  <si>
    <t>Debnenie stien základových pásov, zhotovenie-tradičné (bet.lôžko obrubníkov)</t>
  </si>
  <si>
    <t xml:space="preserve">Hnojivové tablety, 10 g, strom-8 ks </t>
  </si>
  <si>
    <t>183403114</t>
  </si>
  <si>
    <t>Obrobenie pôdy kultivátorovaním v rovine alebo na svahu do 1:5 (podložie výsadbovej jamy)</t>
  </si>
  <si>
    <t xml:space="preserve"> Stavba : Cyklotrasa Družstevná - Radlinského , Malacky</t>
  </si>
  <si>
    <t>Stavba : CYKLOTRASA DRUŽSTEVNÁ - RADLINSKÉHO, MALACKY</t>
  </si>
  <si>
    <t>Rosa Larissa, K15</t>
  </si>
  <si>
    <t>Lonicera nitida "MAIGRUN", K15</t>
  </si>
  <si>
    <t>Hĺbenie jamky v rovine alebo na svahu do 1:5, objem nad 0,02 do 0,05 m3</t>
  </si>
  <si>
    <t>183101113</t>
  </si>
  <si>
    <t>Montáž ochrannej mreže ku stromom v komunikácií so zabetónovaním oceľového rámu</t>
  </si>
  <si>
    <t>936942001</t>
  </si>
  <si>
    <t>Mreža ochranná ku stromom, štvorcový pôdorys roštu, strana 1200 mm, oceľová mreža bez ochrany kmeňa stromu - CUADRADO, 1200 x 1200 m, v.p. 450 mm, vrátane osadzovacieho rámu</t>
  </si>
  <si>
    <t>Mreža ochranná ku stromom, kruhový pôdorys roštu, priemer 1200 mm, liatinová mreža bez ochrany kmeňa stromu - CIRCULAR, p.1200 mm, v.p. 450 mm, vrátane osadzovacieho rámu</t>
  </si>
  <si>
    <t>Prunus laurocerasus „Otto Luyken“, K11</t>
  </si>
  <si>
    <t xml:space="preserve">Zaliatie rastlín vodou, plochy jednotlivo do 20 m2:  stromy 75 l x 130 ks x 2 =  19 500 l </t>
  </si>
  <si>
    <t xml:space="preserve">    1.2 - Rastlinný materiál   </t>
  </si>
  <si>
    <t xml:space="preserve">    9 - Ostatné konštrukcie a práce</t>
  </si>
  <si>
    <t>Výsadba kvetín do pripravovanej pôdy so zaliatím s jednoduchými koreňami cibuliek alebo hľúz</t>
  </si>
  <si>
    <t>183204113</t>
  </si>
  <si>
    <t>Zaliatie rastlín vodou, plochy jednotlivo do 20 m2:  trvalky 3 l x 6 154 Ks  = 18 462 l</t>
  </si>
  <si>
    <t>D+M  Kotvenie stromov KOTVOS - KSBZ1 SET 8-20 cm                                      - kotva veľkosti I. s textilným POP popruhom o šírke 35 mm a šitým okom - 3 ks
- kotviaca račňa s POP popruhom o šírke 35 mm a dĺžkou 4 m - 1 ks                                   - zatĺkacia tyč ZT-1 - 1 ks</t>
  </si>
  <si>
    <t>Dopravná značka základného rozmeru vrátane podstavca a stĺpa (dočasné DZ)</t>
  </si>
  <si>
    <t>Výchovný rez pred výsadbou + kontrola koreňového systému</t>
  </si>
  <si>
    <t>1858VRKK</t>
  </si>
  <si>
    <t>Demontáž ochranných mreží stromov v komunikácií so zabetónovaním,  -0,12500 t</t>
  </si>
  <si>
    <t>96600-1181</t>
  </si>
  <si>
    <t>Demontáž stojana na bicykle s betónovou pätkou,  -0,01000 t</t>
  </si>
  <si>
    <t>96600-1131</t>
  </si>
  <si>
    <t>Búranie základov alebo vybúranie otvorov plochy nad 4 m2 z betónu prostého alebo preloženého kameňom,  -2,20000t</t>
  </si>
  <si>
    <t>96600-1132</t>
  </si>
  <si>
    <t>Demontáž stojana na bicykle kotveného skrutkami na pevný podklad,  -0,01000 t</t>
  </si>
  <si>
    <t>976085311</t>
  </si>
  <si>
    <t>Vybúranie kanalizačného rámu liatinového vrátane poklopu alebo mreže,  -0,04400t</t>
  </si>
  <si>
    <t>254</t>
  </si>
  <si>
    <t>Poklop liatinový D400 priemer 600 mm</t>
  </si>
  <si>
    <t>552-410002300</t>
  </si>
  <si>
    <t>Poklop liatinový, rozmer 600x600 mm, A 15 kN, s tesnenim</t>
  </si>
  <si>
    <t>552-410002650.</t>
  </si>
  <si>
    <t>89931-1112</t>
  </si>
  <si>
    <t>Osadenie oceľ.alebo liatinového poklopu s rámom na šachte tunelovej stoky hmotnosti 50-100 kg</t>
  </si>
  <si>
    <t>Objednávateľ:   Mesto Malacky, Bernolákova 5188/1A, Malacky 901 01</t>
  </si>
  <si>
    <t>K.1</t>
  </si>
  <si>
    <t>K.2</t>
  </si>
  <si>
    <t>K.3</t>
  </si>
  <si>
    <t>K.4</t>
  </si>
  <si>
    <t>K.5</t>
  </si>
  <si>
    <t>K.6</t>
  </si>
  <si>
    <t>K.7</t>
  </si>
  <si>
    <t>K.8</t>
  </si>
  <si>
    <t>K.9</t>
  </si>
  <si>
    <t>T.1</t>
  </si>
  <si>
    <t>T.2</t>
  </si>
  <si>
    <t>T.3</t>
  </si>
  <si>
    <t>T.4</t>
  </si>
  <si>
    <t>T.5</t>
  </si>
  <si>
    <t>T.6</t>
  </si>
  <si>
    <t>T.7</t>
  </si>
  <si>
    <t>T.8</t>
  </si>
  <si>
    <t>T.9</t>
  </si>
  <si>
    <t>T.10</t>
  </si>
  <si>
    <t>T.11</t>
  </si>
  <si>
    <t>C.1</t>
  </si>
  <si>
    <t>C.2</t>
  </si>
  <si>
    <t>Výsadba sadeníc kríkov, výšky nad 250 do 600 mm do jamky s priemerom 350 mm, hĺbky 350 mm</t>
  </si>
  <si>
    <t>184004722</t>
  </si>
  <si>
    <t>SO 01.1- Sadové úpravy - Neoprávnené výdavky</t>
  </si>
  <si>
    <t>Palisáda betónová, rozmer 165x165x600 mm (pôvodná z položky č.3)</t>
  </si>
  <si>
    <t>1893,00 =   1893,000</t>
  </si>
  <si>
    <t>Odberateľ:  Mesto Malacky , Bernolákova 5188/1A, 901 01 Malacky</t>
  </si>
  <si>
    <t>Mesto Malacky, Bernolákova 5188/1A , Malacky 901 01</t>
  </si>
  <si>
    <t>Odberateľ: Mesto Malacky, Bernolákova 5188/1A , Malacky 901 01</t>
  </si>
  <si>
    <t xml:space="preserve">Odberateľ: Mesto Malacky, Bernolákova 5188/1A , Malacky 901 01 </t>
  </si>
  <si>
    <t>ACO - odvodnenie do uličného vpustu/šachty - podľa projektovej dokumentácie SO 01 - Detail odvodnenia (výkopové a búracie práce sú už zahrnuté v iných položkách)</t>
  </si>
  <si>
    <t>756001.1</t>
  </si>
  <si>
    <t>756001 NV</t>
  </si>
  <si>
    <t>Obrubník parkový, lxšxv 1000x50x200 mm, sivá (pohľadová hrana rovná)</t>
  </si>
  <si>
    <t>Obrubník cestný oblúkový, vonkajší polomer 1 m, lxšxv 780x150(110)x260 mm</t>
  </si>
  <si>
    <t>Obrubník cestný oblúkový, vonkajší polomer 3 m, lxšxv 780x150(110)x260 mm</t>
  </si>
  <si>
    <t>Obrubník cestný oblúkový, vonkajší polomer 8 m, lxšxv 780x150(110)x260 mm</t>
  </si>
  <si>
    <t>SO 01, SO 02, SO 03</t>
  </si>
  <si>
    <t>Vodorovné premiestnenie výkopku po spevnenej ceste z horniny 1 až 4. Príplatok k cene za každých ďalších aj začatých 1000 m nad 1000 m</t>
  </si>
  <si>
    <t>Mgr.art. Branislav Škopek</t>
  </si>
  <si>
    <t>Projektant: Mgr.art. Branislav Škopek</t>
  </si>
  <si>
    <t>Projektant:  Mgr.art. Branislav Škopek</t>
  </si>
  <si>
    <t xml:space="preserve">   Mgr.art. Branislav Škopek</t>
  </si>
  <si>
    <t xml:space="preserve">Spracoval: </t>
  </si>
  <si>
    <t>Objednávateľ:   Mesto Malacky , Malacky 90101</t>
  </si>
  <si>
    <t xml:space="preserve">Spracoval:  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</si>
</sst>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Kč&quot;;\-#,##0\ &quot;Kč&quot;"/>
    <numFmt numFmtId="167" formatCode="#,##0\ &quot;Kč&quot;;[Red]\-#,##0\ &quot;Kč&quot;"/>
    <numFmt numFmtId="168" formatCode="#,##0.00\ &quot;Kč&quot;;\-#,##0.00\ &quot;Kč&quot;"/>
    <numFmt numFmtId="169" formatCode="#,##0.00\ &quot;Kč&quot;;[Red]\-#,##0.00\ &quot;Kč&quot;"/>
    <numFmt numFmtId="170" formatCode="_-* #,##0\ &quot;Kč&quot;_-;\-* #,##0\ &quot;Kč&quot;_-;_-* &quot;-&quot;\ &quot;Kč&quot;_-;_-@_-"/>
    <numFmt numFmtId="171" formatCode="_-* #,##0\ _K_č_-;\-* #,##0\ _K_č_-;_-* &quot;-&quot;\ _K_č_-;_-@_-"/>
    <numFmt numFmtId="172" formatCode="_-* #,##0.00\ &quot;Kč&quot;_-;\-* #,##0.00\ &quot;Kč&quot;_-;_-* &quot;-&quot;??\ &quot;Kč&quot;_-;_-@_-"/>
    <numFmt numFmtId="173" formatCode="_-* #,##0.00\ _K_č_-;\-* #,##0.00\ _K_č_-;_-* &quot;-&quot;??\ _K_č_-;_-@_-"/>
    <numFmt numFmtId="174" formatCode="_-* #,##0\ &quot;Sk&quot;_-;\-* #,##0\ &quot;Sk&quot;_-;_-* &quot;-&quot;\ &quot;Sk&quot;_-;_-@_-"/>
    <numFmt numFmtId="175" formatCode="_-* #,##0\ _S_k_-;\-* #,##0\ _S_k_-;_-* &quot;-&quot;\ _S_k_-;_-@_-"/>
    <numFmt numFmtId="176" formatCode="_-* #,##0.00\ &quot;Sk&quot;_-;\-* #,##0.00\ &quot;Sk&quot;_-;_-* &quot;-&quot;??\ &quot;Sk&quot;_-;_-@_-"/>
    <numFmt numFmtId="177" formatCode="_-* #,##0.00\ _S_k_-;\-* #,##0.00\ _S_k_-;_-* &quot;-&quot;??\ _S_k_-;_-@_-"/>
    <numFmt numFmtId="178" formatCode="#,##0.000"/>
    <numFmt numFmtId="179" formatCode="#,##0.00000"/>
    <numFmt numFmtId="180" formatCode="#,##0&quot; &quot;"/>
    <numFmt numFmtId="181" formatCode="#,##0\ &quot;Sk&quot;"/>
    <numFmt numFmtId="182" formatCode="#,##0\ _S_k"/>
    <numFmt numFmtId="183" formatCode="#,##0&quot; Sk&quot;;[Red]&quot;-&quot;#,##0&quot; Sk&quot;"/>
    <numFmt numFmtId="184" formatCode="0.000"/>
    <numFmt numFmtId="185" formatCode="#,##0.0000"/>
    <numFmt numFmtId="186" formatCode="#,##0.000000"/>
    <numFmt numFmtId="187" formatCode="####;\-####"/>
    <numFmt numFmtId="188" formatCode="0.00%;\-0.00%"/>
    <numFmt numFmtId="189" formatCode="#,##0.000;\-#,##0.000"/>
    <numFmt numFmtId="190" formatCode="0.0000"/>
    <numFmt numFmtId="191" formatCode="#,##0.00_ ;\-#,##0.00\ "/>
    <numFmt numFmtId="192" formatCode="dd\.mm\.yyyy"/>
    <numFmt numFmtId="193" formatCode="#,##0.00%"/>
    <numFmt numFmtId="194" formatCode="#,##0.0000;\-#,##0.0000"/>
    <numFmt numFmtId="195" formatCode="\P\r\a\vd\a;&quot;Pravda&quot;;&quot;Nepravda&quot;"/>
    <numFmt numFmtId="196" formatCode="[$€-2]\ #\ ##,000_);[Red]\([$¥€-2]\ #\ ##,000\)"/>
    <numFmt numFmtId="197" formatCode="0.00000"/>
    <numFmt numFmtId="198" formatCode="0.000000"/>
    <numFmt numFmtId="199" formatCode="#,##0.0"/>
    <numFmt numFmtId="200" formatCode="#,##0.0000000"/>
    <numFmt numFmtId="201" formatCode="#,##0.00000000"/>
    <numFmt numFmtId="202" formatCode="#,##0.000_ ;\-#,##0.000\ "/>
    <numFmt numFmtId="203" formatCode="#,##0.0000_ ;\-#,##0.0000\ "/>
    <numFmt numFmtId="204" formatCode="#,##0.00000_ ;\-#,##0.00000\ "/>
    <numFmt numFmtId="205" formatCode="0.0000000000"/>
    <numFmt numFmtId="206" formatCode="0.000000000"/>
    <numFmt numFmtId="207" formatCode="0.00000000"/>
    <numFmt numFmtId="208" formatCode="0.0000000"/>
    <numFmt numFmtId="209" formatCode="#,##0.000000_ ;\-#,##0.000000\ "/>
    <numFmt numFmtId="210" formatCode="#,##0.0000000_ ;\-#,##0.0000000\ "/>
    <numFmt numFmtId="211" formatCode="#,##0.00000;\-#,##0.00000"/>
  </numFmts>
  <fonts count="9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10"/>
      <name val="Arial CE"/>
      <family val="2"/>
    </font>
    <font>
      <b/>
      <sz val="7"/>
      <name val="Letter Gothic CE"/>
      <family val="0"/>
    </font>
    <font>
      <sz val="8"/>
      <color indexed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8"/>
      <color indexed="12"/>
      <name val="Arial Narrow"/>
      <family val="2"/>
    </font>
    <font>
      <sz val="8"/>
      <color indexed="17"/>
      <name val="Arial Narrow"/>
      <family val="2"/>
    </font>
    <font>
      <b/>
      <sz val="11"/>
      <color indexed="52"/>
      <name val="Calibri"/>
      <family val="2"/>
    </font>
    <font>
      <sz val="8"/>
      <name val="MS Sans Serif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10"/>
      <name val="Arial CE"/>
      <family val="2"/>
    </font>
    <font>
      <sz val="8"/>
      <name val="Arial CE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name val="Arial CE"/>
      <family val="2"/>
    </font>
    <font>
      <b/>
      <sz val="10"/>
      <name val="Arial CE"/>
      <family val="2"/>
    </font>
    <font>
      <b/>
      <sz val="14"/>
      <color indexed="10"/>
      <name val="Arial CE"/>
      <family val="2"/>
    </font>
    <font>
      <b/>
      <sz val="8"/>
      <name val="Arial CE"/>
      <family val="2"/>
    </font>
    <font>
      <b/>
      <sz val="9"/>
      <color indexed="18"/>
      <name val="Arial CE"/>
      <family val="2"/>
    </font>
    <font>
      <b/>
      <u val="single"/>
      <sz val="8"/>
      <color indexed="10"/>
      <name val="Arial CE"/>
      <family val="2"/>
    </font>
    <font>
      <sz val="8"/>
      <name val="Arial CYR"/>
      <family val="0"/>
    </font>
    <font>
      <i/>
      <sz val="8"/>
      <color indexed="12"/>
      <name val="Arial CE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9"/>
      <name val="Arial CE"/>
      <family val="2"/>
    </font>
    <font>
      <sz val="9"/>
      <name val="Arial"/>
      <family val="2"/>
    </font>
    <font>
      <sz val="9"/>
      <name val="Arial CE"/>
      <family val="2"/>
    </font>
    <font>
      <b/>
      <sz val="11"/>
      <color indexed="18"/>
      <name val="Arial CE"/>
      <family val="2"/>
    </font>
    <font>
      <b/>
      <sz val="10"/>
      <color indexed="18"/>
      <name val="Arial CE"/>
      <family val="2"/>
    </font>
    <font>
      <b/>
      <sz val="11"/>
      <name val="Arial CE"/>
      <family val="2"/>
    </font>
    <font>
      <i/>
      <sz val="7"/>
      <name val="Arial CE"/>
      <family val="2"/>
    </font>
    <font>
      <sz val="18"/>
      <color indexed="54"/>
      <name val="Calibri Light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14"/>
      <color indexed="10"/>
      <name val="Arial"/>
      <family val="2"/>
    </font>
    <font>
      <b/>
      <u val="single"/>
      <sz val="9"/>
      <color indexed="10"/>
      <name val="Arial CE"/>
      <family val="2"/>
    </font>
    <font>
      <b/>
      <u val="single"/>
      <sz val="10"/>
      <color indexed="10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sz val="18"/>
      <color indexed="57"/>
      <name val="Calibri Light"/>
      <family val="2"/>
    </font>
    <font>
      <sz val="8"/>
      <color indexed="10"/>
      <name val="MS Sans Serif"/>
      <family val="0"/>
    </font>
    <font>
      <sz val="10"/>
      <color indexed="55"/>
      <name val="Arial CE"/>
      <family val="2"/>
    </font>
    <font>
      <b/>
      <sz val="12"/>
      <color indexed="16"/>
      <name val="Arial CE"/>
      <family val="2"/>
    </font>
    <font>
      <sz val="8"/>
      <color indexed="55"/>
      <name val="Arial CE"/>
      <family val="2"/>
    </font>
    <font>
      <b/>
      <sz val="10"/>
      <color indexed="63"/>
      <name val="Arial CE"/>
      <family val="2"/>
    </font>
    <font>
      <sz val="12"/>
      <color indexed="18"/>
      <name val="Arial CE"/>
      <family val="2"/>
    </font>
    <font>
      <sz val="10"/>
      <color indexed="18"/>
      <name val="Arial CE"/>
      <family val="2"/>
    </font>
    <font>
      <sz val="8"/>
      <color indexed="18"/>
      <name val="Arial CE"/>
      <family val="2"/>
    </font>
    <font>
      <i/>
      <sz val="9"/>
      <color indexed="12"/>
      <name val="Arial CE"/>
      <family val="2"/>
    </font>
    <font>
      <sz val="18"/>
      <color theme="3"/>
      <name val="Calibri Light"/>
      <family val="2"/>
    </font>
    <font>
      <sz val="8"/>
      <color rgb="FFFF0000"/>
      <name val="Arial Narrow"/>
      <family val="2"/>
    </font>
    <font>
      <sz val="8"/>
      <color rgb="FFFF0000"/>
      <name val="MS Sans Serif"/>
      <family val="0"/>
    </font>
    <font>
      <sz val="10"/>
      <color rgb="FF969696"/>
      <name val="Arial CE"/>
      <family val="2"/>
    </font>
    <font>
      <b/>
      <sz val="12"/>
      <color rgb="FF960000"/>
      <name val="Arial CE"/>
      <family val="2"/>
    </font>
    <font>
      <sz val="8"/>
      <color rgb="FF969696"/>
      <name val="Arial CE"/>
      <family val="2"/>
    </font>
    <font>
      <b/>
      <sz val="10"/>
      <color rgb="FF464646"/>
      <name val="Arial CE"/>
      <family val="2"/>
    </font>
    <font>
      <b/>
      <sz val="12"/>
      <color rgb="FF800000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color theme="1"/>
      <name val="Arial Narrow"/>
      <family val="2"/>
    </font>
  </fonts>
  <fills count="2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D2D2D2"/>
        <bgColor indexed="64"/>
      </patternFill>
    </fill>
  </fills>
  <borders count="171">
    <border>
      <left/>
      <right/>
      <top/>
      <bottom/>
      <diagonal/>
    </border>
    <border>
      <left style="thin"/>
      <right style="hair"/>
      <top style="hair"/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hair"/>
      <right style="hair"/>
      <top style="double"/>
      <bottom style="thin"/>
    </border>
    <border>
      <left style="hair"/>
      <right style="double"/>
      <top style="double"/>
      <bottom style="thin"/>
    </border>
    <border>
      <left style="hair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double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>
        <color indexed="63"/>
      </left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 style="double"/>
      <top style="double"/>
      <bottom style="double"/>
    </border>
    <border>
      <left style="double"/>
      <right style="hair"/>
      <top style="double"/>
      <bottom style="thin"/>
    </border>
    <border>
      <left style="double"/>
      <right style="hair"/>
      <top style="double"/>
      <bottom style="double"/>
    </border>
    <border>
      <left style="hair"/>
      <right>
        <color indexed="63"/>
      </right>
      <top style="double"/>
      <bottom style="double"/>
    </border>
    <border>
      <left style="thin"/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hair"/>
      <right style="double"/>
      <top>
        <color indexed="63"/>
      </top>
      <bottom style="hair"/>
    </border>
    <border>
      <left style="hair"/>
      <right style="double"/>
      <top style="hair"/>
      <bottom style="hair"/>
    </border>
    <border>
      <left style="hair"/>
      <right style="double"/>
      <top style="hair"/>
      <bottom>
        <color indexed="63"/>
      </bottom>
    </border>
    <border>
      <left style="medium"/>
      <right style="double"/>
      <top style="medium"/>
      <bottom style="double"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/>
      <top style="medium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/>
      <top/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/>
      <right style="hair">
        <color indexed="8"/>
      </right>
      <top/>
      <bottom/>
    </border>
    <border>
      <left style="hair">
        <color indexed="8"/>
      </left>
      <right/>
      <top/>
      <bottom/>
    </border>
    <border>
      <left style="thin">
        <color indexed="8"/>
      </left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/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969696"/>
      </top>
      <bottom/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/>
      <bottom style="hair">
        <color rgb="FF969696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>
        <color indexed="63"/>
      </left>
      <right style="thin">
        <color rgb="FF00000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14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1">
      <alignment vertical="center"/>
      <protection/>
    </xf>
    <xf numFmtId="0" fontId="8" fillId="0" borderId="1" applyFont="0" applyFill="0" applyBorder="0">
      <alignment vertical="center"/>
      <protection/>
    </xf>
    <xf numFmtId="183" fontId="8" fillId="0" borderId="1">
      <alignment/>
      <protection/>
    </xf>
    <xf numFmtId="0" fontId="8" fillId="0" borderId="1" applyFont="0" applyFill="0">
      <alignment/>
      <protection/>
    </xf>
    <xf numFmtId="174" fontId="7" fillId="0" borderId="0" applyFon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2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0" fillId="15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2" borderId="0" applyNumberFormat="0" applyBorder="0" applyAlignment="0" applyProtection="0"/>
    <xf numFmtId="0" fontId="10" fillId="16" borderId="0" applyNumberFormat="0" applyBorder="0" applyAlignment="0" applyProtection="0"/>
    <xf numFmtId="0" fontId="11" fillId="6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17" borderId="0" applyNumberFormat="0" applyBorder="0" applyAlignment="0" applyProtection="0"/>
    <xf numFmtId="0" fontId="11" fillId="13" borderId="0" applyNumberFormat="0" applyBorder="0" applyAlignment="0" applyProtection="0"/>
    <xf numFmtId="0" fontId="11" fillId="18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3" fillId="12" borderId="0" applyNumberFormat="0" applyBorder="0" applyAlignment="0" applyProtection="0"/>
    <xf numFmtId="0" fontId="33" fillId="5" borderId="2" applyNumberFormat="0" applyAlignment="0" applyProtection="0"/>
    <xf numFmtId="0" fontId="12" fillId="0" borderId="3" applyNumberFormat="0" applyFill="0" applyAlignment="0" applyProtection="0"/>
    <xf numFmtId="177" fontId="0" fillId="0" borderId="0" applyNumberFormat="0" applyFill="0" applyBorder="0" applyAlignment="0" applyProtection="0"/>
    <xf numFmtId="175" fontId="0" fillId="0" borderId="0" applyNumberFormat="0" applyFill="0" applyBorder="0" applyAlignment="0" applyProtection="0"/>
    <xf numFmtId="0" fontId="7" fillId="0" borderId="0">
      <alignment/>
      <protection/>
    </xf>
    <xf numFmtId="0" fontId="21" fillId="6" borderId="0" applyNumberFormat="0" applyBorder="0" applyAlignment="0" applyProtection="0"/>
    <xf numFmtId="0" fontId="25" fillId="0" borderId="0" applyNumberFormat="0" applyFill="0" applyBorder="0" applyAlignment="0" applyProtection="0"/>
    <xf numFmtId="0" fontId="21" fillId="10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4" fillId="18" borderId="7" applyNumberFormat="0" applyAlignment="0" applyProtection="0"/>
    <xf numFmtId="0" fontId="22" fillId="8" borderId="2" applyNumberFormat="0" applyAlignment="0" applyProtection="0"/>
    <xf numFmtId="0" fontId="14" fillId="18" borderId="7" applyNumberFormat="0" applyAlignment="0" applyProtection="0"/>
    <xf numFmtId="0" fontId="38" fillId="0" borderId="8" applyNumberFormat="0" applyFill="0" applyAlignment="0" applyProtection="0"/>
    <xf numFmtId="176" fontId="0" fillId="0" borderId="0" applyNumberFormat="0" applyFill="0" applyBorder="0" applyAlignment="0" applyProtection="0"/>
    <xf numFmtId="174" fontId="0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7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39" fillId="11" borderId="0" applyNumberFormat="0" applyBorder="0" applyAlignment="0" applyProtection="0"/>
    <xf numFmtId="0" fontId="19" fillId="11" borderId="0" applyNumberFormat="0" applyBorder="0" applyAlignment="0" applyProtection="0"/>
    <xf numFmtId="0" fontId="0" fillId="0" borderId="0">
      <alignment/>
      <protection/>
    </xf>
    <xf numFmtId="0" fontId="0" fillId="0" borderId="0" applyAlignment="0">
      <protection locked="0"/>
    </xf>
    <xf numFmtId="0" fontId="0" fillId="0" borderId="0">
      <alignment/>
      <protection/>
    </xf>
    <xf numFmtId="0" fontId="7" fillId="0" borderId="0">
      <alignment/>
      <protection/>
    </xf>
    <xf numFmtId="0" fontId="34" fillId="0" borderId="0" applyAlignment="0">
      <protection locked="0"/>
    </xf>
    <xf numFmtId="0" fontId="34" fillId="0" borderId="0" applyAlignment="0">
      <protection locked="0"/>
    </xf>
    <xf numFmtId="0" fontId="34" fillId="0" borderId="0" applyAlignment="0">
      <protection locked="0"/>
    </xf>
    <xf numFmtId="0" fontId="34" fillId="0" borderId="0" applyAlignment="0">
      <protection locked="0"/>
    </xf>
    <xf numFmtId="0" fontId="34" fillId="0" borderId="0" applyAlignment="0">
      <protection locked="0"/>
    </xf>
    <xf numFmtId="0" fontId="34" fillId="4" borderId="12" applyNumberFormat="0" applyFont="0" applyAlignment="0" applyProtection="0"/>
    <xf numFmtId="0" fontId="24" fillId="5" borderId="13" applyNumberFormat="0" applyAlignment="0" applyProtection="0"/>
    <xf numFmtId="9" fontId="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4" borderId="12" applyNumberFormat="0" applyFont="0" applyAlignment="0" applyProtection="0"/>
    <xf numFmtId="0" fontId="20" fillId="0" borderId="14" applyNumberFormat="0" applyFill="0" applyAlignment="0" applyProtection="0"/>
    <xf numFmtId="0" fontId="12" fillId="0" borderId="15" applyNumberFormat="0" applyFill="0" applyAlignment="0" applyProtection="0"/>
    <xf numFmtId="0" fontId="8" fillId="0" borderId="16" applyBorder="0">
      <alignment vertical="center"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16">
      <alignment vertical="center"/>
      <protection/>
    </xf>
    <xf numFmtId="0" fontId="18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22" fillId="11" borderId="2" applyNumberFormat="0" applyAlignment="0" applyProtection="0"/>
    <xf numFmtId="0" fontId="23" fillId="9" borderId="2" applyNumberFormat="0" applyAlignment="0" applyProtection="0"/>
    <xf numFmtId="0" fontId="24" fillId="9" borderId="13" applyNumberFormat="0" applyAlignment="0" applyProtection="0"/>
    <xf numFmtId="0" fontId="2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1" fillId="15" borderId="0" applyNumberFormat="0" applyBorder="0" applyAlignment="0" applyProtection="0"/>
    <xf numFmtId="0" fontId="11" fillId="22" borderId="0" applyNumberFormat="0" applyBorder="0" applyAlignment="0" applyProtection="0"/>
  </cellStyleXfs>
  <cellXfs count="1047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178" fontId="4" fillId="0" borderId="0" xfId="0" applyNumberFormat="1" applyFont="1" applyAlignment="1" applyProtection="1">
      <alignment/>
      <protection/>
    </xf>
    <xf numFmtId="4" fontId="4" fillId="0" borderId="0" xfId="0" applyNumberFormat="1" applyFont="1" applyAlignment="1" applyProtection="1">
      <alignment/>
      <protection/>
    </xf>
    <xf numFmtId="179" fontId="4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4" fillId="0" borderId="0" xfId="111" applyFont="1" applyAlignment="1">
      <alignment horizontal="left" vertical="center"/>
      <protection/>
    </xf>
    <xf numFmtId="0" fontId="4" fillId="0" borderId="0" xfId="111" applyFont="1">
      <alignment/>
      <protection/>
    </xf>
    <xf numFmtId="0" fontId="4" fillId="0" borderId="17" xfId="111" applyFont="1" applyBorder="1" applyAlignment="1">
      <alignment horizontal="left" vertical="center"/>
      <protection/>
    </xf>
    <xf numFmtId="0" fontId="4" fillId="0" borderId="18" xfId="111" applyFont="1" applyBorder="1" applyAlignment="1">
      <alignment horizontal="left" vertical="center"/>
      <protection/>
    </xf>
    <xf numFmtId="0" fontId="4" fillId="0" borderId="18" xfId="111" applyFont="1" applyBorder="1" applyAlignment="1">
      <alignment horizontal="right" vertical="center"/>
      <protection/>
    </xf>
    <xf numFmtId="0" fontId="4" fillId="0" borderId="19" xfId="111" applyFont="1" applyBorder="1" applyAlignment="1">
      <alignment horizontal="left" vertical="center"/>
      <protection/>
    </xf>
    <xf numFmtId="0" fontId="4" fillId="0" borderId="20" xfId="111" applyFont="1" applyBorder="1" applyAlignment="1">
      <alignment horizontal="left" vertical="center"/>
      <protection/>
    </xf>
    <xf numFmtId="0" fontId="4" fillId="0" borderId="21" xfId="111" applyFont="1" applyBorder="1" applyAlignment="1">
      <alignment horizontal="left" vertical="center"/>
      <protection/>
    </xf>
    <xf numFmtId="0" fontId="4" fillId="0" borderId="21" xfId="111" applyFont="1" applyBorder="1" applyAlignment="1">
      <alignment horizontal="right" vertical="center"/>
      <protection/>
    </xf>
    <xf numFmtId="0" fontId="4" fillId="0" borderId="22" xfId="111" applyFont="1" applyBorder="1" applyAlignment="1">
      <alignment horizontal="left" vertical="center"/>
      <protection/>
    </xf>
    <xf numFmtId="0" fontId="4" fillId="0" borderId="23" xfId="111" applyFont="1" applyBorder="1" applyAlignment="1">
      <alignment horizontal="left" vertical="center"/>
      <protection/>
    </xf>
    <xf numFmtId="0" fontId="4" fillId="0" borderId="24" xfId="111" applyFont="1" applyBorder="1" applyAlignment="1">
      <alignment horizontal="left" vertical="center"/>
      <protection/>
    </xf>
    <xf numFmtId="0" fontId="4" fillId="0" borderId="24" xfId="111" applyFont="1" applyBorder="1" applyAlignment="1">
      <alignment horizontal="right" vertical="center"/>
      <protection/>
    </xf>
    <xf numFmtId="0" fontId="4" fillId="0" borderId="25" xfId="111" applyFont="1" applyBorder="1" applyAlignment="1">
      <alignment horizontal="left" vertical="center"/>
      <protection/>
    </xf>
    <xf numFmtId="0" fontId="4" fillId="0" borderId="26" xfId="111" applyFont="1" applyBorder="1" applyAlignment="1">
      <alignment horizontal="left" vertical="center"/>
      <protection/>
    </xf>
    <xf numFmtId="0" fontId="4" fillId="0" borderId="27" xfId="111" applyFont="1" applyBorder="1" applyAlignment="1">
      <alignment horizontal="left" vertical="center"/>
      <protection/>
    </xf>
    <xf numFmtId="0" fontId="4" fillId="0" borderId="27" xfId="111" applyFont="1" applyBorder="1" applyAlignment="1">
      <alignment horizontal="center" vertical="center"/>
      <protection/>
    </xf>
    <xf numFmtId="0" fontId="4" fillId="0" borderId="28" xfId="111" applyFont="1" applyBorder="1" applyAlignment="1">
      <alignment horizontal="center" vertical="center"/>
      <protection/>
    </xf>
    <xf numFmtId="0" fontId="4" fillId="0" borderId="29" xfId="111" applyFont="1" applyBorder="1" applyAlignment="1">
      <alignment horizontal="centerContinuous" vertical="center"/>
      <protection/>
    </xf>
    <xf numFmtId="0" fontId="4" fillId="0" borderId="30" xfId="111" applyFont="1" applyBorder="1" applyAlignment="1">
      <alignment horizontal="centerContinuous" vertical="center"/>
      <protection/>
    </xf>
    <xf numFmtId="0" fontId="4" fillId="0" borderId="31" xfId="111" applyFont="1" applyBorder="1" applyAlignment="1">
      <alignment horizontal="centerContinuous" vertical="center"/>
      <protection/>
    </xf>
    <xf numFmtId="0" fontId="4" fillId="0" borderId="32" xfId="111" applyFont="1" applyBorder="1" applyAlignment="1">
      <alignment horizontal="center" vertical="center"/>
      <protection/>
    </xf>
    <xf numFmtId="0" fontId="4" fillId="0" borderId="33" xfId="111" applyFont="1" applyBorder="1" applyAlignment="1">
      <alignment horizontal="left" vertical="center"/>
      <protection/>
    </xf>
    <xf numFmtId="0" fontId="4" fillId="0" borderId="34" xfId="111" applyFont="1" applyBorder="1" applyAlignment="1">
      <alignment horizontal="left" vertical="center"/>
      <protection/>
    </xf>
    <xf numFmtId="10" fontId="4" fillId="0" borderId="35" xfId="111" applyNumberFormat="1" applyFont="1" applyBorder="1" applyAlignment="1">
      <alignment horizontal="right" vertical="center"/>
      <protection/>
    </xf>
    <xf numFmtId="0" fontId="4" fillId="0" borderId="36" xfId="111" applyFont="1" applyBorder="1" applyAlignment="1">
      <alignment horizontal="center" vertical="center"/>
      <protection/>
    </xf>
    <xf numFmtId="0" fontId="4" fillId="0" borderId="16" xfId="111" applyFont="1" applyBorder="1" applyAlignment="1">
      <alignment horizontal="left" vertical="center"/>
      <protection/>
    </xf>
    <xf numFmtId="0" fontId="4" fillId="0" borderId="37" xfId="111" applyFont="1" applyBorder="1" applyAlignment="1">
      <alignment horizontal="left" vertical="center"/>
      <protection/>
    </xf>
    <xf numFmtId="10" fontId="4" fillId="0" borderId="38" xfId="111" applyNumberFormat="1" applyFont="1" applyBorder="1" applyAlignment="1">
      <alignment horizontal="right" vertical="center"/>
      <protection/>
    </xf>
    <xf numFmtId="0" fontId="4" fillId="0" borderId="39" xfId="111" applyFont="1" applyBorder="1" applyAlignment="1">
      <alignment horizontal="center" vertical="center"/>
      <protection/>
    </xf>
    <xf numFmtId="0" fontId="4" fillId="0" borderId="40" xfId="111" applyFont="1" applyBorder="1" applyAlignment="1">
      <alignment horizontal="left" vertical="center"/>
      <protection/>
    </xf>
    <xf numFmtId="0" fontId="4" fillId="0" borderId="41" xfId="111" applyFont="1" applyBorder="1" applyAlignment="1">
      <alignment horizontal="center" vertical="center"/>
      <protection/>
    </xf>
    <xf numFmtId="0" fontId="4" fillId="0" borderId="40" xfId="111" applyFont="1" applyBorder="1" applyAlignment="1">
      <alignment horizontal="right" vertical="center"/>
      <protection/>
    </xf>
    <xf numFmtId="0" fontId="4" fillId="0" borderId="42" xfId="111" applyFont="1" applyBorder="1" applyAlignment="1">
      <alignment horizontal="left" vertical="center"/>
      <protection/>
    </xf>
    <xf numFmtId="0" fontId="4" fillId="0" borderId="41" xfId="111" applyFont="1" applyBorder="1" applyAlignment="1">
      <alignment horizontal="right" vertical="center"/>
      <protection/>
    </xf>
    <xf numFmtId="0" fontId="4" fillId="0" borderId="43" xfId="111" applyFont="1" applyBorder="1" applyAlignment="1">
      <alignment horizontal="centerContinuous" vertical="center"/>
      <protection/>
    </xf>
    <xf numFmtId="0" fontId="4" fillId="0" borderId="44" xfId="111" applyFont="1" applyBorder="1" applyAlignment="1">
      <alignment horizontal="centerContinuous" vertical="center"/>
      <protection/>
    </xf>
    <xf numFmtId="0" fontId="4" fillId="0" borderId="44" xfId="111" applyFont="1" applyBorder="1" applyAlignment="1">
      <alignment horizontal="center" vertical="center"/>
      <protection/>
    </xf>
    <xf numFmtId="0" fontId="4" fillId="0" borderId="45" xfId="111" applyFont="1" applyBorder="1" applyAlignment="1">
      <alignment horizontal="centerContinuous" vertical="center"/>
      <protection/>
    </xf>
    <xf numFmtId="0" fontId="4" fillId="0" borderId="46" xfId="111" applyFont="1" applyBorder="1" applyAlignment="1">
      <alignment horizontal="left" vertical="center"/>
      <protection/>
    </xf>
    <xf numFmtId="0" fontId="4" fillId="0" borderId="47" xfId="111" applyFont="1" applyBorder="1" applyAlignment="1">
      <alignment horizontal="left" vertical="center"/>
      <protection/>
    </xf>
    <xf numFmtId="0" fontId="4" fillId="0" borderId="48" xfId="111" applyFont="1" applyBorder="1" applyAlignment="1">
      <alignment horizontal="left" vertical="center"/>
      <protection/>
    </xf>
    <xf numFmtId="0" fontId="4" fillId="0" borderId="0" xfId="111" applyFont="1" applyBorder="1" applyAlignment="1">
      <alignment horizontal="left" vertical="center"/>
      <protection/>
    </xf>
    <xf numFmtId="0" fontId="4" fillId="0" borderId="49" xfId="111" applyFont="1" applyBorder="1" applyAlignment="1">
      <alignment horizontal="left" vertical="center"/>
      <protection/>
    </xf>
    <xf numFmtId="0" fontId="4" fillId="0" borderId="38" xfId="111" applyFont="1" applyBorder="1" applyAlignment="1">
      <alignment horizontal="left" vertical="center"/>
      <protection/>
    </xf>
    <xf numFmtId="0" fontId="4" fillId="0" borderId="46" xfId="111" applyFont="1" applyBorder="1" applyAlignment="1">
      <alignment horizontal="right" vertical="center"/>
      <protection/>
    </xf>
    <xf numFmtId="0" fontId="4" fillId="0" borderId="0" xfId="111" applyFont="1" applyBorder="1" applyAlignment="1">
      <alignment horizontal="right" vertical="center"/>
      <protection/>
    </xf>
    <xf numFmtId="0" fontId="4" fillId="0" borderId="50" xfId="111" applyFont="1" applyBorder="1" applyAlignment="1">
      <alignment horizontal="left" vertical="center"/>
      <protection/>
    </xf>
    <xf numFmtId="0" fontId="4" fillId="0" borderId="35" xfId="111" applyFont="1" applyBorder="1" applyAlignment="1">
      <alignment horizontal="right" vertical="center"/>
      <protection/>
    </xf>
    <xf numFmtId="0" fontId="4" fillId="0" borderId="51" xfId="111" applyFont="1" applyBorder="1" applyAlignment="1">
      <alignment horizontal="left" vertical="center"/>
      <protection/>
    </xf>
    <xf numFmtId="0" fontId="4" fillId="0" borderId="52" xfId="111" applyFont="1" applyBorder="1" applyAlignment="1">
      <alignment horizontal="left" vertical="center"/>
      <protection/>
    </xf>
    <xf numFmtId="0" fontId="4" fillId="0" borderId="53" xfId="111" applyFont="1" applyBorder="1" applyAlignment="1">
      <alignment horizontal="left" vertical="center"/>
      <protection/>
    </xf>
    <xf numFmtId="0" fontId="5" fillId="0" borderId="0" xfId="111" applyFont="1" applyAlignment="1">
      <alignment horizontal="left" vertical="center"/>
      <protection/>
    </xf>
    <xf numFmtId="180" fontId="4" fillId="0" borderId="30" xfId="111" applyNumberFormat="1" applyFont="1" applyBorder="1" applyAlignment="1">
      <alignment horizontal="centerContinuous" vertical="center"/>
      <protection/>
    </xf>
    <xf numFmtId="180" fontId="4" fillId="0" borderId="54" xfId="111" applyNumberFormat="1" applyFont="1" applyBorder="1" applyAlignment="1">
      <alignment horizontal="right" vertical="center"/>
      <protection/>
    </xf>
    <xf numFmtId="0" fontId="6" fillId="0" borderId="55" xfId="111" applyFont="1" applyBorder="1" applyAlignment="1">
      <alignment horizontal="center" vertical="center"/>
      <protection/>
    </xf>
    <xf numFmtId="0" fontId="6" fillId="0" borderId="56" xfId="111" applyFont="1" applyBorder="1" applyAlignment="1">
      <alignment horizontal="center" vertical="center"/>
      <protection/>
    </xf>
    <xf numFmtId="0" fontId="4" fillId="0" borderId="57" xfId="111" applyFont="1" applyBorder="1" applyAlignment="1">
      <alignment horizontal="left" vertical="center"/>
      <protection/>
    </xf>
    <xf numFmtId="49" fontId="4" fillId="0" borderId="18" xfId="111" applyNumberFormat="1" applyFont="1" applyBorder="1" applyAlignment="1">
      <alignment horizontal="right" vertical="center"/>
      <protection/>
    </xf>
    <xf numFmtId="49" fontId="4" fillId="0" borderId="21" xfId="111" applyNumberFormat="1" applyFont="1" applyBorder="1" applyAlignment="1">
      <alignment horizontal="right" vertical="center"/>
      <protection/>
    </xf>
    <xf numFmtId="49" fontId="4" fillId="0" borderId="24" xfId="111" applyNumberFormat="1" applyFont="1" applyBorder="1" applyAlignment="1">
      <alignment horizontal="right" vertical="center"/>
      <protection/>
    </xf>
    <xf numFmtId="0" fontId="4" fillId="0" borderId="17" xfId="111" applyFont="1" applyBorder="1" applyAlignment="1">
      <alignment horizontal="right" vertical="center"/>
      <protection/>
    </xf>
    <xf numFmtId="0" fontId="4" fillId="0" borderId="18" xfId="111" applyFont="1" applyBorder="1" applyAlignment="1">
      <alignment vertical="center"/>
      <protection/>
    </xf>
    <xf numFmtId="182" fontId="4" fillId="0" borderId="18" xfId="111" applyNumberFormat="1" applyFont="1" applyBorder="1" applyAlignment="1">
      <alignment horizontal="left" vertical="center"/>
      <protection/>
    </xf>
    <xf numFmtId="181" fontId="4" fillId="0" borderId="18" xfId="111" applyNumberFormat="1" applyFont="1" applyBorder="1" applyAlignment="1">
      <alignment horizontal="right" vertical="center"/>
      <protection/>
    </xf>
    <xf numFmtId="0" fontId="4" fillId="0" borderId="51" xfId="111" applyFont="1" applyBorder="1" applyAlignment="1">
      <alignment horizontal="right" vertical="center"/>
      <protection/>
    </xf>
    <xf numFmtId="0" fontId="4" fillId="0" borderId="52" xfId="111" applyFont="1" applyBorder="1" applyAlignment="1">
      <alignment vertical="center"/>
      <protection/>
    </xf>
    <xf numFmtId="182" fontId="4" fillId="0" borderId="52" xfId="111" applyNumberFormat="1" applyFont="1" applyBorder="1" applyAlignment="1">
      <alignment horizontal="left" vertical="center"/>
      <protection/>
    </xf>
    <xf numFmtId="181" fontId="4" fillId="0" borderId="52" xfId="111" applyNumberFormat="1" applyFont="1" applyBorder="1" applyAlignment="1">
      <alignment horizontal="right" vertical="center"/>
      <protection/>
    </xf>
    <xf numFmtId="0" fontId="4" fillId="0" borderId="52" xfId="111" applyFont="1" applyBorder="1" applyAlignment="1">
      <alignment horizontal="right" vertical="center"/>
      <protection/>
    </xf>
    <xf numFmtId="0" fontId="6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4" fontId="4" fillId="0" borderId="0" xfId="0" applyNumberFormat="1" applyFont="1" applyAlignment="1" applyProtection="1">
      <alignment/>
      <protection locked="0"/>
    </xf>
    <xf numFmtId="178" fontId="4" fillId="0" borderId="0" xfId="0" applyNumberFormat="1" applyFont="1" applyAlignment="1" applyProtection="1">
      <alignment/>
      <protection locked="0"/>
    </xf>
    <xf numFmtId="49" fontId="4" fillId="0" borderId="0" xfId="0" applyNumberFormat="1" applyFont="1" applyAlignment="1" applyProtection="1">
      <alignment horizontal="center"/>
      <protection locked="0"/>
    </xf>
    <xf numFmtId="49" fontId="4" fillId="0" borderId="0" xfId="0" applyNumberFormat="1" applyFont="1" applyAlignment="1" applyProtection="1">
      <alignment/>
      <protection locked="0"/>
    </xf>
    <xf numFmtId="0" fontId="4" fillId="0" borderId="58" xfId="0" applyNumberFormat="1" applyFont="1" applyBorder="1" applyAlignment="1" applyProtection="1">
      <alignment horizontal="center"/>
      <protection locked="0"/>
    </xf>
    <xf numFmtId="0" fontId="4" fillId="0" borderId="59" xfId="0" applyNumberFormat="1" applyFont="1" applyBorder="1" applyAlignment="1" applyProtection="1">
      <alignment horizontal="center"/>
      <protection locked="0"/>
    </xf>
    <xf numFmtId="0" fontId="4" fillId="0" borderId="60" xfId="0" applyNumberFormat="1" applyFont="1" applyBorder="1" applyAlignment="1" applyProtection="1">
      <alignment horizontal="center"/>
      <protection locked="0"/>
    </xf>
    <xf numFmtId="0" fontId="4" fillId="0" borderId="61" xfId="0" applyNumberFormat="1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/>
    </xf>
    <xf numFmtId="3" fontId="4" fillId="0" borderId="62" xfId="111" applyNumberFormat="1" applyFont="1" applyBorder="1" applyAlignment="1">
      <alignment horizontal="right" vertical="center"/>
      <protection/>
    </xf>
    <xf numFmtId="3" fontId="4" fillId="0" borderId="63" xfId="111" applyNumberFormat="1" applyFont="1" applyBorder="1" applyAlignment="1">
      <alignment horizontal="right" vertical="center"/>
      <protection/>
    </xf>
    <xf numFmtId="3" fontId="4" fillId="0" borderId="19" xfId="111" applyNumberFormat="1" applyFont="1" applyBorder="1" applyAlignment="1">
      <alignment vertical="center"/>
      <protection/>
    </xf>
    <xf numFmtId="3" fontId="4" fillId="0" borderId="53" xfId="111" applyNumberFormat="1" applyFont="1" applyBorder="1" applyAlignment="1">
      <alignment vertical="center"/>
      <protection/>
    </xf>
    <xf numFmtId="0" fontId="4" fillId="0" borderId="0" xfId="0" applyFont="1" applyAlignment="1" applyProtection="1">
      <alignment horizontal="right" vertical="top"/>
      <protection locked="0"/>
    </xf>
    <xf numFmtId="49" fontId="4" fillId="0" borderId="0" xfId="0" applyNumberFormat="1" applyFont="1" applyAlignment="1" applyProtection="1">
      <alignment horizontal="center" vertical="top"/>
      <protection locked="0"/>
    </xf>
    <xf numFmtId="49" fontId="4" fillId="0" borderId="0" xfId="0" applyNumberFormat="1" applyFont="1" applyAlignment="1" applyProtection="1">
      <alignment vertical="top"/>
      <protection locked="0"/>
    </xf>
    <xf numFmtId="0" fontId="4" fillId="0" borderId="0" xfId="0" applyFont="1" applyAlignment="1" applyProtection="1">
      <alignment vertical="top"/>
      <protection locked="0"/>
    </xf>
    <xf numFmtId="178" fontId="4" fillId="0" borderId="0" xfId="0" applyNumberFormat="1" applyFont="1" applyAlignment="1" applyProtection="1">
      <alignment vertical="top"/>
      <protection locked="0"/>
    </xf>
    <xf numFmtId="4" fontId="4" fillId="0" borderId="0" xfId="0" applyNumberFormat="1" applyFont="1" applyAlignment="1" applyProtection="1">
      <alignment vertical="top"/>
      <protection locked="0"/>
    </xf>
    <xf numFmtId="0" fontId="4" fillId="0" borderId="0" xfId="0" applyFont="1" applyAlignment="1" applyProtection="1">
      <alignment horizontal="center" vertical="top"/>
      <protection locked="0"/>
    </xf>
    <xf numFmtId="0" fontId="26" fillId="0" borderId="0" xfId="111" applyFont="1">
      <alignment/>
      <protection/>
    </xf>
    <xf numFmtId="0" fontId="27" fillId="0" borderId="0" xfId="111" applyFont="1">
      <alignment/>
      <protection/>
    </xf>
    <xf numFmtId="49" fontId="27" fillId="0" borderId="0" xfId="111" applyNumberFormat="1" applyFont="1">
      <alignment/>
      <protection/>
    </xf>
    <xf numFmtId="0" fontId="26" fillId="0" borderId="0" xfId="0" applyFont="1" applyAlignment="1" applyProtection="1">
      <alignment/>
      <protection/>
    </xf>
    <xf numFmtId="0" fontId="4" fillId="0" borderId="64" xfId="0" applyFont="1" applyBorder="1" applyAlignment="1" applyProtection="1">
      <alignment horizontal="center"/>
      <protection/>
    </xf>
    <xf numFmtId="0" fontId="4" fillId="0" borderId="65" xfId="0" applyFont="1" applyBorder="1" applyAlignment="1" applyProtection="1">
      <alignment horizontal="center"/>
      <protection/>
    </xf>
    <xf numFmtId="0" fontId="4" fillId="0" borderId="66" xfId="0" applyFont="1" applyBorder="1" applyAlignment="1" applyProtection="1">
      <alignment horizontal="center"/>
      <protection/>
    </xf>
    <xf numFmtId="0" fontId="4" fillId="0" borderId="67" xfId="0" applyNumberFormat="1" applyFont="1" applyBorder="1" applyAlignment="1" applyProtection="1">
      <alignment horizontal="center"/>
      <protection locked="0"/>
    </xf>
    <xf numFmtId="0" fontId="4" fillId="0" borderId="68" xfId="0" applyNumberFormat="1" applyFont="1" applyBorder="1" applyAlignment="1" applyProtection="1">
      <alignment horizontal="center"/>
      <protection locked="0"/>
    </xf>
    <xf numFmtId="0" fontId="4" fillId="0" borderId="64" xfId="0" applyFont="1" applyBorder="1" applyAlignment="1" applyProtection="1">
      <alignment horizontal="center"/>
      <protection locked="0"/>
    </xf>
    <xf numFmtId="0" fontId="4" fillId="0" borderId="66" xfId="0" applyFont="1" applyBorder="1" applyAlignment="1" applyProtection="1">
      <alignment horizontal="center"/>
      <protection locked="0"/>
    </xf>
    <xf numFmtId="0" fontId="4" fillId="0" borderId="66" xfId="0" applyFont="1" applyBorder="1" applyAlignment="1" applyProtection="1">
      <alignment horizontal="center" vertical="center"/>
      <protection locked="0"/>
    </xf>
    <xf numFmtId="49" fontId="4" fillId="0" borderId="0" xfId="0" applyNumberFormat="1" applyFont="1" applyAlignment="1" applyProtection="1">
      <alignment horizontal="left" vertical="top" wrapText="1"/>
      <protection locked="0"/>
    </xf>
    <xf numFmtId="4" fontId="4" fillId="0" borderId="33" xfId="111" applyNumberFormat="1" applyFont="1" applyBorder="1" applyAlignment="1">
      <alignment horizontal="right" vertical="center"/>
      <protection/>
    </xf>
    <xf numFmtId="4" fontId="4" fillId="0" borderId="69" xfId="111" applyNumberFormat="1" applyFont="1" applyBorder="1" applyAlignment="1">
      <alignment horizontal="right" vertical="center"/>
      <protection/>
    </xf>
    <xf numFmtId="4" fontId="4" fillId="0" borderId="16" xfId="111" applyNumberFormat="1" applyFont="1" applyBorder="1" applyAlignment="1">
      <alignment horizontal="right" vertical="center"/>
      <protection/>
    </xf>
    <xf numFmtId="4" fontId="4" fillId="0" borderId="70" xfId="111" applyNumberFormat="1" applyFont="1" applyBorder="1" applyAlignment="1">
      <alignment horizontal="right" vertical="center"/>
      <protection/>
    </xf>
    <xf numFmtId="4" fontId="4" fillId="0" borderId="71" xfId="111" applyNumberFormat="1" applyFont="1" applyBorder="1" applyAlignment="1">
      <alignment horizontal="right" vertical="center"/>
      <protection/>
    </xf>
    <xf numFmtId="4" fontId="4" fillId="0" borderId="40" xfId="111" applyNumberFormat="1" applyFont="1" applyBorder="1" applyAlignment="1">
      <alignment horizontal="right" vertical="center"/>
      <protection/>
    </xf>
    <xf numFmtId="4" fontId="4" fillId="0" borderId="42" xfId="111" applyNumberFormat="1" applyFont="1" applyBorder="1" applyAlignment="1">
      <alignment horizontal="right" vertical="center"/>
      <protection/>
    </xf>
    <xf numFmtId="4" fontId="4" fillId="0" borderId="72" xfId="111" applyNumberFormat="1" applyFont="1" applyBorder="1" applyAlignment="1">
      <alignment horizontal="right" vertical="center"/>
      <protection/>
    </xf>
    <xf numFmtId="4" fontId="4" fillId="0" borderId="38" xfId="111" applyNumberFormat="1" applyFont="1" applyBorder="1" applyAlignment="1">
      <alignment horizontal="right" vertical="center"/>
      <protection/>
    </xf>
    <xf numFmtId="49" fontId="6" fillId="0" borderId="0" xfId="0" applyNumberFormat="1" applyFont="1" applyAlignment="1" applyProtection="1">
      <alignment horizontal="left" vertical="top" wrapText="1"/>
      <protection locked="0"/>
    </xf>
    <xf numFmtId="49" fontId="6" fillId="0" borderId="0" xfId="0" applyNumberFormat="1" applyFont="1" applyAlignment="1" applyProtection="1">
      <alignment horizontal="right" vertical="top" wrapText="1"/>
      <protection locked="0"/>
    </xf>
    <xf numFmtId="0" fontId="9" fillId="0" borderId="0" xfId="0" applyFont="1" applyAlignment="1" applyProtection="1">
      <alignment horizontal="right" vertical="top"/>
      <protection locked="0"/>
    </xf>
    <xf numFmtId="49" fontId="9" fillId="0" borderId="0" xfId="0" applyNumberFormat="1" applyFont="1" applyAlignment="1" applyProtection="1">
      <alignment horizontal="center" vertical="top"/>
      <protection locked="0"/>
    </xf>
    <xf numFmtId="49" fontId="9" fillId="0" borderId="0" xfId="0" applyNumberFormat="1" applyFont="1" applyAlignment="1" applyProtection="1">
      <alignment vertical="top"/>
      <protection locked="0"/>
    </xf>
    <xf numFmtId="49" fontId="9" fillId="0" borderId="0" xfId="0" applyNumberFormat="1" applyFont="1" applyAlignment="1" applyProtection="1">
      <alignment horizontal="left" vertical="top" wrapText="1"/>
      <protection locked="0"/>
    </xf>
    <xf numFmtId="178" fontId="9" fillId="0" borderId="0" xfId="0" applyNumberFormat="1" applyFont="1" applyAlignment="1" applyProtection="1">
      <alignment vertical="top"/>
      <protection locked="0"/>
    </xf>
    <xf numFmtId="0" fontId="9" fillId="0" borderId="0" xfId="0" applyFont="1" applyAlignment="1" applyProtection="1">
      <alignment vertical="top"/>
      <protection locked="0"/>
    </xf>
    <xf numFmtId="4" fontId="9" fillId="0" borderId="0" xfId="0" applyNumberFormat="1" applyFont="1" applyAlignment="1" applyProtection="1">
      <alignment vertical="top"/>
      <protection locked="0"/>
    </xf>
    <xf numFmtId="0" fontId="31" fillId="0" borderId="0" xfId="0" applyFont="1" applyAlignment="1" applyProtection="1">
      <alignment horizontal="right" vertical="top"/>
      <protection locked="0"/>
    </xf>
    <xf numFmtId="49" fontId="31" fillId="0" borderId="0" xfId="0" applyNumberFormat="1" applyFont="1" applyAlignment="1" applyProtection="1">
      <alignment horizontal="center" vertical="top"/>
      <protection locked="0"/>
    </xf>
    <xf numFmtId="49" fontId="31" fillId="0" borderId="0" xfId="0" applyNumberFormat="1" applyFont="1" applyAlignment="1" applyProtection="1">
      <alignment vertical="top"/>
      <protection locked="0"/>
    </xf>
    <xf numFmtId="49" fontId="31" fillId="0" borderId="0" xfId="0" applyNumberFormat="1" applyFont="1" applyAlignment="1" applyProtection="1">
      <alignment horizontal="left" vertical="top" wrapText="1"/>
      <protection locked="0"/>
    </xf>
    <xf numFmtId="178" fontId="31" fillId="0" borderId="0" xfId="0" applyNumberFormat="1" applyFont="1" applyAlignment="1" applyProtection="1">
      <alignment vertical="top"/>
      <protection locked="0"/>
    </xf>
    <xf numFmtId="0" fontId="31" fillId="0" borderId="0" xfId="0" applyFont="1" applyAlignment="1" applyProtection="1">
      <alignment vertical="top"/>
      <protection locked="0"/>
    </xf>
    <xf numFmtId="4" fontId="31" fillId="0" borderId="0" xfId="0" applyNumberFormat="1" applyFont="1" applyAlignment="1" applyProtection="1">
      <alignment vertical="top"/>
      <protection locked="0"/>
    </xf>
    <xf numFmtId="4" fontId="6" fillId="0" borderId="0" xfId="0" applyNumberFormat="1" applyFont="1" applyAlignment="1" applyProtection="1">
      <alignment vertical="top"/>
      <protection locked="0"/>
    </xf>
    <xf numFmtId="0" fontId="6" fillId="0" borderId="0" xfId="0" applyFont="1" applyAlignment="1" applyProtection="1">
      <alignment vertical="top"/>
      <protection locked="0"/>
    </xf>
    <xf numFmtId="178" fontId="6" fillId="0" borderId="0" xfId="0" applyNumberFormat="1" applyFont="1" applyAlignment="1" applyProtection="1">
      <alignment vertical="top"/>
      <protection locked="0"/>
    </xf>
    <xf numFmtId="0" fontId="6" fillId="0" borderId="0" xfId="0" applyFont="1" applyAlignment="1" applyProtection="1">
      <alignment horizontal="center" vertical="top"/>
      <protection locked="0"/>
    </xf>
    <xf numFmtId="4" fontId="32" fillId="0" borderId="0" xfId="0" applyNumberFormat="1" applyFont="1" applyAlignment="1" applyProtection="1">
      <alignment vertical="top"/>
      <protection locked="0"/>
    </xf>
    <xf numFmtId="0" fontId="4" fillId="0" borderId="0" xfId="0" applyFont="1" applyFill="1" applyAlignment="1" applyProtection="1">
      <alignment horizontal="right" vertical="top"/>
      <protection locked="0"/>
    </xf>
    <xf numFmtId="49" fontId="4" fillId="0" borderId="0" xfId="0" applyNumberFormat="1" applyFont="1" applyFill="1" applyAlignment="1" applyProtection="1">
      <alignment horizontal="center" vertical="top"/>
      <protection locked="0"/>
    </xf>
    <xf numFmtId="49" fontId="4" fillId="0" borderId="0" xfId="0" applyNumberFormat="1" applyFont="1" applyFill="1" applyAlignment="1" applyProtection="1">
      <alignment vertical="top"/>
      <protection locked="0"/>
    </xf>
    <xf numFmtId="178" fontId="4" fillId="0" borderId="0" xfId="0" applyNumberFormat="1" applyFont="1" applyFill="1" applyAlignment="1" applyProtection="1">
      <alignment vertical="top"/>
      <protection locked="0"/>
    </xf>
    <xf numFmtId="0" fontId="4" fillId="0" borderId="0" xfId="0" applyFont="1" applyFill="1" applyAlignment="1" applyProtection="1">
      <alignment vertical="top"/>
      <protection locked="0"/>
    </xf>
    <xf numFmtId="4" fontId="4" fillId="0" borderId="0" xfId="0" applyNumberFormat="1" applyFont="1" applyFill="1" applyAlignment="1" applyProtection="1">
      <alignment vertical="top"/>
      <protection locked="0"/>
    </xf>
    <xf numFmtId="179" fontId="4" fillId="0" borderId="0" xfId="0" applyNumberFormat="1" applyFont="1" applyFill="1" applyAlignment="1" applyProtection="1">
      <alignment vertical="top"/>
      <protection locked="0"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0" fontId="34" fillId="0" borderId="73" xfId="112" applyFont="1" applyBorder="1" applyAlignment="1" applyProtection="1">
      <alignment horizontal="left"/>
      <protection/>
    </xf>
    <xf numFmtId="0" fontId="34" fillId="0" borderId="74" xfId="112" applyFont="1" applyBorder="1" applyAlignment="1" applyProtection="1">
      <alignment horizontal="left"/>
      <protection/>
    </xf>
    <xf numFmtId="0" fontId="34" fillId="0" borderId="75" xfId="112" applyFont="1" applyBorder="1" applyAlignment="1" applyProtection="1">
      <alignment horizontal="left"/>
      <protection/>
    </xf>
    <xf numFmtId="0" fontId="34" fillId="0" borderId="76" xfId="112" applyFont="1" applyBorder="1" applyAlignment="1" applyProtection="1">
      <alignment horizontal="left"/>
      <protection/>
    </xf>
    <xf numFmtId="0" fontId="34" fillId="0" borderId="0" xfId="112" applyFont="1" applyAlignment="1">
      <alignment horizontal="left" vertical="top"/>
      <protection locked="0"/>
    </xf>
    <xf numFmtId="0" fontId="34" fillId="0" borderId="77" xfId="112" applyFont="1" applyBorder="1" applyAlignment="1" applyProtection="1">
      <alignment horizontal="left"/>
      <protection/>
    </xf>
    <xf numFmtId="0" fontId="34" fillId="0" borderId="0" xfId="112" applyFont="1" applyAlignment="1" applyProtection="1">
      <alignment horizontal="left"/>
      <protection/>
    </xf>
    <xf numFmtId="0" fontId="40" fillId="0" borderId="0" xfId="112" applyFont="1" applyAlignment="1" applyProtection="1">
      <alignment horizontal="left"/>
      <protection/>
    </xf>
    <xf numFmtId="0" fontId="34" fillId="0" borderId="78" xfId="112" applyFont="1" applyBorder="1" applyAlignment="1" applyProtection="1">
      <alignment horizontal="left"/>
      <protection/>
    </xf>
    <xf numFmtId="0" fontId="34" fillId="0" borderId="79" xfId="112" applyFont="1" applyBorder="1" applyAlignment="1" applyProtection="1">
      <alignment horizontal="left"/>
      <protection/>
    </xf>
    <xf numFmtId="0" fontId="34" fillId="0" borderId="80" xfId="112" applyFont="1" applyBorder="1" applyAlignment="1" applyProtection="1">
      <alignment horizontal="left"/>
      <protection/>
    </xf>
    <xf numFmtId="0" fontId="34" fillId="0" borderId="81" xfId="112" applyFont="1" applyBorder="1" applyAlignment="1" applyProtection="1">
      <alignment horizontal="left"/>
      <protection/>
    </xf>
    <xf numFmtId="0" fontId="28" fillId="0" borderId="73" xfId="112" applyFont="1" applyBorder="1" applyAlignment="1" applyProtection="1">
      <alignment horizontal="left" vertical="center"/>
      <protection/>
    </xf>
    <xf numFmtId="0" fontId="28" fillId="0" borderId="74" xfId="112" applyFont="1" applyBorder="1" applyAlignment="1" applyProtection="1">
      <alignment horizontal="left" vertical="center"/>
      <protection/>
    </xf>
    <xf numFmtId="0" fontId="28" fillId="0" borderId="0" xfId="112" applyFont="1" applyAlignment="1" applyProtection="1">
      <alignment horizontal="left" vertical="center"/>
      <protection/>
    </xf>
    <xf numFmtId="0" fontId="28" fillId="0" borderId="76" xfId="112" applyFont="1" applyBorder="1" applyAlignment="1" applyProtection="1">
      <alignment horizontal="left" vertical="center"/>
      <protection/>
    </xf>
    <xf numFmtId="0" fontId="28" fillId="0" borderId="77" xfId="112" applyFont="1" applyBorder="1" applyAlignment="1" applyProtection="1">
      <alignment horizontal="left" vertical="center"/>
      <protection/>
    </xf>
    <xf numFmtId="0" fontId="41" fillId="0" borderId="82" xfId="112" applyFont="1" applyBorder="1" applyAlignment="1" applyProtection="1">
      <alignment horizontal="left" vertical="center"/>
      <protection/>
    </xf>
    <xf numFmtId="0" fontId="28" fillId="0" borderId="75" xfId="112" applyFont="1" applyBorder="1" applyAlignment="1" applyProtection="1">
      <alignment horizontal="left" vertical="center"/>
      <protection/>
    </xf>
    <xf numFmtId="0" fontId="28" fillId="0" borderId="83" xfId="112" applyFont="1" applyBorder="1" applyAlignment="1" applyProtection="1">
      <alignment horizontal="left" vertical="center"/>
      <protection/>
    </xf>
    <xf numFmtId="0" fontId="28" fillId="0" borderId="78" xfId="112" applyFont="1" applyBorder="1" applyAlignment="1" applyProtection="1">
      <alignment horizontal="left" vertical="center"/>
      <protection/>
    </xf>
    <xf numFmtId="0" fontId="41" fillId="0" borderId="84" xfId="112" applyFont="1" applyBorder="1" applyAlignment="1" applyProtection="1">
      <alignment horizontal="left" vertical="center"/>
      <protection/>
    </xf>
    <xf numFmtId="0" fontId="28" fillId="0" borderId="85" xfId="112" applyFont="1" applyBorder="1" applyAlignment="1" applyProtection="1">
      <alignment horizontal="left" vertical="center"/>
      <protection/>
    </xf>
    <xf numFmtId="0" fontId="41" fillId="0" borderId="86" xfId="112" applyFont="1" applyBorder="1" applyAlignment="1" applyProtection="1">
      <alignment horizontal="left" vertical="center"/>
      <protection/>
    </xf>
    <xf numFmtId="0" fontId="28" fillId="0" borderId="87" xfId="112" applyFont="1" applyBorder="1" applyAlignment="1" applyProtection="1">
      <alignment horizontal="left" vertical="center"/>
      <protection/>
    </xf>
    <xf numFmtId="0" fontId="28" fillId="0" borderId="88" xfId="112" applyFont="1" applyBorder="1" applyAlignment="1" applyProtection="1">
      <alignment horizontal="left" vertical="center"/>
      <protection/>
    </xf>
    <xf numFmtId="0" fontId="41" fillId="0" borderId="89" xfId="112" applyFont="1" applyBorder="1" applyAlignment="1" applyProtection="1">
      <alignment horizontal="left" vertical="center"/>
      <protection/>
    </xf>
    <xf numFmtId="0" fontId="41" fillId="0" borderId="90" xfId="112" applyFont="1" applyBorder="1" applyAlignment="1" applyProtection="1">
      <alignment horizontal="left" vertical="center"/>
      <protection/>
    </xf>
    <xf numFmtId="0" fontId="28" fillId="0" borderId="91" xfId="112" applyFont="1" applyBorder="1" applyAlignment="1" applyProtection="1">
      <alignment horizontal="left" vertical="center"/>
      <protection/>
    </xf>
    <xf numFmtId="0" fontId="41" fillId="0" borderId="0" xfId="112" applyFont="1" applyAlignment="1" applyProtection="1">
      <alignment horizontal="left" vertical="center"/>
      <protection/>
    </xf>
    <xf numFmtId="187" fontId="41" fillId="0" borderId="0" xfId="112" applyNumberFormat="1" applyFont="1" applyAlignment="1" applyProtection="1">
      <alignment horizontal="right" vertical="center"/>
      <protection/>
    </xf>
    <xf numFmtId="0" fontId="41" fillId="0" borderId="89" xfId="112" applyFont="1" applyBorder="1" applyAlignment="1" applyProtection="1">
      <alignment horizontal="left" vertical="center" wrapText="1"/>
      <protection/>
    </xf>
    <xf numFmtId="0" fontId="28" fillId="0" borderId="92" xfId="112" applyFont="1" applyBorder="1" applyAlignment="1" applyProtection="1">
      <alignment horizontal="left" vertical="center"/>
      <protection/>
    </xf>
    <xf numFmtId="187" fontId="41" fillId="0" borderId="91" xfId="112" applyNumberFormat="1" applyFont="1" applyBorder="1" applyAlignment="1" applyProtection="1">
      <alignment horizontal="right" vertical="center"/>
      <protection/>
    </xf>
    <xf numFmtId="0" fontId="28" fillId="0" borderId="79" xfId="112" applyFont="1" applyBorder="1" applyAlignment="1" applyProtection="1">
      <alignment horizontal="left" vertical="center"/>
      <protection/>
    </xf>
    <xf numFmtId="0" fontId="28" fillId="0" borderId="80" xfId="112" applyFont="1" applyBorder="1" applyAlignment="1" applyProtection="1">
      <alignment horizontal="left" vertical="center"/>
      <protection/>
    </xf>
    <xf numFmtId="0" fontId="28" fillId="0" borderId="81" xfId="112" applyFont="1" applyBorder="1" applyAlignment="1" applyProtection="1">
      <alignment horizontal="left" vertical="center"/>
      <protection/>
    </xf>
    <xf numFmtId="0" fontId="28" fillId="0" borderId="93" xfId="112" applyFont="1" applyBorder="1" applyAlignment="1" applyProtection="1">
      <alignment horizontal="left" vertical="center"/>
      <protection/>
    </xf>
    <xf numFmtId="0" fontId="28" fillId="0" borderId="94" xfId="112" applyFont="1" applyBorder="1" applyAlignment="1" applyProtection="1">
      <alignment horizontal="left" vertical="center"/>
      <protection/>
    </xf>
    <xf numFmtId="0" fontId="1" fillId="0" borderId="94" xfId="112" applyFont="1" applyBorder="1" applyAlignment="1" applyProtection="1">
      <alignment horizontal="left" vertical="center"/>
      <protection/>
    </xf>
    <xf numFmtId="0" fontId="28" fillId="0" borderId="95" xfId="112" applyFont="1" applyBorder="1" applyAlignment="1" applyProtection="1">
      <alignment horizontal="left" vertical="center"/>
      <protection/>
    </xf>
    <xf numFmtId="0" fontId="28" fillId="0" borderId="96" xfId="112" applyFont="1" applyBorder="1" applyAlignment="1" applyProtection="1">
      <alignment horizontal="left" vertical="center"/>
      <protection/>
    </xf>
    <xf numFmtId="0" fontId="28" fillId="0" borderId="97" xfId="112" applyFont="1" applyBorder="1" applyAlignment="1" applyProtection="1">
      <alignment horizontal="left" vertical="center"/>
      <protection/>
    </xf>
    <xf numFmtId="0" fontId="28" fillId="0" borderId="98" xfId="112" applyFont="1" applyBorder="1" applyAlignment="1" applyProtection="1">
      <alignment horizontal="left" vertical="center"/>
      <protection/>
    </xf>
    <xf numFmtId="0" fontId="28" fillId="0" borderId="99" xfId="112" applyFont="1" applyBorder="1" applyAlignment="1" applyProtection="1">
      <alignment horizontal="left" vertical="center"/>
      <protection/>
    </xf>
    <xf numFmtId="0" fontId="28" fillId="0" borderId="100" xfId="112" applyFont="1" applyBorder="1" applyAlignment="1" applyProtection="1">
      <alignment horizontal="left" vertical="center"/>
      <protection/>
    </xf>
    <xf numFmtId="0" fontId="28" fillId="0" borderId="101" xfId="112" applyFont="1" applyBorder="1" applyAlignment="1" applyProtection="1">
      <alignment horizontal="left" vertical="center"/>
      <protection/>
    </xf>
    <xf numFmtId="37" fontId="34" fillId="0" borderId="102" xfId="112" applyNumberFormat="1" applyFont="1" applyBorder="1" applyAlignment="1" applyProtection="1">
      <alignment horizontal="right" vertical="center"/>
      <protection/>
    </xf>
    <xf numFmtId="37" fontId="34" fillId="0" borderId="103" xfId="112" applyNumberFormat="1" applyFont="1" applyBorder="1" applyAlignment="1" applyProtection="1">
      <alignment horizontal="right" vertical="center"/>
      <protection/>
    </xf>
    <xf numFmtId="37" fontId="7" fillId="0" borderId="104" xfId="112" applyNumberFormat="1" applyFont="1" applyBorder="1" applyAlignment="1" applyProtection="1">
      <alignment horizontal="right" vertical="center"/>
      <protection/>
    </xf>
    <xf numFmtId="39" fontId="7" fillId="0" borderId="105" xfId="112" applyNumberFormat="1" applyFont="1" applyBorder="1" applyAlignment="1" applyProtection="1">
      <alignment horizontal="right" vertical="center"/>
      <protection/>
    </xf>
    <xf numFmtId="37" fontId="34" fillId="0" borderId="104" xfId="112" applyNumberFormat="1" applyFont="1" applyBorder="1" applyAlignment="1" applyProtection="1">
      <alignment horizontal="right" vertical="center"/>
      <protection/>
    </xf>
    <xf numFmtId="37" fontId="34" fillId="0" borderId="105" xfId="112" applyNumberFormat="1" applyFont="1" applyBorder="1" applyAlignment="1" applyProtection="1">
      <alignment horizontal="right" vertical="center"/>
      <protection/>
    </xf>
    <xf numFmtId="37" fontId="7" fillId="0" borderId="103" xfId="112" applyNumberFormat="1" applyFont="1" applyBorder="1" applyAlignment="1" applyProtection="1">
      <alignment horizontal="right" vertical="center"/>
      <protection/>
    </xf>
    <xf numFmtId="37" fontId="34" fillId="0" borderId="80" xfId="112" applyNumberFormat="1" applyFont="1" applyBorder="1" applyAlignment="1" applyProtection="1">
      <alignment horizontal="right" vertical="center"/>
      <protection/>
    </xf>
    <xf numFmtId="39" fontId="7" fillId="0" borderId="103" xfId="112" applyNumberFormat="1" applyFont="1" applyBorder="1" applyAlignment="1" applyProtection="1">
      <alignment horizontal="right" vertical="center"/>
      <protection/>
    </xf>
    <xf numFmtId="37" fontId="34" fillId="0" borderId="106" xfId="112" applyNumberFormat="1" applyFont="1" applyBorder="1" applyAlignment="1" applyProtection="1">
      <alignment horizontal="right" vertical="center"/>
      <protection/>
    </xf>
    <xf numFmtId="0" fontId="1" fillId="0" borderId="94" xfId="112" applyFont="1" applyBorder="1" applyAlignment="1" applyProtection="1">
      <alignment horizontal="left" vertical="center" wrapText="1"/>
      <protection/>
    </xf>
    <xf numFmtId="0" fontId="42" fillId="0" borderId="96" xfId="112" applyFont="1" applyBorder="1" applyAlignment="1" applyProtection="1">
      <alignment horizontal="left" vertical="center"/>
      <protection/>
    </xf>
    <xf numFmtId="0" fontId="42" fillId="0" borderId="98" xfId="112" applyFont="1" applyBorder="1" applyAlignment="1" applyProtection="1">
      <alignment horizontal="left" vertical="center"/>
      <protection/>
    </xf>
    <xf numFmtId="0" fontId="1" fillId="0" borderId="99" xfId="112" applyFont="1" applyBorder="1" applyAlignment="1" applyProtection="1">
      <alignment horizontal="left" vertical="center"/>
      <protection/>
    </xf>
    <xf numFmtId="0" fontId="1" fillId="0" borderId="97" xfId="112" applyFont="1" applyBorder="1" applyAlignment="1" applyProtection="1">
      <alignment horizontal="left" vertical="center"/>
      <protection/>
    </xf>
    <xf numFmtId="0" fontId="1" fillId="0" borderId="101" xfId="112" applyFont="1" applyBorder="1" applyAlignment="1" applyProtection="1">
      <alignment horizontal="left" vertical="center"/>
      <protection/>
    </xf>
    <xf numFmtId="0" fontId="1" fillId="0" borderId="98" xfId="112" applyFont="1" applyBorder="1" applyAlignment="1" applyProtection="1">
      <alignment horizontal="left" vertical="center"/>
      <protection/>
    </xf>
    <xf numFmtId="0" fontId="1" fillId="0" borderId="100" xfId="112" applyFont="1" applyBorder="1" applyAlignment="1" applyProtection="1">
      <alignment horizontal="left" vertical="center"/>
      <protection/>
    </xf>
    <xf numFmtId="0" fontId="28" fillId="0" borderId="107" xfId="112" applyFont="1" applyBorder="1" applyAlignment="1" applyProtection="1">
      <alignment horizontal="center" vertical="center"/>
      <protection/>
    </xf>
    <xf numFmtId="0" fontId="43" fillId="0" borderId="108" xfId="112" applyFont="1" applyBorder="1" applyAlignment="1" applyProtection="1">
      <alignment horizontal="left" vertical="center"/>
      <protection/>
    </xf>
    <xf numFmtId="0" fontId="28" fillId="0" borderId="109" xfId="112" applyFont="1" applyBorder="1" applyAlignment="1" applyProtection="1">
      <alignment horizontal="left" vertical="center"/>
      <protection/>
    </xf>
    <xf numFmtId="0" fontId="28" fillId="0" borderId="110" xfId="112" applyFont="1" applyBorder="1" applyAlignment="1" applyProtection="1">
      <alignment horizontal="left" vertical="center"/>
      <protection/>
    </xf>
    <xf numFmtId="39" fontId="7" fillId="0" borderId="111" xfId="112" applyNumberFormat="1" applyFont="1" applyBorder="1" applyAlignment="1" applyProtection="1">
      <alignment horizontal="right" vertical="center"/>
      <protection/>
    </xf>
    <xf numFmtId="0" fontId="28" fillId="0" borderId="112" xfId="112" applyFont="1" applyBorder="1" applyAlignment="1" applyProtection="1">
      <alignment horizontal="left" vertical="center"/>
      <protection/>
    </xf>
    <xf numFmtId="0" fontId="28" fillId="0" borderId="111" xfId="112" applyFont="1" applyBorder="1" applyAlignment="1" applyProtection="1">
      <alignment horizontal="left" vertical="center"/>
      <protection/>
    </xf>
    <xf numFmtId="0" fontId="28" fillId="0" borderId="113" xfId="112" applyFont="1" applyBorder="1" applyAlignment="1" applyProtection="1">
      <alignment horizontal="left" vertical="center"/>
      <protection/>
    </xf>
    <xf numFmtId="39" fontId="34" fillId="0" borderId="111" xfId="112" applyNumberFormat="1" applyFont="1" applyBorder="1" applyAlignment="1" applyProtection="1">
      <alignment horizontal="right" vertical="center"/>
      <protection/>
    </xf>
    <xf numFmtId="37" fontId="34" fillId="0" borderId="114" xfId="112" applyNumberFormat="1" applyFont="1" applyBorder="1" applyAlignment="1" applyProtection="1">
      <alignment horizontal="right" vertical="center"/>
      <protection/>
    </xf>
    <xf numFmtId="0" fontId="41" fillId="0" borderId="111" xfId="112" applyFont="1" applyBorder="1" applyAlignment="1" applyProtection="1">
      <alignment horizontal="left" vertical="center"/>
      <protection/>
    </xf>
    <xf numFmtId="0" fontId="28" fillId="0" borderId="114" xfId="112" applyFont="1" applyBorder="1" applyAlignment="1" applyProtection="1">
      <alignment horizontal="left" vertical="center"/>
      <protection/>
    </xf>
    <xf numFmtId="188" fontId="41" fillId="0" borderId="110" xfId="112" applyNumberFormat="1" applyFont="1" applyBorder="1" applyAlignment="1" applyProtection="1">
      <alignment horizontal="right" vertical="center"/>
      <protection/>
    </xf>
    <xf numFmtId="0" fontId="28" fillId="0" borderId="115" xfId="112" applyFont="1" applyBorder="1" applyAlignment="1" applyProtection="1">
      <alignment horizontal="left" vertical="center"/>
      <protection/>
    </xf>
    <xf numFmtId="0" fontId="28" fillId="0" borderId="116" xfId="112" applyFont="1" applyBorder="1" applyAlignment="1" applyProtection="1">
      <alignment horizontal="left" vertical="center"/>
      <protection/>
    </xf>
    <xf numFmtId="0" fontId="28" fillId="0" borderId="117" xfId="112" applyFont="1" applyBorder="1" applyAlignment="1" applyProtection="1">
      <alignment horizontal="center" vertical="center"/>
      <protection/>
    </xf>
    <xf numFmtId="39" fontId="7" fillId="0" borderId="93" xfId="112" applyNumberFormat="1" applyFont="1" applyBorder="1" applyAlignment="1" applyProtection="1">
      <alignment horizontal="right" vertical="center"/>
      <protection/>
    </xf>
    <xf numFmtId="0" fontId="43" fillId="0" borderId="111" xfId="112" applyFont="1" applyBorder="1" applyAlignment="1" applyProtection="1">
      <alignment horizontal="left" vertical="center"/>
      <protection/>
    </xf>
    <xf numFmtId="39" fontId="34" fillId="0" borderId="93" xfId="112" applyNumberFormat="1" applyFont="1" applyBorder="1" applyAlignment="1" applyProtection="1">
      <alignment horizontal="right" vertical="center"/>
      <protection/>
    </xf>
    <xf numFmtId="37" fontId="34" fillId="0" borderId="95" xfId="112" applyNumberFormat="1" applyFont="1" applyBorder="1" applyAlignment="1" applyProtection="1">
      <alignment horizontal="right" vertical="center"/>
      <protection/>
    </xf>
    <xf numFmtId="0" fontId="28" fillId="0" borderId="118" xfId="112" applyFont="1" applyBorder="1" applyAlignment="1" applyProtection="1">
      <alignment horizontal="center" vertical="center"/>
      <protection/>
    </xf>
    <xf numFmtId="0" fontId="28" fillId="0" borderId="105" xfId="112" applyFont="1" applyBorder="1" applyAlignment="1" applyProtection="1">
      <alignment horizontal="left" vertical="center"/>
      <protection/>
    </xf>
    <xf numFmtId="0" fontId="28" fillId="0" borderId="103" xfId="112" applyFont="1" applyBorder="1" applyAlignment="1" applyProtection="1">
      <alignment horizontal="left" vertical="center"/>
      <protection/>
    </xf>
    <xf numFmtId="0" fontId="28" fillId="0" borderId="104" xfId="112" applyFont="1" applyBorder="1" applyAlignment="1" applyProtection="1">
      <alignment horizontal="left" vertical="center"/>
      <protection/>
    </xf>
    <xf numFmtId="39" fontId="7" fillId="0" borderId="119" xfId="112" applyNumberFormat="1" applyFont="1" applyBorder="1" applyAlignment="1" applyProtection="1">
      <alignment horizontal="right" vertical="center"/>
      <protection/>
    </xf>
    <xf numFmtId="39" fontId="7" fillId="0" borderId="94" xfId="112" applyNumberFormat="1" applyFont="1" applyBorder="1" applyAlignment="1" applyProtection="1">
      <alignment horizontal="right" vertical="center"/>
      <protection/>
    </xf>
    <xf numFmtId="37" fontId="7" fillId="0" borderId="80" xfId="112" applyNumberFormat="1" applyFont="1" applyBorder="1" applyAlignment="1" applyProtection="1">
      <alignment horizontal="right" vertical="center"/>
      <protection/>
    </xf>
    <xf numFmtId="0" fontId="1" fillId="0" borderId="73" xfId="112" applyFont="1" applyBorder="1" applyAlignment="1" applyProtection="1">
      <alignment horizontal="left" vertical="top"/>
      <protection/>
    </xf>
    <xf numFmtId="0" fontId="28" fillId="0" borderId="120" xfId="112" applyFont="1" applyBorder="1" applyAlignment="1" applyProtection="1">
      <alignment horizontal="left" vertical="center"/>
      <protection/>
    </xf>
    <xf numFmtId="0" fontId="28" fillId="0" borderId="121" xfId="112" applyFont="1" applyBorder="1" applyAlignment="1" applyProtection="1">
      <alignment horizontal="left" vertical="center"/>
      <protection/>
    </xf>
    <xf numFmtId="0" fontId="28" fillId="0" borderId="122" xfId="112" applyFont="1" applyBorder="1" applyAlignment="1" applyProtection="1">
      <alignment horizontal="left" vertical="center"/>
      <protection/>
    </xf>
    <xf numFmtId="0" fontId="28" fillId="0" borderId="123" xfId="112" applyFont="1" applyBorder="1" applyAlignment="1" applyProtection="1">
      <alignment horizontal="left" vertical="center"/>
      <protection/>
    </xf>
    <xf numFmtId="0" fontId="28" fillId="0" borderId="124" xfId="112" applyFont="1" applyBorder="1" applyAlignment="1" applyProtection="1">
      <alignment horizontal="left"/>
      <protection/>
    </xf>
    <xf numFmtId="0" fontId="28" fillId="0" borderId="115" xfId="112" applyFont="1" applyBorder="1" applyAlignment="1" applyProtection="1">
      <alignment horizontal="left"/>
      <protection/>
    </xf>
    <xf numFmtId="2" fontId="41" fillId="0" borderId="114" xfId="112" applyNumberFormat="1" applyFont="1" applyBorder="1" applyAlignment="1" applyProtection="1">
      <alignment horizontal="right" vertical="center"/>
      <protection/>
    </xf>
    <xf numFmtId="0" fontId="41" fillId="0" borderId="100" xfId="112" applyFont="1" applyBorder="1" applyAlignment="1" applyProtection="1">
      <alignment horizontal="left" vertical="center"/>
      <protection/>
    </xf>
    <xf numFmtId="39" fontId="41" fillId="0" borderId="114" xfId="112" applyNumberFormat="1" applyFont="1" applyBorder="1" applyAlignment="1" applyProtection="1">
      <alignment horizontal="left" vertical="center"/>
      <protection/>
    </xf>
    <xf numFmtId="39" fontId="7" fillId="0" borderId="115" xfId="112" applyNumberFormat="1" applyFont="1" applyBorder="1" applyAlignment="1" applyProtection="1">
      <alignment horizontal="right" vertical="center"/>
      <protection/>
    </xf>
    <xf numFmtId="0" fontId="28" fillId="0" borderId="125" xfId="112" applyFont="1" applyBorder="1" applyAlignment="1" applyProtection="1">
      <alignment horizontal="left" vertical="center"/>
      <protection/>
    </xf>
    <xf numFmtId="0" fontId="44" fillId="0" borderId="126" xfId="112" applyFont="1" applyBorder="1" applyAlignment="1" applyProtection="1">
      <alignment horizontal="left" vertical="top"/>
      <protection/>
    </xf>
    <xf numFmtId="0" fontId="28" fillId="0" borderId="127" xfId="112" applyFont="1" applyBorder="1" applyAlignment="1" applyProtection="1">
      <alignment horizontal="left" vertical="center"/>
      <protection/>
    </xf>
    <xf numFmtId="0" fontId="28" fillId="0" borderId="108" xfId="112" applyFont="1" applyBorder="1" applyAlignment="1" applyProtection="1">
      <alignment horizontal="left" vertical="center"/>
      <protection/>
    </xf>
    <xf numFmtId="0" fontId="45" fillId="0" borderId="107" xfId="112" applyFont="1" applyBorder="1" applyAlignment="1" applyProtection="1">
      <alignment horizontal="center" vertical="center"/>
      <protection/>
    </xf>
    <xf numFmtId="37" fontId="46" fillId="0" borderId="111" xfId="112" applyNumberFormat="1" applyFont="1" applyBorder="1" applyAlignment="1" applyProtection="1">
      <alignment horizontal="right" vertical="center"/>
      <protection/>
    </xf>
    <xf numFmtId="0" fontId="45" fillId="0" borderId="113" xfId="112" applyFont="1" applyBorder="1" applyAlignment="1" applyProtection="1">
      <alignment horizontal="left" vertical="center"/>
      <protection/>
    </xf>
    <xf numFmtId="0" fontId="45" fillId="0" borderId="0" xfId="112" applyFont="1" applyAlignment="1" applyProtection="1">
      <alignment horizontal="left" vertical="center"/>
      <protection/>
    </xf>
    <xf numFmtId="39" fontId="46" fillId="0" borderId="114" xfId="112" applyNumberFormat="1" applyFont="1" applyBorder="1" applyAlignment="1" applyProtection="1">
      <alignment horizontal="right" vertical="center"/>
      <protection/>
    </xf>
    <xf numFmtId="39" fontId="46" fillId="0" borderId="111" xfId="112" applyNumberFormat="1" applyFont="1" applyBorder="1" applyAlignment="1" applyProtection="1">
      <alignment horizontal="right" vertical="center"/>
      <protection/>
    </xf>
    <xf numFmtId="0" fontId="1" fillId="0" borderId="77" xfId="112" applyFont="1" applyBorder="1" applyAlignment="1" applyProtection="1">
      <alignment horizontal="left" vertical="top"/>
      <protection/>
    </xf>
    <xf numFmtId="0" fontId="34" fillId="0" borderId="0" xfId="112" applyFont="1" applyAlignment="1" applyProtection="1">
      <alignment horizontal="left" vertical="center"/>
      <protection/>
    </xf>
    <xf numFmtId="39" fontId="47" fillId="0" borderId="90" xfId="112" applyNumberFormat="1" applyFont="1" applyBorder="1" applyAlignment="1" applyProtection="1">
      <alignment horizontal="right" vertical="center"/>
      <protection/>
    </xf>
    <xf numFmtId="0" fontId="34" fillId="0" borderId="97" xfId="112" applyFont="1" applyBorder="1" applyAlignment="1" applyProtection="1">
      <alignment horizontal="left" vertical="center"/>
      <protection/>
    </xf>
    <xf numFmtId="0" fontId="1" fillId="0" borderId="126" xfId="112" applyFont="1" applyBorder="1" applyAlignment="1" applyProtection="1">
      <alignment horizontal="left" vertical="top"/>
      <protection/>
    </xf>
    <xf numFmtId="0" fontId="45" fillId="0" borderId="108" xfId="112" applyFont="1" applyBorder="1" applyAlignment="1" applyProtection="1">
      <alignment horizontal="left" vertical="center"/>
      <protection/>
    </xf>
    <xf numFmtId="0" fontId="45" fillId="0" borderId="123" xfId="112" applyFont="1" applyBorder="1" applyAlignment="1" applyProtection="1">
      <alignment horizontal="left" vertical="center"/>
      <protection/>
    </xf>
    <xf numFmtId="0" fontId="28" fillId="0" borderId="79" xfId="112" applyFont="1" applyBorder="1" applyAlignment="1" applyProtection="1">
      <alignment horizontal="left"/>
      <protection/>
    </xf>
    <xf numFmtId="0" fontId="28" fillId="0" borderId="128" xfId="112" applyFont="1" applyBorder="1" applyAlignment="1" applyProtection="1">
      <alignment horizontal="left" vertical="center"/>
      <protection/>
    </xf>
    <xf numFmtId="0" fontId="28" fillId="0" borderId="119" xfId="112" applyFont="1" applyBorder="1" applyAlignment="1" applyProtection="1">
      <alignment horizontal="left"/>
      <protection/>
    </xf>
    <xf numFmtId="0" fontId="28" fillId="0" borderId="106" xfId="112" applyFont="1" applyBorder="1" applyAlignment="1" applyProtection="1">
      <alignment horizontal="left" vertical="center"/>
      <protection/>
    </xf>
    <xf numFmtId="0" fontId="34" fillId="0" borderId="0" xfId="112" applyAlignment="1">
      <alignment horizontal="left" vertical="top"/>
      <protection locked="0"/>
    </xf>
    <xf numFmtId="0" fontId="48" fillId="4" borderId="0" xfId="112" applyFont="1" applyFill="1" applyAlignment="1" applyProtection="1">
      <alignment horizontal="left"/>
      <protection/>
    </xf>
    <xf numFmtId="0" fontId="46" fillId="4" borderId="0" xfId="112" applyFont="1" applyFill="1" applyAlignment="1" applyProtection="1">
      <alignment horizontal="left"/>
      <protection/>
    </xf>
    <xf numFmtId="0" fontId="49" fillId="4" borderId="0" xfId="112" applyFont="1" applyFill="1" applyAlignment="1" applyProtection="1">
      <alignment horizontal="left"/>
      <protection/>
    </xf>
    <xf numFmtId="0" fontId="41" fillId="4" borderId="0" xfId="112" applyFont="1" applyFill="1" applyAlignment="1" applyProtection="1">
      <alignment horizontal="left"/>
      <protection/>
    </xf>
    <xf numFmtId="0" fontId="41" fillId="23" borderId="89" xfId="112" applyFont="1" applyFill="1" applyBorder="1" applyAlignment="1" applyProtection="1">
      <alignment horizontal="center" vertical="center" wrapText="1"/>
      <protection/>
    </xf>
    <xf numFmtId="0" fontId="46" fillId="0" borderId="0" xfId="112" applyFont="1" applyAlignment="1" applyProtection="1">
      <alignment horizontal="left"/>
      <protection/>
    </xf>
    <xf numFmtId="0" fontId="50" fillId="0" borderId="0" xfId="112" applyFont="1" applyAlignment="1">
      <alignment horizontal="center" wrapText="1"/>
      <protection locked="0"/>
    </xf>
    <xf numFmtId="0" fontId="50" fillId="0" borderId="0" xfId="112" applyFont="1" applyAlignment="1">
      <alignment horizontal="left" wrapText="1"/>
      <protection locked="0"/>
    </xf>
    <xf numFmtId="39" fontId="50" fillId="0" borderId="0" xfId="112" applyNumberFormat="1" applyFont="1" applyAlignment="1">
      <alignment horizontal="right"/>
      <protection locked="0"/>
    </xf>
    <xf numFmtId="189" fontId="50" fillId="0" borderId="0" xfId="112" applyNumberFormat="1" applyFont="1" applyAlignment="1">
      <alignment horizontal="right"/>
      <protection locked="0"/>
    </xf>
    <xf numFmtId="0" fontId="49" fillId="0" borderId="0" xfId="112" applyFont="1" applyAlignment="1">
      <alignment horizontal="center" wrapText="1"/>
      <protection locked="0"/>
    </xf>
    <xf numFmtId="0" fontId="49" fillId="0" borderId="0" xfId="112" applyFont="1" applyAlignment="1">
      <alignment horizontal="left" wrapText="1"/>
      <protection locked="0"/>
    </xf>
    <xf numFmtId="39" fontId="49" fillId="0" borderId="0" xfId="112" applyNumberFormat="1" applyFont="1" applyAlignment="1">
      <alignment horizontal="right"/>
      <protection locked="0"/>
    </xf>
    <xf numFmtId="189" fontId="49" fillId="0" borderId="0" xfId="112" applyNumberFormat="1" applyFont="1" applyAlignment="1">
      <alignment horizontal="right"/>
      <protection locked="0"/>
    </xf>
    <xf numFmtId="0" fontId="51" fillId="0" borderId="0" xfId="112" applyFont="1" applyAlignment="1">
      <alignment horizontal="center" wrapText="1"/>
      <protection locked="0"/>
    </xf>
    <xf numFmtId="0" fontId="51" fillId="0" borderId="0" xfId="112" applyFont="1" applyAlignment="1">
      <alignment horizontal="left" wrapText="1"/>
      <protection locked="0"/>
    </xf>
    <xf numFmtId="39" fontId="51" fillId="0" borderId="0" xfId="112" applyNumberFormat="1" applyFont="1" applyAlignment="1">
      <alignment horizontal="right"/>
      <protection locked="0"/>
    </xf>
    <xf numFmtId="189" fontId="51" fillId="0" borderId="0" xfId="112" applyNumberFormat="1" applyFont="1" applyAlignment="1">
      <alignment horizontal="right"/>
      <protection locked="0"/>
    </xf>
    <xf numFmtId="0" fontId="52" fillId="23" borderId="89" xfId="112" applyFont="1" applyFill="1" applyBorder="1" applyAlignment="1" applyProtection="1">
      <alignment horizontal="center" vertical="center" wrapText="1"/>
      <protection/>
    </xf>
    <xf numFmtId="37" fontId="50" fillId="0" borderId="0" xfId="112" applyNumberFormat="1" applyFont="1" applyAlignment="1">
      <alignment horizontal="center"/>
      <protection locked="0"/>
    </xf>
    <xf numFmtId="37" fontId="49" fillId="0" borderId="0" xfId="112" applyNumberFormat="1" applyFont="1" applyAlignment="1">
      <alignment horizontal="center"/>
      <protection locked="0"/>
    </xf>
    <xf numFmtId="37" fontId="41" fillId="0" borderId="129" xfId="112" applyNumberFormat="1" applyFont="1" applyBorder="1" applyAlignment="1">
      <alignment horizontal="center"/>
      <protection locked="0"/>
    </xf>
    <xf numFmtId="0" fontId="41" fillId="0" borderId="130" xfId="112" applyFont="1" applyBorder="1" applyAlignment="1">
      <alignment horizontal="left" wrapText="1"/>
      <protection locked="0"/>
    </xf>
    <xf numFmtId="189" fontId="41" fillId="0" borderId="130" xfId="112" applyNumberFormat="1" applyFont="1" applyBorder="1" applyAlignment="1">
      <alignment horizontal="right"/>
      <protection locked="0"/>
    </xf>
    <xf numFmtId="39" fontId="41" fillId="0" borderId="130" xfId="112" applyNumberFormat="1" applyFont="1" applyBorder="1" applyAlignment="1">
      <alignment horizontal="right"/>
      <protection locked="0"/>
    </xf>
    <xf numFmtId="37" fontId="41" fillId="0" borderId="131" xfId="112" applyNumberFormat="1" applyFont="1" applyBorder="1" applyAlignment="1">
      <alignment horizontal="center"/>
      <protection locked="0"/>
    </xf>
    <xf numFmtId="0" fontId="41" fillId="0" borderId="132" xfId="112" applyFont="1" applyBorder="1" applyAlignment="1">
      <alignment horizontal="left" wrapText="1"/>
      <protection locked="0"/>
    </xf>
    <xf numFmtId="189" fontId="41" fillId="0" borderId="132" xfId="112" applyNumberFormat="1" applyFont="1" applyBorder="1" applyAlignment="1">
      <alignment horizontal="right"/>
      <protection locked="0"/>
    </xf>
    <xf numFmtId="39" fontId="41" fillId="0" borderId="132" xfId="112" applyNumberFormat="1" applyFont="1" applyBorder="1" applyAlignment="1">
      <alignment horizontal="right"/>
      <protection locked="0"/>
    </xf>
    <xf numFmtId="37" fontId="41" fillId="0" borderId="133" xfId="112" applyNumberFormat="1" applyFont="1" applyBorder="1" applyAlignment="1">
      <alignment horizontal="center"/>
      <protection locked="0"/>
    </xf>
    <xf numFmtId="0" fontId="41" fillId="0" borderId="134" xfId="112" applyFont="1" applyBorder="1" applyAlignment="1">
      <alignment horizontal="left" wrapText="1"/>
      <protection locked="0"/>
    </xf>
    <xf numFmtId="189" fontId="41" fillId="0" borderId="134" xfId="112" applyNumberFormat="1" applyFont="1" applyBorder="1" applyAlignment="1">
      <alignment horizontal="right"/>
      <protection locked="0"/>
    </xf>
    <xf numFmtId="39" fontId="41" fillId="0" borderId="134" xfId="112" applyNumberFormat="1" applyFont="1" applyBorder="1" applyAlignment="1">
      <alignment horizontal="right"/>
      <protection locked="0"/>
    </xf>
    <xf numFmtId="37" fontId="41" fillId="0" borderId="135" xfId="112" applyNumberFormat="1" applyFont="1" applyBorder="1" applyAlignment="1">
      <alignment horizontal="center"/>
      <protection locked="0"/>
    </xf>
    <xf numFmtId="0" fontId="41" fillId="0" borderId="136" xfId="112" applyFont="1" applyBorder="1" applyAlignment="1">
      <alignment horizontal="left" wrapText="1"/>
      <protection locked="0"/>
    </xf>
    <xf numFmtId="189" fontId="41" fillId="0" borderId="136" xfId="112" applyNumberFormat="1" applyFont="1" applyBorder="1" applyAlignment="1">
      <alignment horizontal="right"/>
      <protection locked="0"/>
    </xf>
    <xf numFmtId="39" fontId="41" fillId="0" borderId="136" xfId="112" applyNumberFormat="1" applyFont="1" applyBorder="1" applyAlignment="1">
      <alignment horizontal="right"/>
      <protection locked="0"/>
    </xf>
    <xf numFmtId="37" fontId="41" fillId="0" borderId="137" xfId="112" applyNumberFormat="1" applyFont="1" applyBorder="1" applyAlignment="1">
      <alignment horizontal="center"/>
      <protection locked="0"/>
    </xf>
    <xf numFmtId="37" fontId="41" fillId="0" borderId="138" xfId="112" applyNumberFormat="1" applyFont="1" applyBorder="1" applyAlignment="1">
      <alignment horizontal="center"/>
      <protection locked="0"/>
    </xf>
    <xf numFmtId="0" fontId="41" fillId="0" borderId="139" xfId="112" applyFont="1" applyBorder="1" applyAlignment="1">
      <alignment horizontal="left" wrapText="1"/>
      <protection locked="0"/>
    </xf>
    <xf numFmtId="189" fontId="41" fillId="0" borderId="139" xfId="112" applyNumberFormat="1" applyFont="1" applyBorder="1" applyAlignment="1">
      <alignment horizontal="right"/>
      <protection locked="0"/>
    </xf>
    <xf numFmtId="39" fontId="41" fillId="0" borderId="139" xfId="112" applyNumberFormat="1" applyFont="1" applyBorder="1" applyAlignment="1">
      <alignment horizontal="right"/>
      <protection locked="0"/>
    </xf>
    <xf numFmtId="37" fontId="41" fillId="0" borderId="140" xfId="112" applyNumberFormat="1" applyFont="1" applyBorder="1" applyAlignment="1">
      <alignment horizontal="center"/>
      <protection locked="0"/>
    </xf>
    <xf numFmtId="0" fontId="41" fillId="0" borderId="141" xfId="112" applyFont="1" applyBorder="1" applyAlignment="1">
      <alignment horizontal="left" wrapText="1"/>
      <protection locked="0"/>
    </xf>
    <xf numFmtId="189" fontId="41" fillId="0" borderId="141" xfId="112" applyNumberFormat="1" applyFont="1" applyBorder="1" applyAlignment="1">
      <alignment horizontal="right"/>
      <protection locked="0"/>
    </xf>
    <xf numFmtId="39" fontId="41" fillId="0" borderId="141" xfId="112" applyNumberFormat="1" applyFont="1" applyBorder="1" applyAlignment="1">
      <alignment horizontal="right"/>
      <protection locked="0"/>
    </xf>
    <xf numFmtId="37" fontId="53" fillId="0" borderId="135" xfId="112" applyNumberFormat="1" applyFont="1" applyBorder="1" applyAlignment="1">
      <alignment horizontal="center"/>
      <protection locked="0"/>
    </xf>
    <xf numFmtId="0" fontId="53" fillId="0" borderId="136" xfId="112" applyFont="1" applyBorder="1" applyAlignment="1">
      <alignment horizontal="left" wrapText="1"/>
      <protection locked="0"/>
    </xf>
    <xf numFmtId="189" fontId="53" fillId="0" borderId="136" xfId="112" applyNumberFormat="1" applyFont="1" applyBorder="1" applyAlignment="1">
      <alignment horizontal="right"/>
      <protection locked="0"/>
    </xf>
    <xf numFmtId="39" fontId="53" fillId="0" borderId="136" xfId="112" applyNumberFormat="1" applyFont="1" applyBorder="1" applyAlignment="1">
      <alignment horizontal="right"/>
      <protection locked="0"/>
    </xf>
    <xf numFmtId="37" fontId="53" fillId="0" borderId="138" xfId="112" applyNumberFormat="1" applyFont="1" applyBorder="1" applyAlignment="1">
      <alignment horizontal="center"/>
      <protection locked="0"/>
    </xf>
    <xf numFmtId="0" fontId="53" fillId="0" borderId="139" xfId="112" applyFont="1" applyBorder="1" applyAlignment="1">
      <alignment horizontal="left" wrapText="1"/>
      <protection locked="0"/>
    </xf>
    <xf numFmtId="189" fontId="53" fillId="0" borderId="139" xfId="112" applyNumberFormat="1" applyFont="1" applyBorder="1" applyAlignment="1">
      <alignment horizontal="right"/>
      <protection locked="0"/>
    </xf>
    <xf numFmtId="39" fontId="53" fillId="0" borderId="139" xfId="112" applyNumberFormat="1" applyFont="1" applyBorder="1" applyAlignment="1">
      <alignment horizontal="right"/>
      <protection locked="0"/>
    </xf>
    <xf numFmtId="37" fontId="53" fillId="0" borderId="140" xfId="112" applyNumberFormat="1" applyFont="1" applyBorder="1" applyAlignment="1">
      <alignment horizontal="center"/>
      <protection locked="0"/>
    </xf>
    <xf numFmtId="0" fontId="53" fillId="0" borderId="141" xfId="112" applyFont="1" applyBorder="1" applyAlignment="1">
      <alignment horizontal="left" wrapText="1"/>
      <protection locked="0"/>
    </xf>
    <xf numFmtId="189" fontId="53" fillId="0" borderId="141" xfId="112" applyNumberFormat="1" applyFont="1" applyBorder="1" applyAlignment="1">
      <alignment horizontal="right"/>
      <protection locked="0"/>
    </xf>
    <xf numFmtId="39" fontId="53" fillId="0" borderId="141" xfId="112" applyNumberFormat="1" applyFont="1" applyBorder="1" applyAlignment="1">
      <alignment horizontal="right"/>
      <protection locked="0"/>
    </xf>
    <xf numFmtId="37" fontId="53" fillId="0" borderId="137" xfId="112" applyNumberFormat="1" applyFont="1" applyBorder="1" applyAlignment="1">
      <alignment horizontal="center"/>
      <protection locked="0"/>
    </xf>
    <xf numFmtId="0" fontId="53" fillId="0" borderId="132" xfId="112" applyFont="1" applyBorder="1" applyAlignment="1">
      <alignment horizontal="left" wrapText="1"/>
      <protection locked="0"/>
    </xf>
    <xf numFmtId="189" fontId="53" fillId="0" borderId="132" xfId="112" applyNumberFormat="1" applyFont="1" applyBorder="1" applyAlignment="1">
      <alignment horizontal="right"/>
      <protection locked="0"/>
    </xf>
    <xf numFmtId="39" fontId="53" fillId="0" borderId="132" xfId="112" applyNumberFormat="1" applyFont="1" applyBorder="1" applyAlignment="1">
      <alignment horizontal="right"/>
      <protection locked="0"/>
    </xf>
    <xf numFmtId="37" fontId="41" fillId="0" borderId="142" xfId="112" applyNumberFormat="1" applyFont="1" applyBorder="1" applyAlignment="1">
      <alignment horizontal="center"/>
      <protection locked="0"/>
    </xf>
    <xf numFmtId="0" fontId="41" fillId="0" borderId="143" xfId="112" applyFont="1" applyBorder="1" applyAlignment="1">
      <alignment horizontal="left" wrapText="1"/>
      <protection locked="0"/>
    </xf>
    <xf numFmtId="189" fontId="41" fillId="0" borderId="143" xfId="112" applyNumberFormat="1" applyFont="1" applyBorder="1" applyAlignment="1">
      <alignment horizontal="right"/>
      <protection locked="0"/>
    </xf>
    <xf numFmtId="39" fontId="41" fillId="0" borderId="143" xfId="112" applyNumberFormat="1" applyFont="1" applyBorder="1" applyAlignment="1">
      <alignment horizontal="right"/>
      <protection locked="0"/>
    </xf>
    <xf numFmtId="37" fontId="53" fillId="0" borderId="144" xfId="112" applyNumberFormat="1" applyFont="1" applyBorder="1" applyAlignment="1">
      <alignment horizontal="center"/>
      <protection locked="0"/>
    </xf>
    <xf numFmtId="0" fontId="53" fillId="0" borderId="145" xfId="112" applyFont="1" applyBorder="1" applyAlignment="1">
      <alignment horizontal="left" wrapText="1"/>
      <protection locked="0"/>
    </xf>
    <xf numFmtId="189" fontId="53" fillId="0" borderId="145" xfId="112" applyNumberFormat="1" applyFont="1" applyBorder="1" applyAlignment="1">
      <alignment horizontal="right"/>
      <protection locked="0"/>
    </xf>
    <xf numFmtId="39" fontId="53" fillId="0" borderId="145" xfId="112" applyNumberFormat="1" applyFont="1" applyBorder="1" applyAlignment="1">
      <alignment horizontal="right"/>
      <protection locked="0"/>
    </xf>
    <xf numFmtId="37" fontId="53" fillId="0" borderId="146" xfId="112" applyNumberFormat="1" applyFont="1" applyBorder="1" applyAlignment="1">
      <alignment horizontal="center"/>
      <protection locked="0"/>
    </xf>
    <xf numFmtId="0" fontId="53" fillId="0" borderId="147" xfId="112" applyFont="1" applyBorder="1" applyAlignment="1">
      <alignment horizontal="left" wrapText="1"/>
      <protection locked="0"/>
    </xf>
    <xf numFmtId="189" fontId="53" fillId="0" borderId="147" xfId="112" applyNumberFormat="1" applyFont="1" applyBorder="1" applyAlignment="1">
      <alignment horizontal="right"/>
      <protection locked="0"/>
    </xf>
    <xf numFmtId="39" fontId="53" fillId="0" borderId="147" xfId="112" applyNumberFormat="1" applyFont="1" applyBorder="1" applyAlignment="1">
      <alignment horizontal="right"/>
      <protection locked="0"/>
    </xf>
    <xf numFmtId="37" fontId="51" fillId="0" borderId="0" xfId="112" applyNumberFormat="1" applyFont="1" applyAlignment="1">
      <alignment horizontal="center"/>
      <protection locked="0"/>
    </xf>
    <xf numFmtId="0" fontId="34" fillId="0" borderId="73" xfId="113" applyFont="1" applyBorder="1" applyAlignment="1" applyProtection="1">
      <alignment horizontal="left"/>
      <protection/>
    </xf>
    <xf numFmtId="0" fontId="34" fillId="0" borderId="74" xfId="113" applyFont="1" applyBorder="1" applyAlignment="1" applyProtection="1">
      <alignment horizontal="left"/>
      <protection/>
    </xf>
    <xf numFmtId="0" fontId="34" fillId="0" borderId="75" xfId="113" applyFont="1" applyBorder="1" applyAlignment="1" applyProtection="1">
      <alignment horizontal="left"/>
      <protection/>
    </xf>
    <xf numFmtId="0" fontId="34" fillId="0" borderId="76" xfId="113" applyFont="1" applyBorder="1" applyAlignment="1" applyProtection="1">
      <alignment horizontal="left"/>
      <protection/>
    </xf>
    <xf numFmtId="0" fontId="34" fillId="0" borderId="0" xfId="113" applyAlignment="1">
      <alignment horizontal="left" vertical="top"/>
      <protection locked="0"/>
    </xf>
    <xf numFmtId="0" fontId="34" fillId="0" borderId="77" xfId="113" applyFont="1" applyBorder="1" applyAlignment="1" applyProtection="1">
      <alignment horizontal="left"/>
      <protection/>
    </xf>
    <xf numFmtId="0" fontId="34" fillId="0" borderId="0" xfId="113" applyFont="1" applyAlignment="1" applyProtection="1">
      <alignment horizontal="left"/>
      <protection/>
    </xf>
    <xf numFmtId="0" fontId="40" fillId="0" borderId="0" xfId="113" applyFont="1" applyAlignment="1" applyProtection="1">
      <alignment horizontal="left"/>
      <protection/>
    </xf>
    <xf numFmtId="0" fontId="34" fillId="0" borderId="78" xfId="113" applyFont="1" applyBorder="1" applyAlignment="1" applyProtection="1">
      <alignment horizontal="left"/>
      <protection/>
    </xf>
    <xf numFmtId="0" fontId="34" fillId="0" borderId="79" xfId="113" applyFont="1" applyBorder="1" applyAlignment="1" applyProtection="1">
      <alignment horizontal="left"/>
      <protection/>
    </xf>
    <xf numFmtId="0" fontId="34" fillId="0" borderId="80" xfId="113" applyFont="1" applyBorder="1" applyAlignment="1" applyProtection="1">
      <alignment horizontal="left"/>
      <protection/>
    </xf>
    <xf numFmtId="0" fontId="34" fillId="0" borderId="81" xfId="113" applyFont="1" applyBorder="1" applyAlignment="1" applyProtection="1">
      <alignment horizontal="left"/>
      <protection/>
    </xf>
    <xf numFmtId="0" fontId="28" fillId="0" borderId="73" xfId="113" applyFont="1" applyBorder="1" applyAlignment="1" applyProtection="1">
      <alignment horizontal="left" vertical="center"/>
      <protection/>
    </xf>
    <xf numFmtId="0" fontId="28" fillId="0" borderId="74" xfId="113" applyFont="1" applyBorder="1" applyAlignment="1" applyProtection="1">
      <alignment horizontal="left" vertical="center"/>
      <protection/>
    </xf>
    <xf numFmtId="0" fontId="28" fillId="0" borderId="0" xfId="113" applyFont="1" applyAlignment="1" applyProtection="1">
      <alignment horizontal="left" vertical="center"/>
      <protection/>
    </xf>
    <xf numFmtId="0" fontId="28" fillId="0" borderId="76" xfId="113" applyFont="1" applyBorder="1" applyAlignment="1" applyProtection="1">
      <alignment horizontal="left" vertical="center"/>
      <protection/>
    </xf>
    <xf numFmtId="0" fontId="28" fillId="0" borderId="77" xfId="113" applyFont="1" applyBorder="1" applyAlignment="1" applyProtection="1">
      <alignment horizontal="left" vertical="center"/>
      <protection/>
    </xf>
    <xf numFmtId="0" fontId="41" fillId="0" borderId="82" xfId="113" applyFont="1" applyBorder="1" applyAlignment="1" applyProtection="1">
      <alignment horizontal="left" vertical="center"/>
      <protection/>
    </xf>
    <xf numFmtId="0" fontId="28" fillId="0" borderId="83" xfId="113" applyFont="1" applyBorder="1" applyAlignment="1" applyProtection="1">
      <alignment horizontal="left" vertical="center"/>
      <protection/>
    </xf>
    <xf numFmtId="0" fontId="28" fillId="0" borderId="78" xfId="113" applyFont="1" applyBorder="1" applyAlignment="1" applyProtection="1">
      <alignment horizontal="left" vertical="center"/>
      <protection/>
    </xf>
    <xf numFmtId="0" fontId="41" fillId="0" borderId="84" xfId="113" applyFont="1" applyBorder="1" applyAlignment="1" applyProtection="1">
      <alignment horizontal="left" vertical="center"/>
      <protection/>
    </xf>
    <xf numFmtId="0" fontId="28" fillId="0" borderId="85" xfId="113" applyFont="1" applyBorder="1" applyAlignment="1" applyProtection="1">
      <alignment horizontal="left" vertical="center"/>
      <protection/>
    </xf>
    <xf numFmtId="0" fontId="41" fillId="0" borderId="86" xfId="113" applyFont="1" applyBorder="1" applyAlignment="1" applyProtection="1">
      <alignment horizontal="left" vertical="center"/>
      <protection/>
    </xf>
    <xf numFmtId="0" fontId="28" fillId="0" borderId="88" xfId="113" applyFont="1" applyBorder="1" applyAlignment="1" applyProtection="1">
      <alignment horizontal="left" vertical="center"/>
      <protection/>
    </xf>
    <xf numFmtId="0" fontId="41" fillId="0" borderId="89" xfId="113" applyFont="1" applyBorder="1" applyAlignment="1" applyProtection="1">
      <alignment horizontal="left" vertical="center"/>
      <protection/>
    </xf>
    <xf numFmtId="0" fontId="41" fillId="0" borderId="90" xfId="113" applyFont="1" applyBorder="1" applyAlignment="1" applyProtection="1">
      <alignment horizontal="left" vertical="center"/>
      <protection/>
    </xf>
    <xf numFmtId="0" fontId="28" fillId="0" borderId="91" xfId="113" applyFont="1" applyBorder="1" applyAlignment="1" applyProtection="1">
      <alignment horizontal="left" vertical="center"/>
      <protection/>
    </xf>
    <xf numFmtId="0" fontId="28" fillId="0" borderId="77" xfId="113" applyFont="1" applyBorder="1" applyAlignment="1" applyProtection="1">
      <alignment horizontal="left" vertical="top"/>
      <protection/>
    </xf>
    <xf numFmtId="0" fontId="28" fillId="0" borderId="0" xfId="113" applyFont="1" applyAlignment="1" applyProtection="1">
      <alignment horizontal="left" vertical="top"/>
      <protection/>
    </xf>
    <xf numFmtId="0" fontId="41" fillId="0" borderId="89" xfId="113" applyFont="1" applyBorder="1" applyAlignment="1" applyProtection="1">
      <alignment horizontal="left" vertical="center" wrapText="1"/>
      <protection/>
    </xf>
    <xf numFmtId="0" fontId="28" fillId="0" borderId="78" xfId="113" applyFont="1" applyBorder="1" applyAlignment="1" applyProtection="1">
      <alignment horizontal="left" vertical="top"/>
      <protection/>
    </xf>
    <xf numFmtId="0" fontId="41" fillId="0" borderId="0" xfId="113" applyFont="1" applyAlignment="1" applyProtection="1">
      <alignment horizontal="left" vertical="top"/>
      <protection/>
    </xf>
    <xf numFmtId="0" fontId="41" fillId="0" borderId="0" xfId="113" applyFont="1" applyAlignment="1" applyProtection="1">
      <alignment horizontal="left" vertical="center"/>
      <protection/>
    </xf>
    <xf numFmtId="187" fontId="41" fillId="0" borderId="0" xfId="113" applyNumberFormat="1" applyFont="1" applyAlignment="1" applyProtection="1">
      <alignment horizontal="right" vertical="center"/>
      <protection/>
    </xf>
    <xf numFmtId="0" fontId="28" fillId="0" borderId="79" xfId="113" applyFont="1" applyBorder="1" applyAlignment="1" applyProtection="1">
      <alignment horizontal="left" vertical="center"/>
      <protection/>
    </xf>
    <xf numFmtId="0" fontId="28" fillId="0" borderId="80" xfId="113" applyFont="1" applyBorder="1" applyAlignment="1" applyProtection="1">
      <alignment horizontal="left" vertical="center"/>
      <protection/>
    </xf>
    <xf numFmtId="0" fontId="28" fillId="0" borderId="81" xfId="113" applyFont="1" applyBorder="1" applyAlignment="1" applyProtection="1">
      <alignment horizontal="left" vertical="center"/>
      <protection/>
    </xf>
    <xf numFmtId="0" fontId="28" fillId="0" borderId="93" xfId="113" applyFont="1" applyBorder="1" applyAlignment="1" applyProtection="1">
      <alignment horizontal="left" vertical="center"/>
      <protection/>
    </xf>
    <xf numFmtId="0" fontId="28" fillId="0" borderId="94" xfId="113" applyFont="1" applyBorder="1" applyAlignment="1" applyProtection="1">
      <alignment horizontal="left" vertical="center"/>
      <protection/>
    </xf>
    <xf numFmtId="0" fontId="1" fillId="0" borderId="94" xfId="113" applyFont="1" applyBorder="1" applyAlignment="1" applyProtection="1">
      <alignment horizontal="left" vertical="center"/>
      <protection/>
    </xf>
    <xf numFmtId="0" fontId="28" fillId="0" borderId="95" xfId="113" applyFont="1" applyBorder="1" applyAlignment="1" applyProtection="1">
      <alignment horizontal="left" vertical="center"/>
      <protection/>
    </xf>
    <xf numFmtId="0" fontId="28" fillId="0" borderId="96" xfId="113" applyFont="1" applyBorder="1" applyAlignment="1" applyProtection="1">
      <alignment horizontal="left" vertical="center"/>
      <protection/>
    </xf>
    <xf numFmtId="0" fontId="28" fillId="0" borderId="97" xfId="113" applyFont="1" applyBorder="1" applyAlignment="1" applyProtection="1">
      <alignment horizontal="left" vertical="center"/>
      <protection/>
    </xf>
    <xf numFmtId="0" fontId="28" fillId="0" borderId="98" xfId="113" applyFont="1" applyBorder="1" applyAlignment="1" applyProtection="1">
      <alignment horizontal="left" vertical="center"/>
      <protection/>
    </xf>
    <xf numFmtId="0" fontId="28" fillId="0" borderId="99" xfId="113" applyFont="1" applyBorder="1" applyAlignment="1" applyProtection="1">
      <alignment horizontal="left" vertical="center"/>
      <protection/>
    </xf>
    <xf numFmtId="0" fontId="28" fillId="0" borderId="100" xfId="113" applyFont="1" applyBorder="1" applyAlignment="1" applyProtection="1">
      <alignment horizontal="left" vertical="center"/>
      <protection/>
    </xf>
    <xf numFmtId="0" fontId="28" fillId="0" borderId="101" xfId="113" applyFont="1" applyBorder="1" applyAlignment="1" applyProtection="1">
      <alignment horizontal="left" vertical="center"/>
      <protection/>
    </xf>
    <xf numFmtId="37" fontId="34" fillId="0" borderId="102" xfId="113" applyNumberFormat="1" applyFont="1" applyBorder="1" applyAlignment="1" applyProtection="1">
      <alignment horizontal="right" vertical="center"/>
      <protection/>
    </xf>
    <xf numFmtId="37" fontId="34" fillId="0" borderId="103" xfId="113" applyNumberFormat="1" applyFont="1" applyBorder="1" applyAlignment="1" applyProtection="1">
      <alignment horizontal="right" vertical="center"/>
      <protection/>
    </xf>
    <xf numFmtId="37" fontId="7" fillId="0" borderId="104" xfId="113" applyNumberFormat="1" applyFont="1" applyBorder="1" applyAlignment="1" applyProtection="1">
      <alignment horizontal="right" vertical="center"/>
      <protection/>
    </xf>
    <xf numFmtId="39" fontId="7" fillId="0" borderId="105" xfId="113" applyNumberFormat="1" applyFont="1" applyBorder="1" applyAlignment="1" applyProtection="1">
      <alignment horizontal="right" vertical="center"/>
      <protection/>
    </xf>
    <xf numFmtId="37" fontId="34" fillId="0" borderId="104" xfId="113" applyNumberFormat="1" applyFont="1" applyBorder="1" applyAlignment="1" applyProtection="1">
      <alignment horizontal="right" vertical="center"/>
      <protection/>
    </xf>
    <xf numFmtId="37" fontId="34" fillId="0" borderId="105" xfId="113" applyNumberFormat="1" applyFont="1" applyBorder="1" applyAlignment="1" applyProtection="1">
      <alignment horizontal="right" vertical="center"/>
      <protection/>
    </xf>
    <xf numFmtId="37" fontId="7" fillId="0" borderId="103" xfId="113" applyNumberFormat="1" applyFont="1" applyBorder="1" applyAlignment="1" applyProtection="1">
      <alignment horizontal="right" vertical="center"/>
      <protection/>
    </xf>
    <xf numFmtId="37" fontId="34" fillId="0" borderId="80" xfId="113" applyNumberFormat="1" applyFont="1" applyBorder="1" applyAlignment="1" applyProtection="1">
      <alignment horizontal="right" vertical="center"/>
      <protection/>
    </xf>
    <xf numFmtId="39" fontId="7" fillId="0" borderId="103" xfId="113" applyNumberFormat="1" applyFont="1" applyBorder="1" applyAlignment="1" applyProtection="1">
      <alignment horizontal="right" vertical="center"/>
      <protection/>
    </xf>
    <xf numFmtId="37" fontId="34" fillId="0" borderId="106" xfId="113" applyNumberFormat="1" applyFont="1" applyBorder="1" applyAlignment="1" applyProtection="1">
      <alignment horizontal="right" vertical="center"/>
      <protection/>
    </xf>
    <xf numFmtId="0" fontId="1" fillId="0" borderId="94" xfId="113" applyFont="1" applyBorder="1" applyAlignment="1" applyProtection="1">
      <alignment horizontal="left" vertical="center" wrapText="1"/>
      <protection/>
    </xf>
    <xf numFmtId="0" fontId="42" fillId="0" borderId="96" xfId="113" applyFont="1" applyBorder="1" applyAlignment="1" applyProtection="1">
      <alignment horizontal="left" vertical="center"/>
      <protection/>
    </xf>
    <xf numFmtId="0" fontId="42" fillId="0" borderId="98" xfId="113" applyFont="1" applyBorder="1" applyAlignment="1" applyProtection="1">
      <alignment horizontal="left" vertical="center"/>
      <protection/>
    </xf>
    <xf numFmtId="0" fontId="1" fillId="0" borderId="99" xfId="113" applyFont="1" applyBorder="1" applyAlignment="1" applyProtection="1">
      <alignment horizontal="left" vertical="center"/>
      <protection/>
    </xf>
    <xf numFmtId="0" fontId="1" fillId="0" borderId="97" xfId="113" applyFont="1" applyBorder="1" applyAlignment="1" applyProtection="1">
      <alignment horizontal="left" vertical="center"/>
      <protection/>
    </xf>
    <xf numFmtId="0" fontId="1" fillId="0" borderId="101" xfId="113" applyFont="1" applyBorder="1" applyAlignment="1" applyProtection="1">
      <alignment horizontal="left" vertical="center"/>
      <protection/>
    </xf>
    <xf numFmtId="0" fontId="1" fillId="0" borderId="98" xfId="113" applyFont="1" applyBorder="1" applyAlignment="1" applyProtection="1">
      <alignment horizontal="left" vertical="center"/>
      <protection/>
    </xf>
    <xf numFmtId="0" fontId="1" fillId="0" borderId="100" xfId="113" applyFont="1" applyBorder="1" applyAlignment="1" applyProtection="1">
      <alignment horizontal="left" vertical="center"/>
      <protection/>
    </xf>
    <xf numFmtId="0" fontId="28" fillId="0" borderId="107" xfId="113" applyFont="1" applyBorder="1" applyAlignment="1" applyProtection="1">
      <alignment horizontal="center" vertical="center"/>
      <protection/>
    </xf>
    <xf numFmtId="0" fontId="43" fillId="0" borderId="108" xfId="113" applyFont="1" applyBorder="1" applyAlignment="1" applyProtection="1">
      <alignment horizontal="left" vertical="center"/>
      <protection/>
    </xf>
    <xf numFmtId="0" fontId="28" fillId="0" borderId="109" xfId="113" applyFont="1" applyBorder="1" applyAlignment="1" applyProtection="1">
      <alignment horizontal="left" vertical="center"/>
      <protection/>
    </xf>
    <xf numFmtId="0" fontId="28" fillId="0" borderId="110" xfId="113" applyFont="1" applyBorder="1" applyAlignment="1" applyProtection="1">
      <alignment horizontal="left" vertical="center"/>
      <protection/>
    </xf>
    <xf numFmtId="39" fontId="7" fillId="0" borderId="111" xfId="113" applyNumberFormat="1" applyFont="1" applyBorder="1" applyAlignment="1" applyProtection="1">
      <alignment horizontal="right" vertical="center"/>
      <protection/>
    </xf>
    <xf numFmtId="0" fontId="28" fillId="0" borderId="112" xfId="113" applyFont="1" applyBorder="1" applyAlignment="1" applyProtection="1">
      <alignment horizontal="left" vertical="center"/>
      <protection/>
    </xf>
    <xf numFmtId="0" fontId="28" fillId="0" borderId="111" xfId="113" applyFont="1" applyBorder="1" applyAlignment="1" applyProtection="1">
      <alignment horizontal="left" vertical="center"/>
      <protection/>
    </xf>
    <xf numFmtId="0" fontId="28" fillId="0" borderId="113" xfId="113" applyFont="1" applyBorder="1" applyAlignment="1" applyProtection="1">
      <alignment horizontal="left" vertical="center"/>
      <protection/>
    </xf>
    <xf numFmtId="39" fontId="34" fillId="0" borderId="111" xfId="113" applyNumberFormat="1" applyFont="1" applyBorder="1" applyAlignment="1" applyProtection="1">
      <alignment horizontal="right" vertical="center"/>
      <protection/>
    </xf>
    <xf numFmtId="37" fontId="34" fillId="0" borderId="114" xfId="113" applyNumberFormat="1" applyFont="1" applyBorder="1" applyAlignment="1" applyProtection="1">
      <alignment horizontal="right" vertical="center"/>
      <protection/>
    </xf>
    <xf numFmtId="0" fontId="41" fillId="0" borderId="111" xfId="113" applyFont="1" applyBorder="1" applyAlignment="1" applyProtection="1">
      <alignment horizontal="left" vertical="center"/>
      <protection/>
    </xf>
    <xf numFmtId="0" fontId="28" fillId="0" borderId="114" xfId="113" applyFont="1" applyBorder="1" applyAlignment="1" applyProtection="1">
      <alignment horizontal="left" vertical="center"/>
      <protection/>
    </xf>
    <xf numFmtId="188" fontId="41" fillId="0" borderId="110" xfId="113" applyNumberFormat="1" applyFont="1" applyBorder="1" applyAlignment="1" applyProtection="1">
      <alignment horizontal="right" vertical="center"/>
      <protection/>
    </xf>
    <xf numFmtId="0" fontId="28" fillId="0" borderId="115" xfId="113" applyFont="1" applyBorder="1" applyAlignment="1" applyProtection="1">
      <alignment horizontal="left" vertical="center"/>
      <protection/>
    </xf>
    <xf numFmtId="0" fontId="28" fillId="0" borderId="116" xfId="113" applyFont="1" applyBorder="1" applyAlignment="1" applyProtection="1">
      <alignment horizontal="left" vertical="center"/>
      <protection/>
    </xf>
    <xf numFmtId="0" fontId="28" fillId="0" borderId="117" xfId="113" applyFont="1" applyBorder="1" applyAlignment="1" applyProtection="1">
      <alignment horizontal="center" vertical="center"/>
      <protection/>
    </xf>
    <xf numFmtId="39" fontId="7" fillId="0" borderId="93" xfId="113" applyNumberFormat="1" applyFont="1" applyBorder="1" applyAlignment="1" applyProtection="1">
      <alignment horizontal="right" vertical="center"/>
      <protection/>
    </xf>
    <xf numFmtId="0" fontId="43" fillId="0" borderId="111" xfId="113" applyFont="1" applyBorder="1" applyAlignment="1" applyProtection="1">
      <alignment horizontal="left" vertical="center"/>
      <protection/>
    </xf>
    <xf numFmtId="39" fontId="34" fillId="0" borderId="93" xfId="113" applyNumberFormat="1" applyFont="1" applyBorder="1" applyAlignment="1" applyProtection="1">
      <alignment horizontal="right" vertical="center"/>
      <protection/>
    </xf>
    <xf numFmtId="37" fontId="34" fillId="0" borderId="95" xfId="113" applyNumberFormat="1" applyFont="1" applyBorder="1" applyAlignment="1" applyProtection="1">
      <alignment horizontal="right" vertical="center"/>
      <protection/>
    </xf>
    <xf numFmtId="0" fontId="28" fillId="0" borderId="118" xfId="113" applyFont="1" applyBorder="1" applyAlignment="1" applyProtection="1">
      <alignment horizontal="center" vertical="center"/>
      <protection/>
    </xf>
    <xf numFmtId="0" fontId="28" fillId="0" borderId="105" xfId="113" applyFont="1" applyBorder="1" applyAlignment="1" applyProtection="1">
      <alignment horizontal="left" vertical="center"/>
      <protection/>
    </xf>
    <xf numFmtId="0" fontId="28" fillId="0" borderId="103" xfId="113" applyFont="1" applyBorder="1" applyAlignment="1" applyProtection="1">
      <alignment horizontal="left" vertical="center"/>
      <protection/>
    </xf>
    <xf numFmtId="0" fontId="28" fillId="0" borderId="104" xfId="113" applyFont="1" applyBorder="1" applyAlignment="1" applyProtection="1">
      <alignment horizontal="left" vertical="center"/>
      <protection/>
    </xf>
    <xf numFmtId="39" fontId="7" fillId="0" borderId="119" xfId="113" applyNumberFormat="1" applyFont="1" applyBorder="1" applyAlignment="1" applyProtection="1">
      <alignment horizontal="right" vertical="center"/>
      <protection/>
    </xf>
    <xf numFmtId="39" fontId="7" fillId="0" borderId="94" xfId="113" applyNumberFormat="1" applyFont="1" applyBorder="1" applyAlignment="1" applyProtection="1">
      <alignment horizontal="right" vertical="center"/>
      <protection/>
    </xf>
    <xf numFmtId="37" fontId="7" fillId="0" borderId="80" xfId="113" applyNumberFormat="1" applyFont="1" applyBorder="1" applyAlignment="1" applyProtection="1">
      <alignment horizontal="right" vertical="center"/>
      <protection/>
    </xf>
    <xf numFmtId="0" fontId="1" fillId="0" borderId="73" xfId="113" applyFont="1" applyBorder="1" applyAlignment="1" applyProtection="1">
      <alignment horizontal="left" vertical="top"/>
      <protection/>
    </xf>
    <xf numFmtId="0" fontId="28" fillId="0" borderId="120" xfId="113" applyFont="1" applyBorder="1" applyAlignment="1" applyProtection="1">
      <alignment horizontal="left" vertical="center"/>
      <protection/>
    </xf>
    <xf numFmtId="0" fontId="28" fillId="0" borderId="121" xfId="113" applyFont="1" applyBorder="1" applyAlignment="1" applyProtection="1">
      <alignment horizontal="left" vertical="center"/>
      <protection/>
    </xf>
    <xf numFmtId="0" fontId="28" fillId="0" borderId="122" xfId="113" applyFont="1" applyBorder="1" applyAlignment="1" applyProtection="1">
      <alignment horizontal="left" vertical="center"/>
      <protection/>
    </xf>
    <xf numFmtId="0" fontId="28" fillId="0" borderId="123" xfId="113" applyFont="1" applyBorder="1" applyAlignment="1" applyProtection="1">
      <alignment horizontal="left" vertical="center"/>
      <protection/>
    </xf>
    <xf numFmtId="0" fontId="28" fillId="0" borderId="124" xfId="113" applyFont="1" applyBorder="1" applyAlignment="1" applyProtection="1">
      <alignment horizontal="left"/>
      <protection/>
    </xf>
    <xf numFmtId="0" fontId="28" fillId="0" borderId="115" xfId="113" applyFont="1" applyBorder="1" applyAlignment="1" applyProtection="1">
      <alignment horizontal="left"/>
      <protection/>
    </xf>
    <xf numFmtId="2" fontId="41" fillId="0" borderId="114" xfId="113" applyNumberFormat="1" applyFont="1" applyBorder="1" applyAlignment="1" applyProtection="1">
      <alignment horizontal="right" vertical="center"/>
      <protection/>
    </xf>
    <xf numFmtId="0" fontId="41" fillId="0" borderId="100" xfId="113" applyFont="1" applyBorder="1" applyAlignment="1" applyProtection="1">
      <alignment horizontal="left" vertical="center"/>
      <protection/>
    </xf>
    <xf numFmtId="39" fontId="41" fillId="0" borderId="114" xfId="113" applyNumberFormat="1" applyFont="1" applyBorder="1" applyAlignment="1" applyProtection="1">
      <alignment horizontal="left" vertical="center"/>
      <protection/>
    </xf>
    <xf numFmtId="39" fontId="7" fillId="0" borderId="115" xfId="113" applyNumberFormat="1" applyFont="1" applyBorder="1" applyAlignment="1" applyProtection="1">
      <alignment horizontal="right" vertical="center"/>
      <protection/>
    </xf>
    <xf numFmtId="0" fontId="28" fillId="0" borderId="125" xfId="113" applyFont="1" applyBorder="1" applyAlignment="1" applyProtection="1">
      <alignment horizontal="left" vertical="center"/>
      <protection/>
    </xf>
    <xf numFmtId="0" fontId="44" fillId="0" borderId="126" xfId="113" applyFont="1" applyBorder="1" applyAlignment="1" applyProtection="1">
      <alignment horizontal="left" vertical="top"/>
      <protection/>
    </xf>
    <xf numFmtId="0" fontId="28" fillId="0" borderId="127" xfId="113" applyFont="1" applyBorder="1" applyAlignment="1" applyProtection="1">
      <alignment horizontal="left" vertical="center"/>
      <protection/>
    </xf>
    <xf numFmtId="0" fontId="28" fillId="0" borderId="108" xfId="113" applyFont="1" applyBorder="1" applyAlignment="1" applyProtection="1">
      <alignment horizontal="left" vertical="center"/>
      <protection/>
    </xf>
    <xf numFmtId="0" fontId="45" fillId="0" borderId="107" xfId="113" applyFont="1" applyBorder="1" applyAlignment="1" applyProtection="1">
      <alignment horizontal="center" vertical="center"/>
      <protection/>
    </xf>
    <xf numFmtId="37" fontId="46" fillId="0" borderId="111" xfId="113" applyNumberFormat="1" applyFont="1" applyBorder="1" applyAlignment="1" applyProtection="1">
      <alignment horizontal="right" vertical="center"/>
      <protection/>
    </xf>
    <xf numFmtId="0" fontId="45" fillId="0" borderId="113" xfId="113" applyFont="1" applyBorder="1" applyAlignment="1" applyProtection="1">
      <alignment horizontal="left" vertical="center"/>
      <protection/>
    </xf>
    <xf numFmtId="0" fontId="45" fillId="0" borderId="0" xfId="113" applyFont="1" applyAlignment="1" applyProtection="1">
      <alignment horizontal="left" vertical="center"/>
      <protection/>
    </xf>
    <xf numFmtId="39" fontId="46" fillId="0" borderId="114" xfId="113" applyNumberFormat="1" applyFont="1" applyBorder="1" applyAlignment="1" applyProtection="1">
      <alignment horizontal="right" vertical="center"/>
      <protection/>
    </xf>
    <xf numFmtId="39" fontId="46" fillId="0" borderId="111" xfId="113" applyNumberFormat="1" applyFont="1" applyBorder="1" applyAlignment="1" applyProtection="1">
      <alignment horizontal="right" vertical="center"/>
      <protection/>
    </xf>
    <xf numFmtId="0" fontId="1" fillId="0" borderId="77" xfId="113" applyFont="1" applyBorder="1" applyAlignment="1" applyProtection="1">
      <alignment horizontal="left" vertical="top"/>
      <protection/>
    </xf>
    <xf numFmtId="0" fontId="34" fillId="0" borderId="0" xfId="113" applyFont="1" applyAlignment="1" applyProtection="1">
      <alignment horizontal="left" vertical="center"/>
      <protection/>
    </xf>
    <xf numFmtId="39" fontId="47" fillId="0" borderId="90" xfId="113" applyNumberFormat="1" applyFont="1" applyBorder="1" applyAlignment="1" applyProtection="1">
      <alignment horizontal="right" vertical="center"/>
      <protection/>
    </xf>
    <xf numFmtId="0" fontId="34" fillId="0" borderId="97" xfId="113" applyFont="1" applyBorder="1" applyAlignment="1" applyProtection="1">
      <alignment horizontal="left" vertical="center"/>
      <protection/>
    </xf>
    <xf numFmtId="0" fontId="1" fillId="0" borderId="126" xfId="113" applyFont="1" applyBorder="1" applyAlignment="1" applyProtection="1">
      <alignment horizontal="left" vertical="top"/>
      <protection/>
    </xf>
    <xf numFmtId="0" fontId="45" fillId="0" borderId="108" xfId="113" applyFont="1" applyBorder="1" applyAlignment="1" applyProtection="1">
      <alignment horizontal="left" vertical="center"/>
      <protection/>
    </xf>
    <xf numFmtId="0" fontId="45" fillId="0" borderId="123" xfId="113" applyFont="1" applyBorder="1" applyAlignment="1" applyProtection="1">
      <alignment horizontal="left" vertical="center"/>
      <protection/>
    </xf>
    <xf numFmtId="0" fontId="28" fillId="0" borderId="79" xfId="113" applyFont="1" applyBorder="1" applyAlignment="1" applyProtection="1">
      <alignment horizontal="left"/>
      <protection/>
    </xf>
    <xf numFmtId="0" fontId="28" fillId="0" borderId="128" xfId="113" applyFont="1" applyBorder="1" applyAlignment="1" applyProtection="1">
      <alignment horizontal="left" vertical="center"/>
      <protection/>
    </xf>
    <xf numFmtId="0" fontId="28" fillId="0" borderId="119" xfId="113" applyFont="1" applyBorder="1" applyAlignment="1" applyProtection="1">
      <alignment horizontal="left"/>
      <protection/>
    </xf>
    <xf numFmtId="0" fontId="28" fillId="0" borderId="87" xfId="113" applyFont="1" applyBorder="1" applyAlignment="1" applyProtection="1">
      <alignment horizontal="left" vertical="center"/>
      <protection/>
    </xf>
    <xf numFmtId="0" fontId="28" fillId="0" borderId="106" xfId="113" applyFont="1" applyBorder="1" applyAlignment="1" applyProtection="1">
      <alignment horizontal="left" vertical="center"/>
      <protection/>
    </xf>
    <xf numFmtId="0" fontId="34" fillId="0" borderId="0" xfId="113" applyFont="1" applyAlignment="1">
      <alignment horizontal="left" vertical="top"/>
      <protection locked="0"/>
    </xf>
    <xf numFmtId="0" fontId="34" fillId="0" borderId="0" xfId="114" applyAlignment="1">
      <alignment horizontal="left" vertical="top"/>
      <protection locked="0"/>
    </xf>
    <xf numFmtId="0" fontId="55" fillId="0" borderId="0" xfId="114" applyFont="1" applyAlignment="1" applyProtection="1">
      <alignment horizontal="left"/>
      <protection/>
    </xf>
    <xf numFmtId="0" fontId="56" fillId="0" borderId="0" xfId="114" applyFont="1" applyAlignment="1" applyProtection="1">
      <alignment horizontal="left" vertical="center"/>
      <protection/>
    </xf>
    <xf numFmtId="0" fontId="28" fillId="0" borderId="0" xfId="114" applyFont="1" applyAlignment="1" applyProtection="1">
      <alignment horizontal="left" vertical="top"/>
      <protection/>
    </xf>
    <xf numFmtId="0" fontId="57" fillId="0" borderId="0" xfId="114" applyFont="1" applyAlignment="1" applyProtection="1">
      <alignment horizontal="left" vertical="center"/>
      <protection/>
    </xf>
    <xf numFmtId="0" fontId="57" fillId="0" borderId="0" xfId="114" applyFont="1" applyAlignment="1" applyProtection="1">
      <alignment horizontal="left"/>
      <protection/>
    </xf>
    <xf numFmtId="0" fontId="58" fillId="0" borderId="0" xfId="114" applyFont="1" applyAlignment="1" applyProtection="1">
      <alignment horizontal="left"/>
      <protection/>
    </xf>
    <xf numFmtId="0" fontId="57" fillId="0" borderId="0" xfId="114" applyFont="1" applyAlignment="1" applyProtection="1">
      <alignment horizontal="left" vertical="top"/>
      <protection/>
    </xf>
    <xf numFmtId="0" fontId="46" fillId="0" borderId="0" xfId="114" applyFont="1" applyAlignment="1" applyProtection="1">
      <alignment horizontal="left"/>
      <protection/>
    </xf>
    <xf numFmtId="0" fontId="41" fillId="9" borderId="132" xfId="114" applyFont="1" applyFill="1" applyBorder="1" applyAlignment="1" applyProtection="1">
      <alignment horizontal="center" vertical="center" wrapText="1"/>
      <protection/>
    </xf>
    <xf numFmtId="0" fontId="41" fillId="9" borderId="132" xfId="114" applyFont="1" applyFill="1" applyBorder="1" applyAlignment="1" applyProtection="1">
      <alignment horizontal="center" vertical="center"/>
      <protection/>
    </xf>
    <xf numFmtId="0" fontId="46" fillId="0" borderId="0" xfId="114" applyFont="1" applyAlignment="1" applyProtection="1">
      <alignment horizontal="left" vertical="center"/>
      <protection/>
    </xf>
    <xf numFmtId="0" fontId="59" fillId="0" borderId="0" xfId="114" applyFont="1" applyAlignment="1">
      <alignment horizontal="center" wrapText="1"/>
      <protection locked="0"/>
    </xf>
    <xf numFmtId="0" fontId="59" fillId="0" borderId="0" xfId="114" applyFont="1" applyAlignment="1">
      <alignment horizontal="left" wrapText="1"/>
      <protection locked="0"/>
    </xf>
    <xf numFmtId="0" fontId="61" fillId="0" borderId="0" xfId="114" applyFont="1" applyAlignment="1">
      <alignment horizontal="center" wrapText="1"/>
      <protection locked="0"/>
    </xf>
    <xf numFmtId="0" fontId="61" fillId="0" borderId="0" xfId="114" applyFont="1" applyAlignment="1">
      <alignment horizontal="left" wrapText="1"/>
      <protection locked="0"/>
    </xf>
    <xf numFmtId="0" fontId="34" fillId="0" borderId="0" xfId="114" applyFont="1" applyAlignment="1">
      <alignment horizontal="left" vertical="top"/>
      <protection locked="0"/>
    </xf>
    <xf numFmtId="0" fontId="34" fillId="0" borderId="0" xfId="115" applyAlignment="1">
      <alignment horizontal="left" vertical="top"/>
      <protection locked="0"/>
    </xf>
    <xf numFmtId="0" fontId="56" fillId="0" borderId="0" xfId="115" applyFont="1" applyAlignment="1" applyProtection="1">
      <alignment horizontal="left"/>
      <protection/>
    </xf>
    <xf numFmtId="0" fontId="56" fillId="0" borderId="0" xfId="115" applyFont="1" applyAlignment="1" applyProtection="1">
      <alignment horizontal="left" vertical="center"/>
      <protection/>
    </xf>
    <xf numFmtId="0" fontId="41" fillId="0" borderId="0" xfId="115" applyFont="1" applyAlignment="1" applyProtection="1">
      <alignment horizontal="left"/>
      <protection/>
    </xf>
    <xf numFmtId="0" fontId="58" fillId="0" borderId="0" xfId="115" applyFont="1" applyAlignment="1" applyProtection="1">
      <alignment horizontal="left"/>
      <protection/>
    </xf>
    <xf numFmtId="0" fontId="41" fillId="0" borderId="0" xfId="115" applyFont="1" applyAlignment="1" applyProtection="1">
      <alignment horizontal="center" vertical="top" wrapText="1"/>
      <protection/>
    </xf>
    <xf numFmtId="0" fontId="41" fillId="0" borderId="0" xfId="115" applyFont="1" applyAlignment="1" applyProtection="1">
      <alignment horizontal="left" vertical="top" wrapText="1"/>
      <protection/>
    </xf>
    <xf numFmtId="189" fontId="41" fillId="0" borderId="0" xfId="115" applyNumberFormat="1" applyFont="1" applyAlignment="1" applyProtection="1">
      <alignment horizontal="right" vertical="top"/>
      <protection/>
    </xf>
    <xf numFmtId="0" fontId="41" fillId="9" borderId="132" xfId="115" applyFont="1" applyFill="1" applyBorder="1" applyAlignment="1" applyProtection="1">
      <alignment horizontal="center" vertical="center" wrapText="1"/>
      <protection/>
    </xf>
    <xf numFmtId="0" fontId="46" fillId="0" borderId="0" xfId="115" applyFont="1" applyAlignment="1" applyProtection="1">
      <alignment horizontal="left"/>
      <protection/>
    </xf>
    <xf numFmtId="37" fontId="59" fillId="0" borderId="0" xfId="115" applyNumberFormat="1" applyFont="1" applyAlignment="1">
      <alignment horizontal="center"/>
      <protection locked="0"/>
    </xf>
    <xf numFmtId="0" fontId="59" fillId="0" borderId="0" xfId="115" applyFont="1" applyAlignment="1">
      <alignment horizontal="center" wrapText="1"/>
      <protection locked="0"/>
    </xf>
    <xf numFmtId="0" fontId="59" fillId="0" borderId="0" xfId="115" applyFont="1" applyAlignment="1">
      <alignment horizontal="left" wrapText="1"/>
      <protection locked="0"/>
    </xf>
    <xf numFmtId="189" fontId="59" fillId="0" borderId="0" xfId="115" applyNumberFormat="1" applyFont="1" applyAlignment="1">
      <alignment horizontal="right"/>
      <protection locked="0"/>
    </xf>
    <xf numFmtId="37" fontId="60" fillId="0" borderId="0" xfId="115" applyNumberFormat="1" applyFont="1" applyAlignment="1">
      <alignment horizontal="center"/>
      <protection locked="0"/>
    </xf>
    <xf numFmtId="0" fontId="60" fillId="0" borderId="0" xfId="115" applyFont="1" applyAlignment="1">
      <alignment horizontal="center" wrapText="1"/>
      <protection locked="0"/>
    </xf>
    <xf numFmtId="0" fontId="60" fillId="0" borderId="0" xfId="115" applyFont="1" applyAlignment="1">
      <alignment horizontal="left" wrapText="1"/>
      <protection locked="0"/>
    </xf>
    <xf numFmtId="189" fontId="60" fillId="0" borderId="0" xfId="115" applyNumberFormat="1" applyFont="1" applyAlignment="1">
      <alignment horizontal="right"/>
      <protection locked="0"/>
    </xf>
    <xf numFmtId="37" fontId="41" fillId="0" borderId="132" xfId="115" applyNumberFormat="1" applyFont="1" applyBorder="1" applyAlignment="1">
      <alignment horizontal="center" vertical="center"/>
      <protection locked="0"/>
    </xf>
    <xf numFmtId="0" fontId="41" fillId="0" borderId="132" xfId="115" applyFont="1" applyBorder="1" applyAlignment="1">
      <alignment horizontal="center" vertical="center" wrapText="1"/>
      <protection locked="0"/>
    </xf>
    <xf numFmtId="0" fontId="41" fillId="0" borderId="132" xfId="115" applyFont="1" applyBorder="1" applyAlignment="1">
      <alignment horizontal="left" vertical="center" wrapText="1"/>
      <protection locked="0"/>
    </xf>
    <xf numFmtId="189" fontId="41" fillId="0" borderId="132" xfId="115" applyNumberFormat="1" applyFont="1" applyBorder="1" applyAlignment="1">
      <alignment horizontal="right" vertical="center"/>
      <protection locked="0"/>
    </xf>
    <xf numFmtId="37" fontId="53" fillId="0" borderId="132" xfId="115" applyNumberFormat="1" applyFont="1" applyBorder="1" applyAlignment="1">
      <alignment horizontal="center"/>
      <protection locked="0"/>
    </xf>
    <xf numFmtId="0" fontId="53" fillId="0" borderId="132" xfId="115" applyFont="1" applyBorder="1" applyAlignment="1">
      <alignment horizontal="center" wrapText="1"/>
      <protection locked="0"/>
    </xf>
    <xf numFmtId="0" fontId="53" fillId="0" borderId="132" xfId="115" applyFont="1" applyBorder="1" applyAlignment="1">
      <alignment horizontal="left" wrapText="1"/>
      <protection locked="0"/>
    </xf>
    <xf numFmtId="189" fontId="53" fillId="0" borderId="132" xfId="115" applyNumberFormat="1" applyFont="1" applyBorder="1" applyAlignment="1">
      <alignment horizontal="right"/>
      <protection locked="0"/>
    </xf>
    <xf numFmtId="37" fontId="62" fillId="0" borderId="0" xfId="115" applyNumberFormat="1" applyFont="1" applyAlignment="1">
      <alignment horizontal="center" vertical="center"/>
      <protection locked="0"/>
    </xf>
    <xf numFmtId="0" fontId="62" fillId="0" borderId="0" xfId="115" applyFont="1" applyAlignment="1">
      <alignment horizontal="center" vertical="center" wrapText="1"/>
      <protection locked="0"/>
    </xf>
    <xf numFmtId="0" fontId="62" fillId="0" borderId="0" xfId="115" applyFont="1" applyAlignment="1">
      <alignment horizontal="left" vertical="center" wrapText="1"/>
      <protection locked="0"/>
    </xf>
    <xf numFmtId="189" fontId="62" fillId="0" borderId="0" xfId="115" applyNumberFormat="1" applyFont="1" applyAlignment="1">
      <alignment horizontal="right" vertical="center"/>
      <protection locked="0"/>
    </xf>
    <xf numFmtId="37" fontId="61" fillId="0" borderId="0" xfId="115" applyNumberFormat="1" applyFont="1" applyAlignment="1">
      <alignment horizontal="center"/>
      <protection locked="0"/>
    </xf>
    <xf numFmtId="0" fontId="61" fillId="0" borderId="0" xfId="115" applyFont="1" applyAlignment="1">
      <alignment horizontal="center" wrapText="1"/>
      <protection locked="0"/>
    </xf>
    <xf numFmtId="0" fontId="61" fillId="0" borderId="0" xfId="115" applyFont="1" applyAlignment="1">
      <alignment horizontal="left" wrapText="1"/>
      <protection locked="0"/>
    </xf>
    <xf numFmtId="189" fontId="61" fillId="0" borderId="0" xfId="115" applyNumberFormat="1" applyFont="1" applyAlignment="1">
      <alignment horizontal="right"/>
      <protection locked="0"/>
    </xf>
    <xf numFmtId="37" fontId="34" fillId="0" borderId="0" xfId="115" applyNumberFormat="1" applyAlignment="1">
      <alignment horizontal="center" vertical="top"/>
      <protection locked="0"/>
    </xf>
    <xf numFmtId="0" fontId="34" fillId="0" borderId="0" xfId="115" applyAlignment="1">
      <alignment horizontal="center" vertical="top" wrapText="1"/>
      <protection locked="0"/>
    </xf>
    <xf numFmtId="0" fontId="34" fillId="0" borderId="0" xfId="115" applyAlignment="1">
      <alignment horizontal="left" vertical="top" wrapText="1"/>
      <protection locked="0"/>
    </xf>
    <xf numFmtId="189" fontId="34" fillId="0" borderId="0" xfId="115" applyNumberFormat="1" applyAlignment="1">
      <alignment horizontal="right" vertical="top"/>
      <protection locked="0"/>
    </xf>
    <xf numFmtId="0" fontId="34" fillId="0" borderId="0" xfId="115" applyFont="1" applyAlignment="1">
      <alignment horizontal="left" vertical="top"/>
      <protection locked="0"/>
    </xf>
    <xf numFmtId="0" fontId="34" fillId="0" borderId="73" xfId="116" applyFont="1" applyBorder="1" applyAlignment="1" applyProtection="1">
      <alignment horizontal="left"/>
      <protection/>
    </xf>
    <xf numFmtId="0" fontId="34" fillId="0" borderId="74" xfId="116" applyFont="1" applyBorder="1" applyAlignment="1" applyProtection="1">
      <alignment horizontal="left"/>
      <protection/>
    </xf>
    <xf numFmtId="0" fontId="34" fillId="0" borderId="76" xfId="116" applyFont="1" applyBorder="1" applyAlignment="1" applyProtection="1">
      <alignment horizontal="left"/>
      <protection/>
    </xf>
    <xf numFmtId="0" fontId="34" fillId="0" borderId="0" xfId="116" applyFont="1" applyAlignment="1">
      <alignment horizontal="left" vertical="top"/>
      <protection locked="0"/>
    </xf>
    <xf numFmtId="0" fontId="34" fillId="0" borderId="77" xfId="116" applyFont="1" applyBorder="1" applyAlignment="1" applyProtection="1">
      <alignment horizontal="left"/>
      <protection/>
    </xf>
    <xf numFmtId="0" fontId="34" fillId="0" borderId="0" xfId="116" applyFont="1" applyAlignment="1" applyProtection="1">
      <alignment horizontal="left"/>
      <protection/>
    </xf>
    <xf numFmtId="0" fontId="34" fillId="0" borderId="78" xfId="116" applyFont="1" applyBorder="1" applyAlignment="1" applyProtection="1">
      <alignment horizontal="left"/>
      <protection/>
    </xf>
    <xf numFmtId="0" fontId="34" fillId="0" borderId="79" xfId="116" applyFont="1" applyBorder="1" applyAlignment="1" applyProtection="1">
      <alignment horizontal="left"/>
      <protection/>
    </xf>
    <xf numFmtId="0" fontId="34" fillId="0" borderId="80" xfId="116" applyFont="1" applyBorder="1" applyAlignment="1" applyProtection="1">
      <alignment horizontal="left"/>
      <protection/>
    </xf>
    <xf numFmtId="0" fontId="34" fillId="0" borderId="81" xfId="116" applyFont="1" applyBorder="1" applyAlignment="1" applyProtection="1">
      <alignment horizontal="left"/>
      <protection/>
    </xf>
    <xf numFmtId="0" fontId="28" fillId="0" borderId="73" xfId="116" applyFont="1" applyBorder="1" applyAlignment="1" applyProtection="1">
      <alignment horizontal="left" vertical="center"/>
      <protection/>
    </xf>
    <xf numFmtId="0" fontId="28" fillId="0" borderId="74" xfId="116" applyFont="1" applyBorder="1" applyAlignment="1" applyProtection="1">
      <alignment horizontal="left" vertical="center"/>
      <protection/>
    </xf>
    <xf numFmtId="0" fontId="28" fillId="0" borderId="0" xfId="116" applyFont="1" applyAlignment="1" applyProtection="1">
      <alignment horizontal="left" vertical="center"/>
      <protection/>
    </xf>
    <xf numFmtId="0" fontId="28" fillId="0" borderId="76" xfId="116" applyFont="1" applyBorder="1" applyAlignment="1" applyProtection="1">
      <alignment horizontal="left" vertical="center"/>
      <protection/>
    </xf>
    <xf numFmtId="0" fontId="28" fillId="0" borderId="77" xfId="116" applyFont="1" applyBorder="1" applyAlignment="1" applyProtection="1">
      <alignment horizontal="left" vertical="center"/>
      <protection/>
    </xf>
    <xf numFmtId="0" fontId="41" fillId="0" borderId="82" xfId="116" applyFont="1" applyBorder="1" applyAlignment="1" applyProtection="1">
      <alignment horizontal="left" vertical="center"/>
      <protection/>
    </xf>
    <xf numFmtId="0" fontId="28" fillId="0" borderId="75" xfId="116" applyFont="1" applyBorder="1" applyAlignment="1" applyProtection="1">
      <alignment horizontal="left" vertical="center"/>
      <protection/>
    </xf>
    <xf numFmtId="0" fontId="28" fillId="0" borderId="83" xfId="116" applyFont="1" applyBorder="1" applyAlignment="1" applyProtection="1">
      <alignment horizontal="left" vertical="center"/>
      <protection/>
    </xf>
    <xf numFmtId="0" fontId="28" fillId="0" borderId="78" xfId="116" applyFont="1" applyBorder="1" applyAlignment="1" applyProtection="1">
      <alignment horizontal="left" vertical="center"/>
      <protection/>
    </xf>
    <xf numFmtId="0" fontId="41" fillId="0" borderId="84" xfId="116" applyFont="1" applyBorder="1" applyAlignment="1" applyProtection="1">
      <alignment horizontal="left" vertical="center"/>
      <protection/>
    </xf>
    <xf numFmtId="0" fontId="28" fillId="0" borderId="85" xfId="116" applyFont="1" applyBorder="1" applyAlignment="1" applyProtection="1">
      <alignment horizontal="left" vertical="center"/>
      <protection/>
    </xf>
    <xf numFmtId="0" fontId="41" fillId="0" borderId="86" xfId="116" applyFont="1" applyBorder="1" applyAlignment="1" applyProtection="1">
      <alignment horizontal="left" vertical="center"/>
      <protection/>
    </xf>
    <xf numFmtId="0" fontId="28" fillId="0" borderId="87" xfId="116" applyFont="1" applyBorder="1" applyAlignment="1" applyProtection="1">
      <alignment horizontal="left" vertical="center"/>
      <protection/>
    </xf>
    <xf numFmtId="0" fontId="28" fillId="0" borderId="88" xfId="116" applyFont="1" applyBorder="1" applyAlignment="1" applyProtection="1">
      <alignment horizontal="left" vertical="center"/>
      <protection/>
    </xf>
    <xf numFmtId="0" fontId="41" fillId="0" borderId="89" xfId="116" applyFont="1" applyBorder="1" applyAlignment="1" applyProtection="1">
      <alignment horizontal="left" vertical="center"/>
      <protection/>
    </xf>
    <xf numFmtId="0" fontId="41" fillId="0" borderId="90" xfId="116" applyFont="1" applyBorder="1" applyAlignment="1" applyProtection="1">
      <alignment horizontal="left" vertical="center"/>
      <protection/>
    </xf>
    <xf numFmtId="0" fontId="28" fillId="0" borderId="91" xfId="116" applyFont="1" applyBorder="1" applyAlignment="1" applyProtection="1">
      <alignment horizontal="left" vertical="center"/>
      <protection/>
    </xf>
    <xf numFmtId="0" fontId="41" fillId="0" borderId="0" xfId="116" applyFont="1" applyAlignment="1" applyProtection="1">
      <alignment horizontal="left" vertical="center"/>
      <protection/>
    </xf>
    <xf numFmtId="187" fontId="41" fillId="0" borderId="0" xfId="116" applyNumberFormat="1" applyFont="1" applyAlignment="1" applyProtection="1">
      <alignment horizontal="right" vertical="center"/>
      <protection/>
    </xf>
    <xf numFmtId="0" fontId="41" fillId="0" borderId="89" xfId="116" applyFont="1" applyBorder="1" applyAlignment="1" applyProtection="1">
      <alignment horizontal="left" vertical="center" wrapText="1"/>
      <protection/>
    </xf>
    <xf numFmtId="0" fontId="28" fillId="0" borderId="79" xfId="116" applyFont="1" applyBorder="1" applyAlignment="1" applyProtection="1">
      <alignment horizontal="left" vertical="center"/>
      <protection/>
    </xf>
    <xf numFmtId="0" fontId="28" fillId="0" borderId="80" xfId="116" applyFont="1" applyBorder="1" applyAlignment="1" applyProtection="1">
      <alignment horizontal="left" vertical="center"/>
      <protection/>
    </xf>
    <xf numFmtId="0" fontId="28" fillId="0" borderId="81" xfId="116" applyFont="1" applyBorder="1" applyAlignment="1" applyProtection="1">
      <alignment horizontal="left" vertical="center"/>
      <protection/>
    </xf>
    <xf numFmtId="0" fontId="28" fillId="0" borderId="93" xfId="116" applyFont="1" applyBorder="1" applyAlignment="1" applyProtection="1">
      <alignment horizontal="left" vertical="center"/>
      <protection/>
    </xf>
    <xf numFmtId="0" fontId="28" fillId="0" borderId="94" xfId="116" applyFont="1" applyBorder="1" applyAlignment="1" applyProtection="1">
      <alignment horizontal="left" vertical="center"/>
      <protection/>
    </xf>
    <xf numFmtId="0" fontId="1" fillId="0" borderId="94" xfId="116" applyFont="1" applyBorder="1" applyAlignment="1" applyProtection="1">
      <alignment horizontal="left" vertical="center"/>
      <protection/>
    </xf>
    <xf numFmtId="0" fontId="28" fillId="0" borderId="95" xfId="116" applyFont="1" applyBorder="1" applyAlignment="1" applyProtection="1">
      <alignment horizontal="left" vertical="center"/>
      <protection/>
    </xf>
    <xf numFmtId="0" fontId="28" fillId="0" borderId="96" xfId="116" applyFont="1" applyBorder="1" applyAlignment="1" applyProtection="1">
      <alignment horizontal="left" vertical="center"/>
      <protection/>
    </xf>
    <xf numFmtId="0" fontId="28" fillId="0" borderId="97" xfId="116" applyFont="1" applyBorder="1" applyAlignment="1" applyProtection="1">
      <alignment horizontal="left" vertical="center"/>
      <protection/>
    </xf>
    <xf numFmtId="0" fontId="28" fillId="0" borderId="98" xfId="116" applyFont="1" applyBorder="1" applyAlignment="1" applyProtection="1">
      <alignment horizontal="left" vertical="center"/>
      <protection/>
    </xf>
    <xf numFmtId="0" fontId="28" fillId="0" borderId="99" xfId="116" applyFont="1" applyBorder="1" applyAlignment="1" applyProtection="1">
      <alignment horizontal="left" vertical="center"/>
      <protection/>
    </xf>
    <xf numFmtId="0" fontId="28" fillId="0" borderId="100" xfId="116" applyFont="1" applyBorder="1" applyAlignment="1" applyProtection="1">
      <alignment horizontal="left" vertical="center"/>
      <protection/>
    </xf>
    <xf numFmtId="0" fontId="28" fillId="0" borderId="101" xfId="116" applyFont="1" applyBorder="1" applyAlignment="1" applyProtection="1">
      <alignment horizontal="left" vertical="center"/>
      <protection/>
    </xf>
    <xf numFmtId="37" fontId="34" fillId="0" borderId="102" xfId="116" applyNumberFormat="1" applyFont="1" applyBorder="1" applyAlignment="1" applyProtection="1">
      <alignment horizontal="right" vertical="center"/>
      <protection/>
    </xf>
    <xf numFmtId="37" fontId="34" fillId="0" borderId="103" xfId="116" applyNumberFormat="1" applyFont="1" applyBorder="1" applyAlignment="1" applyProtection="1">
      <alignment horizontal="right" vertical="center"/>
      <protection/>
    </xf>
    <xf numFmtId="37" fontId="7" fillId="0" borderId="104" xfId="116" applyNumberFormat="1" applyFont="1" applyBorder="1" applyAlignment="1" applyProtection="1">
      <alignment horizontal="right" vertical="center"/>
      <protection/>
    </xf>
    <xf numFmtId="39" fontId="7" fillId="0" borderId="105" xfId="116" applyNumberFormat="1" applyFont="1" applyBorder="1" applyAlignment="1" applyProtection="1">
      <alignment horizontal="right" vertical="center"/>
      <protection/>
    </xf>
    <xf numFmtId="37" fontId="34" fillId="0" borderId="104" xfId="116" applyNumberFormat="1" applyFont="1" applyBorder="1" applyAlignment="1" applyProtection="1">
      <alignment horizontal="right" vertical="center"/>
      <protection/>
    </xf>
    <xf numFmtId="37" fontId="34" fillId="0" borderId="105" xfId="116" applyNumberFormat="1" applyFont="1" applyBorder="1" applyAlignment="1" applyProtection="1">
      <alignment horizontal="right" vertical="center"/>
      <protection/>
    </xf>
    <xf numFmtId="37" fontId="7" fillId="0" borderId="103" xfId="116" applyNumberFormat="1" applyFont="1" applyBorder="1" applyAlignment="1" applyProtection="1">
      <alignment horizontal="right" vertical="center"/>
      <protection/>
    </xf>
    <xf numFmtId="37" fontId="34" fillId="0" borderId="80" xfId="116" applyNumberFormat="1" applyFont="1" applyBorder="1" applyAlignment="1" applyProtection="1">
      <alignment horizontal="right" vertical="center"/>
      <protection/>
    </xf>
    <xf numFmtId="39" fontId="7" fillId="0" borderId="103" xfId="116" applyNumberFormat="1" applyFont="1" applyBorder="1" applyAlignment="1" applyProtection="1">
      <alignment horizontal="right" vertical="center"/>
      <protection/>
    </xf>
    <xf numFmtId="37" fontId="34" fillId="0" borderId="106" xfId="116" applyNumberFormat="1" applyFont="1" applyBorder="1" applyAlignment="1" applyProtection="1">
      <alignment horizontal="right" vertical="center"/>
      <protection/>
    </xf>
    <xf numFmtId="0" fontId="1" fillId="0" borderId="94" xfId="116" applyFont="1" applyBorder="1" applyAlignment="1" applyProtection="1">
      <alignment horizontal="left" vertical="center" wrapText="1"/>
      <protection/>
    </xf>
    <xf numFmtId="0" fontId="42" fillId="0" borderId="96" xfId="116" applyFont="1" applyBorder="1" applyAlignment="1" applyProtection="1">
      <alignment horizontal="left" vertical="center"/>
      <protection/>
    </xf>
    <xf numFmtId="0" fontId="42" fillId="0" borderId="98" xfId="116" applyFont="1" applyBorder="1" applyAlignment="1" applyProtection="1">
      <alignment horizontal="left" vertical="center"/>
      <protection/>
    </xf>
    <xf numFmtId="0" fontId="1" fillId="0" borderId="99" xfId="116" applyFont="1" applyBorder="1" applyAlignment="1" applyProtection="1">
      <alignment horizontal="left" vertical="center"/>
      <protection/>
    </xf>
    <xf numFmtId="0" fontId="1" fillId="0" borderId="97" xfId="116" applyFont="1" applyBorder="1" applyAlignment="1" applyProtection="1">
      <alignment horizontal="left" vertical="center"/>
      <protection/>
    </xf>
    <xf numFmtId="0" fontId="1" fillId="0" borderId="101" xfId="116" applyFont="1" applyBorder="1" applyAlignment="1" applyProtection="1">
      <alignment horizontal="left" vertical="center"/>
      <protection/>
    </xf>
    <xf numFmtId="0" fontId="1" fillId="0" borderId="98" xfId="116" applyFont="1" applyBorder="1" applyAlignment="1" applyProtection="1">
      <alignment horizontal="left" vertical="center"/>
      <protection/>
    </xf>
    <xf numFmtId="0" fontId="1" fillId="0" borderId="100" xfId="116" applyFont="1" applyBorder="1" applyAlignment="1" applyProtection="1">
      <alignment horizontal="left" vertical="center"/>
      <protection/>
    </xf>
    <xf numFmtId="0" fontId="28" fillId="0" borderId="107" xfId="116" applyFont="1" applyBorder="1" applyAlignment="1" applyProtection="1">
      <alignment horizontal="center" vertical="center"/>
      <protection/>
    </xf>
    <xf numFmtId="0" fontId="43" fillId="0" borderId="108" xfId="116" applyFont="1" applyBorder="1" applyAlignment="1" applyProtection="1">
      <alignment horizontal="left" vertical="center"/>
      <protection/>
    </xf>
    <xf numFmtId="0" fontId="28" fillId="0" borderId="109" xfId="116" applyFont="1" applyBorder="1" applyAlignment="1" applyProtection="1">
      <alignment horizontal="left" vertical="center"/>
      <protection/>
    </xf>
    <xf numFmtId="0" fontId="28" fillId="0" borderId="110" xfId="116" applyFont="1" applyBorder="1" applyAlignment="1" applyProtection="1">
      <alignment horizontal="left" vertical="center"/>
      <protection/>
    </xf>
    <xf numFmtId="39" fontId="7" fillId="0" borderId="111" xfId="116" applyNumberFormat="1" applyFont="1" applyBorder="1" applyAlignment="1" applyProtection="1">
      <alignment horizontal="right" vertical="center"/>
      <protection/>
    </xf>
    <xf numFmtId="0" fontId="28" fillId="0" borderId="112" xfId="116" applyFont="1" applyBorder="1" applyAlignment="1" applyProtection="1">
      <alignment horizontal="left" vertical="center"/>
      <protection/>
    </xf>
    <xf numFmtId="0" fontId="28" fillId="0" borderId="111" xfId="116" applyFont="1" applyBorder="1" applyAlignment="1" applyProtection="1">
      <alignment horizontal="left" vertical="center"/>
      <protection/>
    </xf>
    <xf numFmtId="0" fontId="28" fillId="0" borderId="113" xfId="116" applyFont="1" applyBorder="1" applyAlignment="1" applyProtection="1">
      <alignment horizontal="left" vertical="center"/>
      <protection/>
    </xf>
    <xf numFmtId="39" fontId="34" fillId="0" borderId="111" xfId="116" applyNumberFormat="1" applyFont="1" applyBorder="1" applyAlignment="1" applyProtection="1">
      <alignment horizontal="right" vertical="center"/>
      <protection/>
    </xf>
    <xf numFmtId="37" fontId="34" fillId="0" borderId="114" xfId="116" applyNumberFormat="1" applyFont="1" applyBorder="1" applyAlignment="1" applyProtection="1">
      <alignment horizontal="right" vertical="center"/>
      <protection/>
    </xf>
    <xf numFmtId="0" fontId="41" fillId="0" borderId="111" xfId="116" applyFont="1" applyBorder="1" applyAlignment="1" applyProtection="1">
      <alignment horizontal="left" vertical="center"/>
      <protection/>
    </xf>
    <xf numFmtId="0" fontId="28" fillId="0" borderId="114" xfId="116" applyFont="1" applyBorder="1" applyAlignment="1" applyProtection="1">
      <alignment horizontal="left" vertical="center"/>
      <protection/>
    </xf>
    <xf numFmtId="188" fontId="41" fillId="0" borderId="110" xfId="116" applyNumberFormat="1" applyFont="1" applyBorder="1" applyAlignment="1" applyProtection="1">
      <alignment horizontal="right" vertical="center"/>
      <protection/>
    </xf>
    <xf numFmtId="0" fontId="28" fillId="0" borderId="115" xfId="116" applyFont="1" applyBorder="1" applyAlignment="1" applyProtection="1">
      <alignment horizontal="left" vertical="center"/>
      <protection/>
    </xf>
    <xf numFmtId="0" fontId="28" fillId="0" borderId="116" xfId="116" applyFont="1" applyBorder="1" applyAlignment="1" applyProtection="1">
      <alignment horizontal="left" vertical="center"/>
      <protection/>
    </xf>
    <xf numFmtId="0" fontId="28" fillId="0" borderId="117" xfId="116" applyFont="1" applyBorder="1" applyAlignment="1" applyProtection="1">
      <alignment horizontal="center" vertical="center"/>
      <protection/>
    </xf>
    <xf numFmtId="39" fontId="7" fillId="0" borderId="93" xfId="116" applyNumberFormat="1" applyFont="1" applyBorder="1" applyAlignment="1" applyProtection="1">
      <alignment horizontal="right" vertical="center"/>
      <protection/>
    </xf>
    <xf numFmtId="0" fontId="43" fillId="0" borderId="111" xfId="116" applyFont="1" applyBorder="1" applyAlignment="1" applyProtection="1">
      <alignment horizontal="left" vertical="center"/>
      <protection/>
    </xf>
    <xf numFmtId="39" fontId="34" fillId="0" borderId="93" xfId="116" applyNumberFormat="1" applyFont="1" applyBorder="1" applyAlignment="1" applyProtection="1">
      <alignment horizontal="right" vertical="center"/>
      <protection/>
    </xf>
    <xf numFmtId="37" fontId="34" fillId="0" borderId="95" xfId="116" applyNumberFormat="1" applyFont="1" applyBorder="1" applyAlignment="1" applyProtection="1">
      <alignment horizontal="right" vertical="center"/>
      <protection/>
    </xf>
    <xf numFmtId="0" fontId="28" fillId="0" borderId="118" xfId="116" applyFont="1" applyBorder="1" applyAlignment="1" applyProtection="1">
      <alignment horizontal="center" vertical="center"/>
      <protection/>
    </xf>
    <xf numFmtId="0" fontId="28" fillId="0" borderId="105" xfId="116" applyFont="1" applyBorder="1" applyAlignment="1" applyProtection="1">
      <alignment horizontal="left" vertical="center"/>
      <protection/>
    </xf>
    <xf numFmtId="0" fontId="28" fillId="0" borderId="103" xfId="116" applyFont="1" applyBorder="1" applyAlignment="1" applyProtection="1">
      <alignment horizontal="left" vertical="center"/>
      <protection/>
    </xf>
    <xf numFmtId="0" fontId="28" fillId="0" borderId="104" xfId="116" applyFont="1" applyBorder="1" applyAlignment="1" applyProtection="1">
      <alignment horizontal="left" vertical="center"/>
      <protection/>
    </xf>
    <xf numFmtId="39" fontId="7" fillId="0" borderId="119" xfId="116" applyNumberFormat="1" applyFont="1" applyBorder="1" applyAlignment="1" applyProtection="1">
      <alignment horizontal="right" vertical="center"/>
      <protection/>
    </xf>
    <xf numFmtId="39" fontId="7" fillId="0" borderId="94" xfId="116" applyNumberFormat="1" applyFont="1" applyBorder="1" applyAlignment="1" applyProtection="1">
      <alignment horizontal="right" vertical="center"/>
      <protection/>
    </xf>
    <xf numFmtId="37" fontId="7" fillId="0" borderId="80" xfId="116" applyNumberFormat="1" applyFont="1" applyBorder="1" applyAlignment="1" applyProtection="1">
      <alignment horizontal="right" vertical="center"/>
      <protection/>
    </xf>
    <xf numFmtId="0" fontId="1" fillId="0" borderId="73" xfId="116" applyFont="1" applyBorder="1" applyAlignment="1" applyProtection="1">
      <alignment horizontal="left" vertical="top"/>
      <protection/>
    </xf>
    <xf numFmtId="0" fontId="28" fillId="0" borderId="120" xfId="116" applyFont="1" applyBorder="1" applyAlignment="1" applyProtection="1">
      <alignment horizontal="left" vertical="center"/>
      <protection/>
    </xf>
    <xf numFmtId="0" fontId="28" fillId="0" borderId="121" xfId="116" applyFont="1" applyBorder="1" applyAlignment="1" applyProtection="1">
      <alignment horizontal="left" vertical="center"/>
      <protection/>
    </xf>
    <xf numFmtId="0" fontId="28" fillId="0" borderId="122" xfId="116" applyFont="1" applyBorder="1" applyAlignment="1" applyProtection="1">
      <alignment horizontal="left" vertical="center"/>
      <protection/>
    </xf>
    <xf numFmtId="0" fontId="28" fillId="0" borderId="123" xfId="116" applyFont="1" applyBorder="1" applyAlignment="1" applyProtection="1">
      <alignment horizontal="left" vertical="center"/>
      <protection/>
    </xf>
    <xf numFmtId="0" fontId="28" fillId="0" borderId="124" xfId="116" applyFont="1" applyBorder="1" applyAlignment="1" applyProtection="1">
      <alignment horizontal="left"/>
      <protection/>
    </xf>
    <xf numFmtId="0" fontId="28" fillId="0" borderId="115" xfId="116" applyFont="1" applyBorder="1" applyAlignment="1" applyProtection="1">
      <alignment horizontal="left"/>
      <protection/>
    </xf>
    <xf numFmtId="2" fontId="41" fillId="0" borderId="114" xfId="116" applyNumberFormat="1" applyFont="1" applyBorder="1" applyAlignment="1" applyProtection="1">
      <alignment horizontal="right" vertical="center"/>
      <protection/>
    </xf>
    <xf numFmtId="0" fontId="41" fillId="0" borderId="100" xfId="116" applyFont="1" applyBorder="1" applyAlignment="1" applyProtection="1">
      <alignment horizontal="left" vertical="center"/>
      <protection/>
    </xf>
    <xf numFmtId="39" fontId="41" fillId="0" borderId="114" xfId="116" applyNumberFormat="1" applyFont="1" applyBorder="1" applyAlignment="1" applyProtection="1">
      <alignment horizontal="left" vertical="center"/>
      <protection/>
    </xf>
    <xf numFmtId="39" fontId="7" fillId="0" borderId="115" xfId="116" applyNumberFormat="1" applyFont="1" applyBorder="1" applyAlignment="1" applyProtection="1">
      <alignment horizontal="right" vertical="center"/>
      <protection/>
    </xf>
    <xf numFmtId="0" fontId="28" fillId="0" borderId="125" xfId="116" applyFont="1" applyBorder="1" applyAlignment="1" applyProtection="1">
      <alignment horizontal="left" vertical="center"/>
      <protection/>
    </xf>
    <xf numFmtId="0" fontId="44" fillId="0" borderId="126" xfId="116" applyFont="1" applyBorder="1" applyAlignment="1" applyProtection="1">
      <alignment horizontal="left" vertical="top"/>
      <protection/>
    </xf>
    <xf numFmtId="0" fontId="28" fillId="0" borderId="127" xfId="116" applyFont="1" applyBorder="1" applyAlignment="1" applyProtection="1">
      <alignment horizontal="left" vertical="center"/>
      <protection/>
    </xf>
    <xf numFmtId="0" fontId="28" fillId="0" borderId="108" xfId="116" applyFont="1" applyBorder="1" applyAlignment="1" applyProtection="1">
      <alignment horizontal="left" vertical="center"/>
      <protection/>
    </xf>
    <xf numFmtId="0" fontId="45" fillId="0" borderId="107" xfId="116" applyFont="1" applyBorder="1" applyAlignment="1" applyProtection="1">
      <alignment horizontal="center" vertical="center"/>
      <protection/>
    </xf>
    <xf numFmtId="37" fontId="46" fillId="0" borderId="111" xfId="116" applyNumberFormat="1" applyFont="1" applyBorder="1" applyAlignment="1" applyProtection="1">
      <alignment horizontal="right" vertical="center"/>
      <protection/>
    </xf>
    <xf numFmtId="0" fontId="45" fillId="0" borderId="113" xfId="116" applyFont="1" applyBorder="1" applyAlignment="1" applyProtection="1">
      <alignment horizontal="left" vertical="center"/>
      <protection/>
    </xf>
    <xf numFmtId="0" fontId="45" fillId="0" borderId="0" xfId="116" applyFont="1" applyAlignment="1" applyProtection="1">
      <alignment horizontal="left" vertical="center"/>
      <protection/>
    </xf>
    <xf numFmtId="39" fontId="46" fillId="0" borderId="114" xfId="116" applyNumberFormat="1" applyFont="1" applyBorder="1" applyAlignment="1" applyProtection="1">
      <alignment horizontal="right" vertical="center"/>
      <protection/>
    </xf>
    <xf numFmtId="39" fontId="46" fillId="0" borderId="111" xfId="116" applyNumberFormat="1" applyFont="1" applyBorder="1" applyAlignment="1" applyProtection="1">
      <alignment horizontal="right" vertical="center"/>
      <protection/>
    </xf>
    <xf numFmtId="0" fontId="1" fillId="0" borderId="77" xfId="116" applyFont="1" applyBorder="1" applyAlignment="1" applyProtection="1">
      <alignment horizontal="left" vertical="top"/>
      <protection/>
    </xf>
    <xf numFmtId="0" fontId="34" fillId="0" borderId="0" xfId="116" applyFont="1" applyAlignment="1" applyProtection="1">
      <alignment horizontal="left" vertical="center"/>
      <protection/>
    </xf>
    <xf numFmtId="39" fontId="47" fillId="0" borderId="90" xfId="116" applyNumberFormat="1" applyFont="1" applyBorder="1" applyAlignment="1" applyProtection="1">
      <alignment horizontal="right" vertical="center"/>
      <protection/>
    </xf>
    <xf numFmtId="0" fontId="34" fillId="0" borderId="97" xfId="116" applyFont="1" applyBorder="1" applyAlignment="1" applyProtection="1">
      <alignment horizontal="left" vertical="center"/>
      <protection/>
    </xf>
    <xf numFmtId="0" fontId="1" fillId="0" borderId="126" xfId="116" applyFont="1" applyBorder="1" applyAlignment="1" applyProtection="1">
      <alignment horizontal="left" vertical="top"/>
      <protection/>
    </xf>
    <xf numFmtId="0" fontId="45" fillId="0" borderId="108" xfId="116" applyFont="1" applyBorder="1" applyAlignment="1" applyProtection="1">
      <alignment horizontal="left" vertical="center"/>
      <protection/>
    </xf>
    <xf numFmtId="0" fontId="45" fillId="0" borderId="123" xfId="116" applyFont="1" applyBorder="1" applyAlignment="1" applyProtection="1">
      <alignment horizontal="left" vertical="center"/>
      <protection/>
    </xf>
    <xf numFmtId="0" fontId="28" fillId="0" borderId="79" xfId="116" applyFont="1" applyBorder="1" applyAlignment="1" applyProtection="1">
      <alignment horizontal="left"/>
      <protection/>
    </xf>
    <xf numFmtId="0" fontId="28" fillId="0" borderId="128" xfId="116" applyFont="1" applyBorder="1" applyAlignment="1" applyProtection="1">
      <alignment horizontal="left" vertical="center"/>
      <protection/>
    </xf>
    <xf numFmtId="0" fontId="28" fillId="0" borderId="119" xfId="116" applyFont="1" applyBorder="1" applyAlignment="1" applyProtection="1">
      <alignment horizontal="left"/>
      <protection/>
    </xf>
    <xf numFmtId="0" fontId="28" fillId="0" borderId="106" xfId="116" applyFont="1" applyBorder="1" applyAlignment="1" applyProtection="1">
      <alignment horizontal="left" vertical="center"/>
      <protection/>
    </xf>
    <xf numFmtId="0" fontId="34" fillId="0" borderId="0" xfId="116" applyAlignment="1">
      <alignment horizontal="left" vertical="top"/>
      <protection locked="0"/>
    </xf>
    <xf numFmtId="0" fontId="34" fillId="4" borderId="0" xfId="116" applyFont="1" applyFill="1" applyAlignment="1" applyProtection="1">
      <alignment horizontal="left"/>
      <protection/>
    </xf>
    <xf numFmtId="0" fontId="28" fillId="4" borderId="0" xfId="116" applyFont="1" applyFill="1" applyAlignment="1" applyProtection="1">
      <alignment horizontal="left"/>
      <protection/>
    </xf>
    <xf numFmtId="0" fontId="55" fillId="4" borderId="0" xfId="116" applyFont="1" applyFill="1" applyAlignment="1" applyProtection="1">
      <alignment horizontal="left"/>
      <protection/>
    </xf>
    <xf numFmtId="0" fontId="56" fillId="4" borderId="0" xfId="116" applyFont="1" applyFill="1" applyAlignment="1" applyProtection="1">
      <alignment horizontal="left"/>
      <protection/>
    </xf>
    <xf numFmtId="0" fontId="41" fillId="4" borderId="0" xfId="116" applyFont="1" applyFill="1" applyAlignment="1" applyProtection="1">
      <alignment horizontal="left"/>
      <protection/>
    </xf>
    <xf numFmtId="0" fontId="43" fillId="23" borderId="89" xfId="116" applyFont="1" applyFill="1" applyBorder="1" applyAlignment="1" applyProtection="1">
      <alignment horizontal="center" vertical="center" wrapText="1"/>
      <protection/>
    </xf>
    <xf numFmtId="0" fontId="64" fillId="0" borderId="0" xfId="0" applyFont="1" applyAlignment="1" applyProtection="1">
      <alignment horizontal="right" vertical="top"/>
      <protection locked="0"/>
    </xf>
    <xf numFmtId="49" fontId="64" fillId="0" borderId="0" xfId="0" applyNumberFormat="1" applyFont="1" applyAlignment="1" applyProtection="1">
      <alignment horizontal="center" vertical="top"/>
      <protection locked="0"/>
    </xf>
    <xf numFmtId="49" fontId="64" fillId="0" borderId="0" xfId="0" applyNumberFormat="1" applyFont="1" applyAlignment="1" applyProtection="1">
      <alignment vertical="top"/>
      <protection locked="0"/>
    </xf>
    <xf numFmtId="49" fontId="64" fillId="0" borderId="0" xfId="0" applyNumberFormat="1" applyFont="1" applyAlignment="1" applyProtection="1">
      <alignment horizontal="left" vertical="top" wrapText="1"/>
      <protection locked="0"/>
    </xf>
    <xf numFmtId="178" fontId="64" fillId="0" borderId="0" xfId="0" applyNumberFormat="1" applyFont="1" applyAlignment="1" applyProtection="1">
      <alignment vertical="top"/>
      <protection locked="0"/>
    </xf>
    <xf numFmtId="0" fontId="64" fillId="0" borderId="0" xfId="0" applyFont="1" applyAlignment="1" applyProtection="1">
      <alignment vertical="top"/>
      <protection locked="0"/>
    </xf>
    <xf numFmtId="178" fontId="64" fillId="0" borderId="0" xfId="0" applyNumberFormat="1" applyFont="1" applyFill="1" applyAlignment="1" applyProtection="1">
      <alignment vertical="top"/>
      <protection locked="0"/>
    </xf>
    <xf numFmtId="190" fontId="34" fillId="0" borderId="0" xfId="116" applyNumberFormat="1" applyFont="1" applyAlignment="1">
      <alignment horizontal="left" vertical="top"/>
      <protection locked="0"/>
    </xf>
    <xf numFmtId="186" fontId="4" fillId="0" borderId="0" xfId="0" applyNumberFormat="1" applyFont="1" applyAlignment="1" applyProtection="1">
      <alignment vertical="top"/>
      <protection locked="0"/>
    </xf>
    <xf numFmtId="178" fontId="65" fillId="0" borderId="0" xfId="0" applyNumberFormat="1" applyFont="1" applyFill="1" applyAlignment="1" applyProtection="1">
      <alignment vertical="top"/>
      <protection locked="0"/>
    </xf>
    <xf numFmtId="0" fontId="65" fillId="0" borderId="0" xfId="0" applyFont="1" applyFill="1" applyAlignment="1" applyProtection="1">
      <alignment vertical="top"/>
      <protection locked="0"/>
    </xf>
    <xf numFmtId="4" fontId="65" fillId="0" borderId="0" xfId="0" applyNumberFormat="1" applyFont="1" applyFill="1" applyAlignment="1" applyProtection="1">
      <alignment vertical="top"/>
      <protection locked="0"/>
    </xf>
    <xf numFmtId="0" fontId="51" fillId="0" borderId="0" xfId="116" applyFont="1" applyBorder="1" applyAlignment="1" applyProtection="1">
      <alignment horizontal="left" wrapText="1"/>
      <protection/>
    </xf>
    <xf numFmtId="39" fontId="51" fillId="0" borderId="0" xfId="116" applyNumberFormat="1" applyFont="1" applyBorder="1" applyAlignment="1" applyProtection="1">
      <alignment horizontal="right"/>
      <protection/>
    </xf>
    <xf numFmtId="0" fontId="47" fillId="0" borderId="65" xfId="116" applyFont="1" applyBorder="1" applyAlignment="1" applyProtection="1">
      <alignment horizontal="left" vertical="center" wrapText="1"/>
      <protection/>
    </xf>
    <xf numFmtId="39" fontId="47" fillId="0" borderId="65" xfId="116" applyNumberFormat="1" applyFont="1" applyBorder="1" applyAlignment="1" applyProtection="1">
      <alignment horizontal="right" vertical="center"/>
      <protection/>
    </xf>
    <xf numFmtId="0" fontId="41" fillId="0" borderId="65" xfId="116" applyFont="1" applyBorder="1" applyAlignment="1" applyProtection="1">
      <alignment horizontal="left" wrapText="1"/>
      <protection/>
    </xf>
    <xf numFmtId="39" fontId="41" fillId="0" borderId="65" xfId="116" applyNumberFormat="1" applyFont="1" applyBorder="1" applyAlignment="1" applyProtection="1">
      <alignment horizontal="right"/>
      <protection/>
    </xf>
    <xf numFmtId="39" fontId="59" fillId="0" borderId="0" xfId="115" applyNumberFormat="1" applyFont="1" applyAlignment="1">
      <alignment horizontal="right"/>
      <protection locked="0"/>
    </xf>
    <xf numFmtId="39" fontId="60" fillId="0" borderId="0" xfId="115" applyNumberFormat="1" applyFont="1" applyAlignment="1">
      <alignment horizontal="right"/>
      <protection locked="0"/>
    </xf>
    <xf numFmtId="39" fontId="41" fillId="0" borderId="132" xfId="115" applyNumberFormat="1" applyFont="1" applyBorder="1" applyAlignment="1">
      <alignment horizontal="right" vertical="center"/>
      <protection locked="0"/>
    </xf>
    <xf numFmtId="39" fontId="53" fillId="0" borderId="132" xfId="115" applyNumberFormat="1" applyFont="1" applyBorder="1" applyAlignment="1">
      <alignment horizontal="right"/>
      <protection locked="0"/>
    </xf>
    <xf numFmtId="39" fontId="62" fillId="0" borderId="0" xfId="115" applyNumberFormat="1" applyFont="1" applyAlignment="1">
      <alignment horizontal="right" vertical="center"/>
      <protection locked="0"/>
    </xf>
    <xf numFmtId="39" fontId="61" fillId="0" borderId="0" xfId="115" applyNumberFormat="1" applyFont="1" applyAlignment="1">
      <alignment horizontal="right"/>
      <protection locked="0"/>
    </xf>
    <xf numFmtId="185" fontId="4" fillId="0" borderId="0" xfId="0" applyNumberFormat="1" applyFont="1" applyAlignment="1" applyProtection="1">
      <alignment vertical="top"/>
      <protection locked="0"/>
    </xf>
    <xf numFmtId="0" fontId="4" fillId="0" borderId="0" xfId="0" applyFont="1" applyFill="1" applyAlignment="1" applyProtection="1">
      <alignment/>
      <protection/>
    </xf>
    <xf numFmtId="178" fontId="32" fillId="0" borderId="0" xfId="0" applyNumberFormat="1" applyFont="1" applyFill="1" applyAlignment="1" applyProtection="1">
      <alignment vertical="top"/>
      <protection locked="0"/>
    </xf>
    <xf numFmtId="0" fontId="31" fillId="0" borderId="0" xfId="0" applyFont="1" applyFill="1" applyAlignment="1" applyProtection="1">
      <alignment horizontal="right" vertical="top"/>
      <protection locked="0"/>
    </xf>
    <xf numFmtId="49" fontId="31" fillId="0" borderId="0" xfId="0" applyNumberFormat="1" applyFont="1" applyFill="1" applyAlignment="1" applyProtection="1">
      <alignment horizontal="center" vertical="top"/>
      <protection locked="0"/>
    </xf>
    <xf numFmtId="178" fontId="31" fillId="0" borderId="0" xfId="0" applyNumberFormat="1" applyFont="1" applyFill="1" applyAlignment="1" applyProtection="1">
      <alignment vertical="top"/>
      <protection locked="0"/>
    </xf>
    <xf numFmtId="0" fontId="31" fillId="0" borderId="0" xfId="0" applyFont="1" applyFill="1" applyAlignment="1" applyProtection="1">
      <alignment vertical="top"/>
      <protection locked="0"/>
    </xf>
    <xf numFmtId="4" fontId="31" fillId="0" borderId="0" xfId="0" applyNumberFormat="1" applyFont="1" applyFill="1" applyAlignment="1" applyProtection="1">
      <alignment vertical="top"/>
      <protection locked="0"/>
    </xf>
    <xf numFmtId="179" fontId="31" fillId="0" borderId="0" xfId="0" applyNumberFormat="1" applyFont="1" applyFill="1" applyAlignment="1" applyProtection="1">
      <alignment vertical="top"/>
      <protection locked="0"/>
    </xf>
    <xf numFmtId="178" fontId="9" fillId="0" borderId="0" xfId="0" applyNumberFormat="1" applyFont="1" applyFill="1" applyAlignment="1" applyProtection="1">
      <alignment vertical="top"/>
      <protection locked="0"/>
    </xf>
    <xf numFmtId="4" fontId="9" fillId="0" borderId="0" xfId="0" applyNumberFormat="1" applyFont="1" applyFill="1" applyAlignment="1" applyProtection="1">
      <alignment vertical="top"/>
      <protection locked="0"/>
    </xf>
    <xf numFmtId="185" fontId="6" fillId="0" borderId="0" xfId="0" applyNumberFormat="1" applyFont="1" applyAlignment="1" applyProtection="1">
      <alignment vertical="top"/>
      <protection locked="0"/>
    </xf>
    <xf numFmtId="179" fontId="31" fillId="11" borderId="0" xfId="0" applyNumberFormat="1" applyFont="1" applyFill="1" applyAlignment="1" applyProtection="1">
      <alignment vertical="top"/>
      <protection locked="0"/>
    </xf>
    <xf numFmtId="49" fontId="31" fillId="11" borderId="0" xfId="0" applyNumberFormat="1" applyFont="1" applyFill="1" applyAlignment="1" applyProtection="1">
      <alignment vertical="top"/>
      <protection locked="0"/>
    </xf>
    <xf numFmtId="49" fontId="31" fillId="11" borderId="0" xfId="0" applyNumberFormat="1" applyFont="1" applyFill="1" applyAlignment="1" applyProtection="1">
      <alignment horizontal="left" vertical="top" wrapText="1"/>
      <protection locked="0"/>
    </xf>
    <xf numFmtId="178" fontId="4" fillId="10" borderId="0" xfId="0" applyNumberFormat="1" applyFont="1" applyFill="1" applyAlignment="1" applyProtection="1">
      <alignment vertical="top"/>
      <protection locked="0"/>
    </xf>
    <xf numFmtId="0" fontId="4" fillId="10" borderId="0" xfId="0" applyFont="1" applyFill="1" applyAlignment="1" applyProtection="1">
      <alignment vertical="top"/>
      <protection locked="0"/>
    </xf>
    <xf numFmtId="0" fontId="4" fillId="10" borderId="0" xfId="0" applyFont="1" applyFill="1" applyAlignment="1" applyProtection="1">
      <alignment horizontal="center" vertical="top"/>
      <protection locked="0"/>
    </xf>
    <xf numFmtId="0" fontId="4" fillId="0" borderId="0" xfId="0" applyFont="1" applyFill="1" applyAlignment="1" applyProtection="1">
      <alignment horizontal="center" vertical="top"/>
      <protection locked="0"/>
    </xf>
    <xf numFmtId="178" fontId="9" fillId="10" borderId="0" xfId="0" applyNumberFormat="1" applyFont="1" applyFill="1" applyAlignment="1" applyProtection="1">
      <alignment vertical="top"/>
      <protection locked="0"/>
    </xf>
    <xf numFmtId="0" fontId="9" fillId="10" borderId="0" xfId="0" applyFont="1" applyFill="1" applyAlignment="1" applyProtection="1">
      <alignment vertical="top"/>
      <protection locked="0"/>
    </xf>
    <xf numFmtId="0" fontId="6" fillId="10" borderId="0" xfId="0" applyFont="1" applyFill="1" applyAlignment="1" applyProtection="1">
      <alignment vertical="top"/>
      <protection locked="0"/>
    </xf>
    <xf numFmtId="178" fontId="6" fillId="10" borderId="0" xfId="0" applyNumberFormat="1" applyFont="1" applyFill="1" applyAlignment="1" applyProtection="1">
      <alignment vertical="top"/>
      <protection locked="0"/>
    </xf>
    <xf numFmtId="0" fontId="6" fillId="10" borderId="0" xfId="0" applyFont="1" applyFill="1" applyAlignment="1" applyProtection="1">
      <alignment horizontal="center" vertical="top"/>
      <protection locked="0"/>
    </xf>
    <xf numFmtId="0" fontId="9" fillId="10" borderId="0" xfId="0" applyFont="1" applyFill="1" applyAlignment="1" applyProtection="1">
      <alignment horizontal="center" vertical="top"/>
      <protection locked="0"/>
    </xf>
    <xf numFmtId="49" fontId="4" fillId="0" borderId="0" xfId="0" applyNumberFormat="1" applyFont="1" applyAlignment="1" applyProtection="1">
      <alignment horizontal="right" vertical="top" wrapText="1"/>
      <protection locked="0"/>
    </xf>
    <xf numFmtId="178" fontId="4" fillId="0" borderId="0" xfId="0" applyNumberFormat="1" applyFont="1" applyAlignment="1" applyProtection="1">
      <alignment horizontal="right" vertical="top"/>
      <protection locked="0"/>
    </xf>
    <xf numFmtId="4" fontId="4" fillId="0" borderId="0" xfId="0" applyNumberFormat="1" applyFont="1" applyAlignment="1" applyProtection="1">
      <alignment horizontal="right" vertical="top"/>
      <protection locked="0"/>
    </xf>
    <xf numFmtId="4" fontId="65" fillId="24" borderId="0" xfId="0" applyNumberFormat="1" applyFont="1" applyFill="1" applyAlignment="1" applyProtection="1">
      <alignment vertical="top"/>
      <protection/>
    </xf>
    <xf numFmtId="0" fontId="6" fillId="0" borderId="0" xfId="110" applyFont="1" applyFill="1" applyAlignment="1" applyProtection="1">
      <alignment horizontal="right" vertical="center"/>
      <protection locked="0"/>
    </xf>
    <xf numFmtId="49" fontId="65" fillId="0" borderId="0" xfId="0" applyNumberFormat="1" applyFont="1" applyAlignment="1" applyProtection="1">
      <alignment horizontal="right" vertical="top" wrapText="1"/>
      <protection locked="0"/>
    </xf>
    <xf numFmtId="1" fontId="9" fillId="0" borderId="0" xfId="0" applyNumberFormat="1" applyFont="1" applyAlignment="1" applyProtection="1">
      <alignment vertical="top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right" vertical="top" wrapText="1"/>
      <protection locked="0"/>
    </xf>
    <xf numFmtId="0" fontId="4" fillId="0" borderId="0" xfId="0" applyFont="1" applyAlignment="1">
      <alignment vertical="top" wrapText="1"/>
    </xf>
    <xf numFmtId="0" fontId="66" fillId="4" borderId="0" xfId="116" applyFont="1" applyFill="1" applyAlignment="1" applyProtection="1">
      <alignment horizontal="left"/>
      <protection/>
    </xf>
    <xf numFmtId="178" fontId="4" fillId="25" borderId="0" xfId="0" applyNumberFormat="1" applyFont="1" applyFill="1" applyAlignment="1" applyProtection="1">
      <alignment vertical="top"/>
      <protection locked="0"/>
    </xf>
    <xf numFmtId="178" fontId="4" fillId="26" borderId="0" xfId="0" applyNumberFormat="1" applyFont="1" applyFill="1" applyAlignment="1" applyProtection="1">
      <alignment vertical="top"/>
      <protection locked="0"/>
    </xf>
    <xf numFmtId="0" fontId="4" fillId="26" borderId="0" xfId="0" applyFont="1" applyFill="1" applyAlignment="1" applyProtection="1">
      <alignment vertical="top"/>
      <protection locked="0"/>
    </xf>
    <xf numFmtId="0" fontId="4" fillId="27" borderId="0" xfId="0" applyFont="1" applyFill="1" applyAlignment="1" applyProtection="1">
      <alignment vertical="top"/>
      <protection locked="0"/>
    </xf>
    <xf numFmtId="178" fontId="4" fillId="27" borderId="0" xfId="0" applyNumberFormat="1" applyFont="1" applyFill="1" applyAlignment="1" applyProtection="1">
      <alignment vertical="top"/>
      <protection locked="0"/>
    </xf>
    <xf numFmtId="0" fontId="4" fillId="27" borderId="0" xfId="0" applyFont="1" applyFill="1" applyAlignment="1" applyProtection="1">
      <alignment horizontal="center" vertical="top"/>
      <protection locked="0"/>
    </xf>
    <xf numFmtId="0" fontId="4" fillId="26" borderId="0" xfId="0" applyFont="1" applyFill="1" applyAlignment="1" applyProtection="1">
      <alignment horizontal="center" vertical="top"/>
      <protection locked="0"/>
    </xf>
    <xf numFmtId="49" fontId="64" fillId="25" borderId="0" xfId="0" applyNumberFormat="1" applyFont="1" applyFill="1" applyAlignment="1" applyProtection="1">
      <alignment horizontal="left" vertical="top" wrapText="1"/>
      <protection locked="0"/>
    </xf>
    <xf numFmtId="49" fontId="4" fillId="25" borderId="0" xfId="0" applyNumberFormat="1" applyFont="1" applyFill="1" applyAlignment="1" applyProtection="1">
      <alignment horizontal="left" vertical="top" wrapText="1"/>
      <protection locked="0"/>
    </xf>
    <xf numFmtId="0" fontId="4" fillId="25" borderId="0" xfId="0" applyFont="1" applyFill="1" applyAlignment="1" applyProtection="1">
      <alignment horizontal="right" vertical="top"/>
      <protection locked="0"/>
    </xf>
    <xf numFmtId="49" fontId="4" fillId="25" borderId="0" xfId="0" applyNumberFormat="1" applyFont="1" applyFill="1" applyAlignment="1" applyProtection="1">
      <alignment horizontal="center" vertical="top"/>
      <protection locked="0"/>
    </xf>
    <xf numFmtId="49" fontId="4" fillId="25" borderId="0" xfId="0" applyNumberFormat="1" applyFont="1" applyFill="1" applyAlignment="1" applyProtection="1">
      <alignment vertical="top"/>
      <protection locked="0"/>
    </xf>
    <xf numFmtId="0" fontId="4" fillId="25" borderId="0" xfId="0" applyFont="1" applyFill="1" applyAlignment="1" applyProtection="1">
      <alignment vertical="top"/>
      <protection locked="0"/>
    </xf>
    <xf numFmtId="4" fontId="4" fillId="25" borderId="0" xfId="0" applyNumberFormat="1" applyFont="1" applyFill="1" applyAlignment="1" applyProtection="1">
      <alignment vertical="top"/>
      <protection locked="0"/>
    </xf>
    <xf numFmtId="0" fontId="4" fillId="25" borderId="0" xfId="0" applyFont="1" applyFill="1" applyAlignment="1" applyProtection="1">
      <alignment/>
      <protection/>
    </xf>
    <xf numFmtId="179" fontId="4" fillId="25" borderId="0" xfId="0" applyNumberFormat="1" applyFont="1" applyFill="1" applyAlignment="1" applyProtection="1">
      <alignment vertical="top"/>
      <protection locked="0"/>
    </xf>
    <xf numFmtId="4" fontId="82" fillId="0" borderId="0" xfId="0" applyNumberFormat="1" applyFont="1" applyAlignment="1" applyProtection="1">
      <alignment vertical="top"/>
      <protection locked="0"/>
    </xf>
    <xf numFmtId="4" fontId="65" fillId="0" borderId="0" xfId="0" applyNumberFormat="1" applyFont="1" applyAlignment="1" applyProtection="1">
      <alignment vertical="top"/>
      <protection locked="0"/>
    </xf>
    <xf numFmtId="0" fontId="82" fillId="0" borderId="0" xfId="0" applyFont="1" applyAlignment="1" applyProtection="1">
      <alignment vertical="top"/>
      <protection locked="0"/>
    </xf>
    <xf numFmtId="49" fontId="4" fillId="0" borderId="0" xfId="0" applyNumberFormat="1" applyFont="1" applyAlignment="1" applyProtection="1">
      <alignment/>
      <protection/>
    </xf>
    <xf numFmtId="191" fontId="34" fillId="0" borderId="0" xfId="116" applyNumberFormat="1" applyAlignment="1">
      <alignment horizontal="left" vertical="top"/>
      <protection locked="0"/>
    </xf>
    <xf numFmtId="2" fontId="34" fillId="0" borderId="0" xfId="116" applyNumberFormat="1" applyAlignment="1">
      <alignment horizontal="left" vertical="top"/>
      <protection locked="0"/>
    </xf>
    <xf numFmtId="191" fontId="83" fillId="0" borderId="0" xfId="116" applyNumberFormat="1" applyFont="1" applyAlignment="1">
      <alignment horizontal="left" vertical="top"/>
      <protection locked="0"/>
    </xf>
    <xf numFmtId="0" fontId="40" fillId="0" borderId="0" xfId="116" applyFont="1" applyAlignment="1" applyProtection="1">
      <alignment horizontal="left"/>
      <protection/>
    </xf>
    <xf numFmtId="0" fontId="41" fillId="0" borderId="65" xfId="116" applyFont="1" applyBorder="1" applyAlignment="1" applyProtection="1">
      <alignment horizontal="left" wrapText="1"/>
      <protection/>
    </xf>
    <xf numFmtId="0" fontId="28" fillId="25" borderId="0" xfId="116" applyFont="1" applyFill="1" applyAlignment="1" applyProtection="1">
      <alignment horizontal="left"/>
      <protection/>
    </xf>
    <xf numFmtId="0" fontId="34" fillId="25" borderId="0" xfId="116" applyFont="1" applyFill="1" applyAlignment="1" applyProtection="1">
      <alignment horizontal="left"/>
      <protection/>
    </xf>
    <xf numFmtId="0" fontId="68" fillId="0" borderId="0" xfId="116" applyFont="1" applyBorder="1" applyAlignment="1" applyProtection="1">
      <alignment horizontal="left" wrapText="1"/>
      <protection/>
    </xf>
    <xf numFmtId="0" fontId="67" fillId="0" borderId="0" xfId="116" applyFont="1" applyBorder="1" applyAlignment="1" applyProtection="1">
      <alignment horizontal="right" wrapText="1"/>
      <protection/>
    </xf>
    <xf numFmtId="0" fontId="41" fillId="4" borderId="0" xfId="116" applyFont="1" applyFill="1" applyAlignment="1" applyProtection="1">
      <alignment horizontal="left"/>
      <protection/>
    </xf>
    <xf numFmtId="0" fontId="41" fillId="0" borderId="148" xfId="116" applyFont="1" applyBorder="1" applyAlignment="1" applyProtection="1">
      <alignment horizontal="left" vertical="center"/>
      <protection/>
    </xf>
    <xf numFmtId="0" fontId="28" fillId="0" borderId="149" xfId="116" applyFont="1" applyBorder="1" applyAlignment="1" applyProtection="1">
      <alignment horizontal="left" vertical="center"/>
      <protection/>
    </xf>
    <xf numFmtId="0" fontId="28" fillId="0" borderId="150" xfId="116" applyFont="1" applyBorder="1" applyAlignment="1" applyProtection="1">
      <alignment horizontal="left" vertical="center"/>
      <protection/>
    </xf>
    <xf numFmtId="187" fontId="41" fillId="0" borderId="149" xfId="116" applyNumberFormat="1" applyFont="1" applyBorder="1" applyAlignment="1" applyProtection="1">
      <alignment horizontal="right" vertical="center"/>
      <protection/>
    </xf>
    <xf numFmtId="14" fontId="41" fillId="0" borderId="89" xfId="116" applyNumberFormat="1" applyFont="1" applyBorder="1" applyAlignment="1" applyProtection="1">
      <alignment horizontal="left" vertical="center" wrapText="1"/>
      <protection/>
    </xf>
    <xf numFmtId="14" fontId="41" fillId="4" borderId="0" xfId="116" applyNumberFormat="1" applyFont="1" applyFill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0" fillId="0" borderId="151" xfId="0" applyBorder="1" applyAlignment="1">
      <alignment/>
    </xf>
    <xf numFmtId="0" fontId="0" fillId="0" borderId="152" xfId="0" applyBorder="1" applyAlignment="1">
      <alignment/>
    </xf>
    <xf numFmtId="0" fontId="0" fillId="0" borderId="153" xfId="0" applyBorder="1" applyAlignment="1">
      <alignment/>
    </xf>
    <xf numFmtId="0" fontId="69" fillId="0" borderId="0" xfId="0" applyFont="1" applyAlignment="1">
      <alignment horizontal="left" vertical="center"/>
    </xf>
    <xf numFmtId="0" fontId="84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153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192" fontId="7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153" xfId="0" applyFont="1" applyBorder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0" fillId="0" borderId="154" xfId="0" applyFont="1" applyBorder="1" applyAlignment="1">
      <alignment vertical="center"/>
    </xf>
    <xf numFmtId="0" fontId="47" fillId="0" borderId="0" xfId="0" applyFont="1" applyAlignment="1">
      <alignment horizontal="left" vertical="center"/>
    </xf>
    <xf numFmtId="4" fontId="85" fillId="0" borderId="0" xfId="0" applyNumberFormat="1" applyFont="1" applyAlignment="1">
      <alignment vertical="center"/>
    </xf>
    <xf numFmtId="0" fontId="84" fillId="0" borderId="0" xfId="0" applyFont="1" applyAlignment="1">
      <alignment horizontal="right" vertical="center"/>
    </xf>
    <xf numFmtId="0" fontId="86" fillId="0" borderId="0" xfId="0" applyFont="1" applyAlignment="1">
      <alignment horizontal="left" vertical="center"/>
    </xf>
    <xf numFmtId="4" fontId="84" fillId="0" borderId="0" xfId="0" applyNumberFormat="1" applyFont="1" applyAlignment="1">
      <alignment vertical="center"/>
    </xf>
    <xf numFmtId="193" fontId="84" fillId="0" borderId="0" xfId="0" applyNumberFormat="1" applyFont="1" applyAlignment="1">
      <alignment horizontal="right" vertical="center"/>
    </xf>
    <xf numFmtId="0" fontId="0" fillId="28" borderId="0" xfId="0" applyFont="1" applyFill="1" applyAlignment="1">
      <alignment vertical="center"/>
    </xf>
    <xf numFmtId="0" fontId="70" fillId="28" borderId="155" xfId="0" applyFont="1" applyFill="1" applyBorder="1" applyAlignment="1">
      <alignment horizontal="left" vertical="center"/>
    </xf>
    <xf numFmtId="0" fontId="0" fillId="28" borderId="156" xfId="0" applyFont="1" applyFill="1" applyBorder="1" applyAlignment="1">
      <alignment vertical="center"/>
    </xf>
    <xf numFmtId="0" fontId="70" fillId="28" borderId="156" xfId="0" applyFont="1" applyFill="1" applyBorder="1" applyAlignment="1">
      <alignment horizontal="right" vertical="center"/>
    </xf>
    <xf numFmtId="0" fontId="70" fillId="28" borderId="156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53" xfId="0" applyBorder="1" applyAlignment="1">
      <alignment vertical="center"/>
    </xf>
    <xf numFmtId="0" fontId="87" fillId="0" borderId="157" xfId="0" applyFont="1" applyBorder="1" applyAlignment="1">
      <alignment horizontal="left" vertical="center"/>
    </xf>
    <xf numFmtId="0" fontId="0" fillId="0" borderId="157" xfId="0" applyBorder="1" applyAlignment="1">
      <alignment vertical="center"/>
    </xf>
    <xf numFmtId="0" fontId="84" fillId="0" borderId="158" xfId="0" applyFont="1" applyBorder="1" applyAlignment="1">
      <alignment horizontal="left" vertical="center"/>
    </xf>
    <xf numFmtId="0" fontId="0" fillId="0" borderId="158" xfId="0" applyFont="1" applyBorder="1" applyAlignment="1">
      <alignment vertical="center"/>
    </xf>
    <xf numFmtId="0" fontId="84" fillId="0" borderId="158" xfId="0" applyFont="1" applyBorder="1" applyAlignment="1">
      <alignment horizontal="center" vertical="center"/>
    </xf>
    <xf numFmtId="0" fontId="84" fillId="0" borderId="158" xfId="0" applyFont="1" applyBorder="1" applyAlignment="1">
      <alignment horizontal="right" vertical="center"/>
    </xf>
    <xf numFmtId="0" fontId="0" fillId="0" borderId="157" xfId="0" applyFont="1" applyBorder="1" applyAlignment="1">
      <alignment vertical="center"/>
    </xf>
    <xf numFmtId="0" fontId="0" fillId="0" borderId="159" xfId="0" applyFont="1" applyBorder="1" applyAlignment="1">
      <alignment vertical="center"/>
    </xf>
    <xf numFmtId="0" fontId="0" fillId="0" borderId="160" xfId="0" applyFont="1" applyBorder="1" applyAlignment="1">
      <alignment vertical="center"/>
    </xf>
    <xf numFmtId="0" fontId="0" fillId="0" borderId="151" xfId="0" applyFont="1" applyBorder="1" applyAlignment="1">
      <alignment vertical="center"/>
    </xf>
    <xf numFmtId="0" fontId="0" fillId="0" borderId="152" xfId="0" applyFont="1" applyBorder="1" applyAlignment="1">
      <alignment vertical="center"/>
    </xf>
    <xf numFmtId="0" fontId="58" fillId="28" borderId="0" xfId="0" applyFont="1" applyFill="1" applyAlignment="1">
      <alignment horizontal="left" vertical="center"/>
    </xf>
    <xf numFmtId="0" fontId="58" fillId="28" borderId="0" xfId="0" applyFont="1" applyFill="1" applyAlignment="1">
      <alignment horizontal="right" vertical="center"/>
    </xf>
    <xf numFmtId="0" fontId="88" fillId="0" borderId="0" xfId="0" applyFont="1" applyAlignment="1">
      <alignment horizontal="left" vertical="center"/>
    </xf>
    <xf numFmtId="0" fontId="89" fillId="0" borderId="0" xfId="0" applyFont="1" applyAlignment="1">
      <alignment vertical="center"/>
    </xf>
    <xf numFmtId="0" fontId="89" fillId="0" borderId="153" xfId="0" applyFont="1" applyBorder="1" applyAlignment="1">
      <alignment vertical="center"/>
    </xf>
    <xf numFmtId="0" fontId="89" fillId="0" borderId="161" xfId="0" applyFont="1" applyBorder="1" applyAlignment="1">
      <alignment horizontal="left" vertical="center"/>
    </xf>
    <xf numFmtId="0" fontId="89" fillId="0" borderId="161" xfId="0" applyFont="1" applyBorder="1" applyAlignment="1">
      <alignment vertical="center"/>
    </xf>
    <xf numFmtId="4" fontId="89" fillId="0" borderId="161" xfId="0" applyNumberFormat="1" applyFont="1" applyBorder="1" applyAlignment="1">
      <alignment vertical="center"/>
    </xf>
    <xf numFmtId="0" fontId="90" fillId="0" borderId="0" xfId="0" applyFont="1" applyAlignment="1">
      <alignment vertical="center"/>
    </xf>
    <xf numFmtId="0" fontId="90" fillId="0" borderId="153" xfId="0" applyFont="1" applyBorder="1" applyAlignment="1">
      <alignment vertical="center"/>
    </xf>
    <xf numFmtId="0" fontId="90" fillId="0" borderId="161" xfId="0" applyFont="1" applyBorder="1" applyAlignment="1">
      <alignment horizontal="left" vertical="center"/>
    </xf>
    <xf numFmtId="0" fontId="90" fillId="0" borderId="161" xfId="0" applyFont="1" applyBorder="1" applyAlignment="1">
      <alignment vertical="center"/>
    </xf>
    <xf numFmtId="4" fontId="90" fillId="0" borderId="161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153" xfId="0" applyFont="1" applyBorder="1" applyAlignment="1">
      <alignment horizontal="center" vertical="center" wrapText="1"/>
    </xf>
    <xf numFmtId="0" fontId="58" fillId="28" borderId="162" xfId="0" applyFont="1" applyFill="1" applyBorder="1" applyAlignment="1">
      <alignment horizontal="center" vertical="center" wrapText="1"/>
    </xf>
    <xf numFmtId="0" fontId="58" fillId="28" borderId="163" xfId="0" applyFont="1" applyFill="1" applyBorder="1" applyAlignment="1">
      <alignment horizontal="center" vertical="center" wrapText="1"/>
    </xf>
    <xf numFmtId="0" fontId="58" fillId="28" borderId="164" xfId="0" applyFont="1" applyFill="1" applyBorder="1" applyAlignment="1">
      <alignment horizontal="center" vertical="center" wrapText="1"/>
    </xf>
    <xf numFmtId="0" fontId="85" fillId="0" borderId="0" xfId="0" applyFont="1" applyAlignment="1">
      <alignment horizontal="left" vertical="center"/>
    </xf>
    <xf numFmtId="4" fontId="85" fillId="0" borderId="0" xfId="0" applyNumberFormat="1" applyFont="1" applyAlignment="1">
      <alignment/>
    </xf>
    <xf numFmtId="0" fontId="91" fillId="0" borderId="0" xfId="0" applyFont="1" applyAlignment="1">
      <alignment/>
    </xf>
    <xf numFmtId="0" fontId="91" fillId="0" borderId="153" xfId="0" applyFont="1" applyBorder="1" applyAlignment="1">
      <alignment/>
    </xf>
    <xf numFmtId="0" fontId="91" fillId="0" borderId="0" xfId="0" applyFont="1" applyAlignment="1">
      <alignment horizontal="left"/>
    </xf>
    <xf numFmtId="0" fontId="89" fillId="0" borderId="0" xfId="0" applyFont="1" applyAlignment="1">
      <alignment horizontal="left"/>
    </xf>
    <xf numFmtId="4" fontId="89" fillId="0" borderId="0" xfId="0" applyNumberFormat="1" applyFont="1" applyAlignment="1">
      <alignment/>
    </xf>
    <xf numFmtId="0" fontId="90" fillId="0" borderId="0" xfId="0" applyFont="1" applyAlignment="1">
      <alignment horizontal="left"/>
    </xf>
    <xf numFmtId="4" fontId="90" fillId="0" borderId="0" xfId="0" applyNumberFormat="1" applyFont="1" applyAlignment="1">
      <alignment/>
    </xf>
    <xf numFmtId="0" fontId="0" fillId="0" borderId="153" xfId="0" applyFont="1" applyBorder="1" applyAlignment="1" applyProtection="1">
      <alignment vertical="center"/>
      <protection locked="0"/>
    </xf>
    <xf numFmtId="0" fontId="58" fillId="0" borderId="165" xfId="0" applyFont="1" applyBorder="1" applyAlignment="1" applyProtection="1">
      <alignment horizontal="center" vertical="center"/>
      <protection locked="0"/>
    </xf>
    <xf numFmtId="49" fontId="58" fillId="0" borderId="165" xfId="0" applyNumberFormat="1" applyFont="1" applyBorder="1" applyAlignment="1" applyProtection="1">
      <alignment horizontal="left" vertical="center" wrapText="1"/>
      <protection locked="0"/>
    </xf>
    <xf numFmtId="0" fontId="58" fillId="0" borderId="165" xfId="0" applyFont="1" applyBorder="1" applyAlignment="1" applyProtection="1">
      <alignment horizontal="left" vertical="center" wrapText="1"/>
      <protection locked="0"/>
    </xf>
    <xf numFmtId="0" fontId="58" fillId="0" borderId="165" xfId="0" applyFont="1" applyBorder="1" applyAlignment="1" applyProtection="1">
      <alignment horizontal="center" vertical="center" wrapText="1"/>
      <protection locked="0"/>
    </xf>
    <xf numFmtId="178" fontId="58" fillId="0" borderId="165" xfId="0" applyNumberFormat="1" applyFont="1" applyBorder="1" applyAlignment="1" applyProtection="1">
      <alignment vertical="center"/>
      <protection locked="0"/>
    </xf>
    <xf numFmtId="4" fontId="58" fillId="0" borderId="165" xfId="0" applyNumberFormat="1" applyFont="1" applyBorder="1" applyAlignment="1" applyProtection="1">
      <alignment vertical="center"/>
      <protection locked="0"/>
    </xf>
    <xf numFmtId="0" fontId="92" fillId="0" borderId="165" xfId="0" applyFont="1" applyBorder="1" applyAlignment="1" applyProtection="1">
      <alignment horizontal="center" vertical="center"/>
      <protection locked="0"/>
    </xf>
    <xf numFmtId="49" fontId="92" fillId="0" borderId="165" xfId="0" applyNumberFormat="1" applyFont="1" applyBorder="1" applyAlignment="1" applyProtection="1">
      <alignment horizontal="left" vertical="center" wrapText="1"/>
      <protection locked="0"/>
    </xf>
    <xf numFmtId="0" fontId="92" fillId="0" borderId="165" xfId="0" applyFont="1" applyBorder="1" applyAlignment="1" applyProtection="1">
      <alignment horizontal="left" vertical="center" wrapText="1"/>
      <protection locked="0"/>
    </xf>
    <xf numFmtId="0" fontId="92" fillId="0" borderId="165" xfId="0" applyFont="1" applyBorder="1" applyAlignment="1" applyProtection="1">
      <alignment horizontal="center" vertical="center" wrapText="1"/>
      <protection locked="0"/>
    </xf>
    <xf numFmtId="178" fontId="92" fillId="0" borderId="165" xfId="0" applyNumberFormat="1" applyFont="1" applyBorder="1" applyAlignment="1" applyProtection="1">
      <alignment vertical="center"/>
      <protection locked="0"/>
    </xf>
    <xf numFmtId="4" fontId="92" fillId="0" borderId="165" xfId="0" applyNumberFormat="1" applyFont="1" applyBorder="1" applyAlignment="1" applyProtection="1">
      <alignment vertical="center"/>
      <protection locked="0"/>
    </xf>
    <xf numFmtId="0" fontId="0" fillId="0" borderId="153" xfId="0" applyBorder="1" applyAlignment="1">
      <alignment vertical="center" wrapText="1"/>
    </xf>
    <xf numFmtId="0" fontId="93" fillId="0" borderId="153" xfId="0" applyFont="1" applyBorder="1" applyAlignment="1">
      <alignment vertical="center"/>
    </xf>
    <xf numFmtId="185" fontId="85" fillId="0" borderId="0" xfId="0" applyNumberFormat="1" applyFont="1" applyAlignment="1">
      <alignment vertical="center"/>
    </xf>
    <xf numFmtId="185" fontId="84" fillId="0" borderId="0" xfId="0" applyNumberFormat="1" applyFont="1" applyAlignment="1">
      <alignment horizontal="right" vertical="center"/>
    </xf>
    <xf numFmtId="185" fontId="84" fillId="0" borderId="0" xfId="0" applyNumberFormat="1" applyFont="1" applyAlignment="1">
      <alignment vertical="center"/>
    </xf>
    <xf numFmtId="185" fontId="0" fillId="0" borderId="0" xfId="0" applyNumberFormat="1" applyFont="1" applyAlignment="1">
      <alignment vertical="center"/>
    </xf>
    <xf numFmtId="0" fontId="58" fillId="0" borderId="165" xfId="0" applyFont="1" applyBorder="1" applyAlignment="1" applyProtection="1">
      <alignment horizontal="left" vertical="center" wrapText="1"/>
      <protection locked="0"/>
    </xf>
    <xf numFmtId="0" fontId="58" fillId="0" borderId="0" xfId="0" applyFont="1" applyBorder="1" applyAlignment="1" applyProtection="1">
      <alignment horizontal="center" vertical="center"/>
      <protection locked="0"/>
    </xf>
    <xf numFmtId="49" fontId="58" fillId="0" borderId="0" xfId="0" applyNumberFormat="1" applyFont="1" applyBorder="1" applyAlignment="1" applyProtection="1">
      <alignment horizontal="left" vertical="center" wrapText="1"/>
      <protection locked="0"/>
    </xf>
    <xf numFmtId="0" fontId="58" fillId="0" borderId="0" xfId="0" applyFont="1" applyBorder="1" applyAlignment="1" applyProtection="1">
      <alignment horizontal="left" vertical="center" wrapText="1"/>
      <protection locked="0"/>
    </xf>
    <xf numFmtId="0" fontId="58" fillId="0" borderId="0" xfId="0" applyFont="1" applyBorder="1" applyAlignment="1" applyProtection="1">
      <alignment horizontal="center" vertical="center" wrapText="1"/>
      <protection locked="0"/>
    </xf>
    <xf numFmtId="178" fontId="58" fillId="0" borderId="0" xfId="0" applyNumberFormat="1" applyFont="1" applyBorder="1" applyAlignment="1" applyProtection="1">
      <alignment vertical="center"/>
      <protection locked="0"/>
    </xf>
    <xf numFmtId="4" fontId="58" fillId="0" borderId="0" xfId="0" applyNumberFormat="1" applyFont="1" applyBorder="1" applyAlignment="1" applyProtection="1">
      <alignment vertical="center"/>
      <protection locked="0"/>
    </xf>
    <xf numFmtId="49" fontId="94" fillId="0" borderId="0" xfId="0" applyNumberFormat="1" applyFont="1" applyAlignment="1" applyProtection="1">
      <alignment horizontal="left" vertical="top" wrapText="1"/>
      <protection locked="0"/>
    </xf>
    <xf numFmtId="184" fontId="0" fillId="0" borderId="0" xfId="0" applyNumberFormat="1" applyAlignment="1">
      <alignment/>
    </xf>
    <xf numFmtId="0" fontId="90" fillId="0" borderId="0" xfId="0" applyFont="1" applyAlignment="1">
      <alignment horizontal="left"/>
    </xf>
    <xf numFmtId="178" fontId="64" fillId="25" borderId="0" xfId="0" applyNumberFormat="1" applyFont="1" applyFill="1" applyAlignment="1" applyProtection="1">
      <alignment vertical="top"/>
      <protection locked="0"/>
    </xf>
    <xf numFmtId="0" fontId="64" fillId="25" borderId="0" xfId="0" applyFont="1" applyFill="1" applyAlignment="1" applyProtection="1">
      <alignment vertical="top"/>
      <protection locked="0"/>
    </xf>
    <xf numFmtId="184" fontId="93" fillId="0" borderId="153" xfId="0" applyNumberFormat="1" applyFont="1" applyBorder="1" applyAlignment="1">
      <alignment vertical="center"/>
    </xf>
    <xf numFmtId="16" fontId="90" fillId="0" borderId="0" xfId="0" applyNumberFormat="1" applyFont="1" applyAlignment="1">
      <alignment horizontal="left"/>
    </xf>
    <xf numFmtId="0" fontId="92" fillId="0" borderId="0" xfId="0" applyFont="1" applyBorder="1" applyAlignment="1" applyProtection="1">
      <alignment horizontal="center" vertical="center"/>
      <protection locked="0"/>
    </xf>
    <xf numFmtId="49" fontId="92" fillId="0" borderId="0" xfId="0" applyNumberFormat="1" applyFont="1" applyBorder="1" applyAlignment="1" applyProtection="1">
      <alignment horizontal="left" vertical="center" wrapText="1"/>
      <protection locked="0"/>
    </xf>
    <xf numFmtId="0" fontId="92" fillId="0" borderId="0" xfId="0" applyFont="1" applyBorder="1" applyAlignment="1" applyProtection="1">
      <alignment horizontal="left" vertical="center" wrapText="1"/>
      <protection locked="0"/>
    </xf>
    <xf numFmtId="0" fontId="92" fillId="0" borderId="0" xfId="0" applyFont="1" applyBorder="1" applyAlignment="1" applyProtection="1">
      <alignment horizontal="center" vertical="center" wrapText="1"/>
      <protection locked="0"/>
    </xf>
    <xf numFmtId="178" fontId="92" fillId="0" borderId="0" xfId="0" applyNumberFormat="1" applyFont="1" applyBorder="1" applyAlignment="1" applyProtection="1">
      <alignment vertical="center"/>
      <protection locked="0"/>
    </xf>
    <xf numFmtId="4" fontId="92" fillId="0" borderId="0" xfId="0" applyNumberFormat="1" applyFont="1" applyBorder="1" applyAlignment="1" applyProtection="1">
      <alignment vertical="center"/>
      <protection locked="0"/>
    </xf>
    <xf numFmtId="49" fontId="58" fillId="0" borderId="0" xfId="0" applyNumberFormat="1" applyFont="1" applyBorder="1" applyAlignment="1" applyProtection="1">
      <alignment horizontal="left" vertical="center" wrapText="1"/>
      <protection locked="0"/>
    </xf>
    <xf numFmtId="0" fontId="58" fillId="0" borderId="0" xfId="0" applyFont="1" applyBorder="1" applyAlignment="1" applyProtection="1">
      <alignment horizontal="left" vertical="center" wrapText="1"/>
      <protection locked="0"/>
    </xf>
    <xf numFmtId="0" fontId="92" fillId="0" borderId="165" xfId="0" applyFont="1" applyBorder="1" applyAlignment="1" applyProtection="1">
      <alignment horizontal="center" vertical="center" wrapText="1"/>
      <protection locked="0"/>
    </xf>
    <xf numFmtId="0" fontId="92" fillId="0" borderId="165" xfId="0" applyFont="1" applyBorder="1" applyAlignment="1" applyProtection="1">
      <alignment horizontal="left" vertical="center" wrapText="1"/>
      <protection locked="0"/>
    </xf>
    <xf numFmtId="0" fontId="92" fillId="0" borderId="0" xfId="0" applyFont="1" applyBorder="1" applyAlignment="1" applyProtection="1">
      <alignment horizontal="left" vertical="center" wrapText="1"/>
      <protection locked="0"/>
    </xf>
    <xf numFmtId="0" fontId="92" fillId="0" borderId="0" xfId="0" applyFont="1" applyBorder="1" applyAlignment="1" applyProtection="1">
      <alignment horizontal="center" vertical="center" wrapText="1"/>
      <protection locked="0"/>
    </xf>
    <xf numFmtId="0" fontId="92" fillId="0" borderId="165" xfId="0" applyFont="1" applyBorder="1" applyAlignment="1" applyProtection="1">
      <alignment horizontal="center" vertical="center"/>
      <protection locked="0"/>
    </xf>
    <xf numFmtId="49" fontId="92" fillId="0" borderId="165" xfId="0" applyNumberFormat="1" applyFont="1" applyBorder="1" applyAlignment="1" applyProtection="1">
      <alignment horizontal="left" vertical="center" wrapText="1"/>
      <protection locked="0"/>
    </xf>
    <xf numFmtId="178" fontId="92" fillId="0" borderId="165" xfId="0" applyNumberFormat="1" applyFont="1" applyBorder="1" applyAlignment="1" applyProtection="1">
      <alignment vertical="center"/>
      <protection locked="0"/>
    </xf>
    <xf numFmtId="4" fontId="92" fillId="0" borderId="165" xfId="0" applyNumberFormat="1" applyFont="1" applyBorder="1" applyAlignment="1" applyProtection="1">
      <alignment vertical="center"/>
      <protection locked="0"/>
    </xf>
    <xf numFmtId="0" fontId="58" fillId="0" borderId="165" xfId="0" applyFont="1" applyBorder="1" applyAlignment="1" applyProtection="1">
      <alignment horizontal="center" vertical="center" wrapText="1"/>
      <protection locked="0"/>
    </xf>
    <xf numFmtId="49" fontId="58" fillId="0" borderId="165" xfId="0" applyNumberFormat="1" applyFont="1" applyBorder="1" applyAlignment="1" applyProtection="1">
      <alignment horizontal="left" vertical="center" wrapText="1"/>
      <protection locked="0"/>
    </xf>
    <xf numFmtId="178" fontId="58" fillId="0" borderId="165" xfId="0" applyNumberFormat="1" applyFont="1" applyBorder="1" applyAlignment="1" applyProtection="1">
      <alignment vertical="center"/>
      <protection locked="0"/>
    </xf>
    <xf numFmtId="4" fontId="58" fillId="0" borderId="165" xfId="0" applyNumberFormat="1" applyFont="1" applyBorder="1" applyAlignment="1" applyProtection="1">
      <alignment vertical="center"/>
      <protection locked="0"/>
    </xf>
    <xf numFmtId="0" fontId="58" fillId="0" borderId="0" xfId="0" applyFont="1" applyAlignment="1">
      <alignment horizontal="left" vertical="center" wrapText="1"/>
    </xf>
    <xf numFmtId="0" fontId="57" fillId="0" borderId="0" xfId="0" applyFont="1" applyAlignment="1">
      <alignment/>
    </xf>
    <xf numFmtId="0" fontId="4" fillId="25" borderId="0" xfId="0" applyFont="1" applyFill="1" applyAlignment="1" applyProtection="1">
      <alignment/>
      <protection locked="0"/>
    </xf>
    <xf numFmtId="4" fontId="4" fillId="25" borderId="0" xfId="0" applyNumberFormat="1" applyFont="1" applyFill="1" applyAlignment="1" applyProtection="1">
      <alignment/>
      <protection locked="0"/>
    </xf>
    <xf numFmtId="178" fontId="4" fillId="25" borderId="0" xfId="0" applyNumberFormat="1" applyFont="1" applyFill="1" applyAlignment="1" applyProtection="1">
      <alignment/>
      <protection locked="0"/>
    </xf>
    <xf numFmtId="0" fontId="64" fillId="25" borderId="0" xfId="0" applyFont="1" applyFill="1" applyAlignment="1" applyProtection="1">
      <alignment horizontal="center" vertical="top"/>
      <protection locked="0"/>
    </xf>
    <xf numFmtId="0" fontId="6" fillId="25" borderId="0" xfId="0" applyFont="1" applyFill="1" applyAlignment="1" applyProtection="1">
      <alignment/>
      <protection locked="0"/>
    </xf>
    <xf numFmtId="49" fontId="4" fillId="25" borderId="0" xfId="0" applyNumberFormat="1" applyFont="1" applyFill="1" applyAlignment="1" applyProtection="1">
      <alignment horizontal="center"/>
      <protection locked="0"/>
    </xf>
    <xf numFmtId="49" fontId="4" fillId="25" borderId="0" xfId="0" applyNumberFormat="1" applyFont="1" applyFill="1" applyAlignment="1" applyProtection="1">
      <alignment/>
      <protection locked="0"/>
    </xf>
    <xf numFmtId="0" fontId="5" fillId="25" borderId="0" xfId="0" applyFont="1" applyFill="1" applyAlignment="1" applyProtection="1">
      <alignment/>
      <protection locked="0"/>
    </xf>
    <xf numFmtId="0" fontId="4" fillId="25" borderId="64" xfId="0" applyFont="1" applyFill="1" applyBorder="1" applyAlignment="1" applyProtection="1">
      <alignment horizontal="center"/>
      <protection locked="0"/>
    </xf>
    <xf numFmtId="0" fontId="4" fillId="25" borderId="66" xfId="0" applyFont="1" applyFill="1" applyBorder="1" applyAlignment="1" applyProtection="1">
      <alignment horizontal="center"/>
      <protection locked="0"/>
    </xf>
    <xf numFmtId="0" fontId="4" fillId="25" borderId="66" xfId="0" applyFont="1" applyFill="1" applyBorder="1" applyAlignment="1" applyProtection="1">
      <alignment horizontal="center" vertical="center"/>
      <protection locked="0"/>
    </xf>
    <xf numFmtId="49" fontId="6" fillId="25" borderId="0" xfId="0" applyNumberFormat="1" applyFont="1" applyFill="1" applyAlignment="1" applyProtection="1">
      <alignment horizontal="left" vertical="top" wrapText="1"/>
      <protection locked="0"/>
    </xf>
    <xf numFmtId="49" fontId="64" fillId="25" borderId="0" xfId="0" applyNumberFormat="1" applyFont="1" applyFill="1" applyAlignment="1" applyProtection="1">
      <alignment horizontal="center" vertical="top"/>
      <protection locked="0"/>
    </xf>
    <xf numFmtId="49" fontId="64" fillId="25" borderId="0" xfId="0" applyNumberFormat="1" applyFont="1" applyFill="1" applyAlignment="1" applyProtection="1">
      <alignment vertical="top"/>
      <protection locked="0"/>
    </xf>
    <xf numFmtId="49" fontId="6" fillId="25" borderId="0" xfId="0" applyNumberFormat="1" applyFont="1" applyFill="1" applyAlignment="1" applyProtection="1">
      <alignment horizontal="right" vertical="top" wrapText="1"/>
      <protection locked="0"/>
    </xf>
    <xf numFmtId="4" fontId="6" fillId="25" borderId="0" xfId="0" applyNumberFormat="1" applyFont="1" applyFill="1" applyAlignment="1" applyProtection="1">
      <alignment vertical="top"/>
      <protection locked="0"/>
    </xf>
    <xf numFmtId="0" fontId="6" fillId="25" borderId="0" xfId="0" applyFont="1" applyFill="1" applyAlignment="1" applyProtection="1">
      <alignment vertical="top"/>
      <protection locked="0"/>
    </xf>
    <xf numFmtId="0" fontId="6" fillId="25" borderId="0" xfId="0" applyFont="1" applyFill="1" applyAlignment="1" applyProtection="1">
      <alignment horizontal="right"/>
      <protection locked="0"/>
    </xf>
    <xf numFmtId="49" fontId="31" fillId="25" borderId="0" xfId="0" applyNumberFormat="1" applyFont="1" applyFill="1" applyAlignment="1" applyProtection="1">
      <alignment horizontal="center" vertical="top"/>
      <protection locked="0"/>
    </xf>
    <xf numFmtId="49" fontId="31" fillId="25" borderId="0" xfId="0" applyNumberFormat="1" applyFont="1" applyFill="1" applyAlignment="1" applyProtection="1">
      <alignment vertical="top"/>
      <protection locked="0"/>
    </xf>
    <xf numFmtId="49" fontId="31" fillId="25" borderId="0" xfId="0" applyNumberFormat="1" applyFont="1" applyFill="1" applyAlignment="1" applyProtection="1">
      <alignment horizontal="left" vertical="top" wrapText="1"/>
      <protection locked="0"/>
    </xf>
    <xf numFmtId="178" fontId="31" fillId="25" borderId="0" xfId="0" applyNumberFormat="1" applyFont="1" applyFill="1" applyAlignment="1" applyProtection="1">
      <alignment vertical="top"/>
      <protection locked="0"/>
    </xf>
    <xf numFmtId="0" fontId="31" fillId="25" borderId="0" xfId="0" applyFont="1" applyFill="1" applyAlignment="1" applyProtection="1">
      <alignment vertical="top"/>
      <protection locked="0"/>
    </xf>
    <xf numFmtId="4" fontId="31" fillId="25" borderId="0" xfId="0" applyNumberFormat="1" applyFont="1" applyFill="1" applyAlignment="1" applyProtection="1">
      <alignment vertical="top"/>
      <protection locked="0"/>
    </xf>
    <xf numFmtId="3" fontId="4" fillId="25" borderId="0" xfId="0" applyNumberFormat="1" applyFont="1" applyFill="1" applyAlignment="1" applyProtection="1">
      <alignment vertical="top"/>
      <protection locked="0"/>
    </xf>
    <xf numFmtId="0" fontId="9" fillId="25" borderId="0" xfId="0" applyFont="1" applyFill="1" applyBorder="1" applyAlignment="1" applyProtection="1">
      <alignment vertical="center" wrapText="1"/>
      <protection locked="0"/>
    </xf>
    <xf numFmtId="0" fontId="9" fillId="25" borderId="0" xfId="0" applyFont="1" applyFill="1" applyBorder="1" applyAlignment="1" applyProtection="1">
      <alignment vertical="top" wrapText="1"/>
      <protection locked="0"/>
    </xf>
    <xf numFmtId="49" fontId="9" fillId="25" borderId="0" xfId="0" applyNumberFormat="1" applyFont="1" applyFill="1" applyAlignment="1" applyProtection="1">
      <alignment vertical="top" wrapText="1"/>
      <protection locked="0"/>
    </xf>
    <xf numFmtId="0" fontId="4" fillId="25" borderId="0" xfId="0" applyFont="1" applyFill="1" applyBorder="1" applyAlignment="1" applyProtection="1">
      <alignment horizontal="center" vertical="center"/>
      <protection locked="0"/>
    </xf>
    <xf numFmtId="49" fontId="4" fillId="25" borderId="0" xfId="0" applyNumberFormat="1" applyFont="1" applyFill="1" applyBorder="1" applyAlignment="1" applyProtection="1">
      <alignment horizontal="left" vertical="center" wrapText="1"/>
      <protection locked="0"/>
    </xf>
    <xf numFmtId="0" fontId="4" fillId="25" borderId="0" xfId="0" applyFont="1" applyFill="1" applyBorder="1" applyAlignment="1" applyProtection="1">
      <alignment horizontal="left" vertical="center" wrapText="1"/>
      <protection locked="0"/>
    </xf>
    <xf numFmtId="184" fontId="4" fillId="25" borderId="0" xfId="0" applyNumberFormat="1" applyFont="1" applyFill="1" applyBorder="1" applyAlignment="1" applyProtection="1">
      <alignment horizontal="right" vertical="center" wrapText="1"/>
      <protection locked="0"/>
    </xf>
    <xf numFmtId="178" fontId="4" fillId="25" borderId="0" xfId="0" applyNumberFormat="1" applyFont="1" applyFill="1" applyBorder="1" applyAlignment="1" applyProtection="1">
      <alignment vertical="center"/>
      <protection locked="0"/>
    </xf>
    <xf numFmtId="4" fontId="31" fillId="25" borderId="0" xfId="0" applyNumberFormat="1" applyFont="1" applyFill="1" applyBorder="1" applyAlignment="1" applyProtection="1">
      <alignment vertical="top"/>
      <protection locked="0"/>
    </xf>
    <xf numFmtId="49" fontId="9" fillId="25" borderId="0" xfId="0" applyNumberFormat="1" applyFont="1" applyFill="1" applyBorder="1" applyAlignment="1" applyProtection="1">
      <alignment horizontal="center" vertical="top"/>
      <protection locked="0"/>
    </xf>
    <xf numFmtId="0" fontId="31" fillId="25" borderId="0" xfId="0" applyNumberFormat="1" applyFont="1" applyFill="1" applyAlignment="1" applyProtection="1">
      <alignment horizontal="left" vertical="top" wrapText="1"/>
      <protection locked="0"/>
    </xf>
    <xf numFmtId="178" fontId="65" fillId="25" borderId="0" xfId="0" applyNumberFormat="1" applyFont="1" applyFill="1" applyAlignment="1" applyProtection="1">
      <alignment vertical="top"/>
      <protection locked="0"/>
    </xf>
    <xf numFmtId="0" fontId="65" fillId="25" borderId="0" xfId="0" applyFont="1" applyFill="1" applyAlignment="1" applyProtection="1">
      <alignment vertical="top"/>
      <protection locked="0"/>
    </xf>
    <xf numFmtId="4" fontId="65" fillId="25" borderId="0" xfId="0" applyNumberFormat="1" applyFont="1" applyFill="1" applyAlignment="1" applyProtection="1">
      <alignment vertical="top"/>
      <protection locked="0"/>
    </xf>
    <xf numFmtId="0" fontId="6" fillId="25" borderId="0" xfId="110" applyFont="1" applyFill="1" applyAlignment="1" applyProtection="1">
      <alignment horizontal="left" vertical="center"/>
      <protection locked="0"/>
    </xf>
    <xf numFmtId="0" fontId="4" fillId="25" borderId="0" xfId="110" applyFont="1" applyFill="1" applyAlignment="1" applyProtection="1">
      <alignment horizontal="left" vertical="center" wrapText="1"/>
      <protection locked="0"/>
    </xf>
    <xf numFmtId="49" fontId="31" fillId="25" borderId="0" xfId="0" applyNumberFormat="1" applyFont="1" applyFill="1" applyAlignment="1" applyProtection="1">
      <alignment horizontal="left" vertical="top"/>
      <protection locked="0"/>
    </xf>
    <xf numFmtId="14" fontId="4" fillId="0" borderId="24" xfId="111" applyNumberFormat="1" applyFont="1" applyBorder="1" applyAlignment="1">
      <alignment horizontal="left" vertical="center"/>
      <protection/>
    </xf>
    <xf numFmtId="191" fontId="34" fillId="0" borderId="0" xfId="116" applyNumberFormat="1" applyFont="1" applyAlignment="1">
      <alignment horizontal="left" vertical="top"/>
      <protection locked="0"/>
    </xf>
    <xf numFmtId="190" fontId="0" fillId="0" borderId="0" xfId="0" applyNumberFormat="1" applyAlignment="1">
      <alignment/>
    </xf>
    <xf numFmtId="0" fontId="92" fillId="25" borderId="165" xfId="0" applyFont="1" applyFill="1" applyBorder="1" applyAlignment="1" applyProtection="1">
      <alignment horizontal="left" vertical="center" wrapText="1"/>
      <protection locked="0"/>
    </xf>
    <xf numFmtId="0" fontId="58" fillId="25" borderId="165" xfId="0" applyFont="1" applyFill="1" applyBorder="1" applyAlignment="1" applyProtection="1">
      <alignment horizontal="left" vertical="center" wrapText="1"/>
      <protection locked="0"/>
    </xf>
    <xf numFmtId="1" fontId="31" fillId="25" borderId="0" xfId="0" applyNumberFormat="1" applyFont="1" applyFill="1" applyAlignment="1" applyProtection="1">
      <alignment horizontal="center" vertical="top"/>
      <protection locked="0"/>
    </xf>
    <xf numFmtId="0" fontId="92" fillId="25" borderId="165" xfId="0" applyFont="1" applyFill="1" applyBorder="1" applyAlignment="1" applyProtection="1">
      <alignment horizontal="center" vertical="center" wrapText="1"/>
      <protection locked="0"/>
    </xf>
    <xf numFmtId="178" fontId="92" fillId="25" borderId="165" xfId="0" applyNumberFormat="1" applyFont="1" applyFill="1" applyBorder="1" applyAlignment="1" applyProtection="1">
      <alignment vertical="center"/>
      <protection locked="0"/>
    </xf>
    <xf numFmtId="4" fontId="92" fillId="25" borderId="165" xfId="0" applyNumberFormat="1" applyFont="1" applyFill="1" applyBorder="1" applyAlignment="1" applyProtection="1">
      <alignment vertical="center"/>
      <protection locked="0"/>
    </xf>
    <xf numFmtId="184" fontId="0" fillId="0" borderId="153" xfId="0" applyNumberFormat="1" applyFont="1" applyBorder="1" applyAlignment="1">
      <alignment vertical="center"/>
    </xf>
    <xf numFmtId="0" fontId="4" fillId="25" borderId="0" xfId="0" applyFont="1" applyFill="1" applyAlignment="1" applyProtection="1">
      <alignment vertical="top" wrapText="1"/>
      <protection locked="0"/>
    </xf>
    <xf numFmtId="178" fontId="92" fillId="25" borderId="165" xfId="0" applyNumberFormat="1" applyFont="1" applyFill="1" applyBorder="1" applyAlignment="1" applyProtection="1">
      <alignment vertical="center"/>
      <protection locked="0"/>
    </xf>
    <xf numFmtId="4" fontId="93" fillId="0" borderId="153" xfId="0" applyNumberFormat="1" applyFont="1" applyBorder="1" applyAlignment="1">
      <alignment vertical="center"/>
    </xf>
    <xf numFmtId="4" fontId="0" fillId="0" borderId="0" xfId="0" applyNumberFormat="1" applyAlignment="1">
      <alignment vertical="center"/>
    </xf>
    <xf numFmtId="0" fontId="90" fillId="0" borderId="161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49" fontId="58" fillId="25" borderId="165" xfId="0" applyNumberFormat="1" applyFont="1" applyFill="1" applyBorder="1" applyAlignment="1" applyProtection="1">
      <alignment horizontal="left" vertical="center" wrapText="1"/>
      <protection locked="0"/>
    </xf>
    <xf numFmtId="0" fontId="58" fillId="25" borderId="165" xfId="0" applyFont="1" applyFill="1" applyBorder="1" applyAlignment="1" applyProtection="1">
      <alignment horizontal="left" vertical="center" wrapText="1"/>
      <protection locked="0"/>
    </xf>
    <xf numFmtId="0" fontId="58" fillId="25" borderId="165" xfId="0" applyFont="1" applyFill="1" applyBorder="1" applyAlignment="1" applyProtection="1">
      <alignment horizontal="center" vertical="center" wrapText="1"/>
      <protection locked="0"/>
    </xf>
    <xf numFmtId="178" fontId="58" fillId="25" borderId="165" xfId="0" applyNumberFormat="1" applyFont="1" applyFill="1" applyBorder="1" applyAlignment="1" applyProtection="1">
      <alignment vertical="center"/>
      <protection locked="0"/>
    </xf>
    <xf numFmtId="4" fontId="58" fillId="25" borderId="165" xfId="0" applyNumberFormat="1" applyFont="1" applyFill="1" applyBorder="1" applyAlignment="1" applyProtection="1">
      <alignment vertical="center"/>
      <protection locked="0"/>
    </xf>
    <xf numFmtId="178" fontId="0" fillId="0" borderId="0" xfId="0" applyNumberFormat="1" applyAlignment="1">
      <alignment horizontal="center" vertical="center"/>
    </xf>
    <xf numFmtId="0" fontId="4" fillId="25" borderId="0" xfId="0" applyFont="1" applyFill="1" applyAlignment="1" applyProtection="1">
      <alignment horizontal="center" vertical="top"/>
      <protection locked="0"/>
    </xf>
    <xf numFmtId="0" fontId="31" fillId="25" borderId="0" xfId="0" applyFont="1" applyFill="1" applyAlignment="1" applyProtection="1">
      <alignment horizontal="center" vertical="top"/>
      <protection locked="0"/>
    </xf>
    <xf numFmtId="0" fontId="9" fillId="0" borderId="0" xfId="0" applyFont="1" applyAlignment="1" applyProtection="1">
      <alignment horizontal="center" vertical="top"/>
      <protection locked="0"/>
    </xf>
    <xf numFmtId="1" fontId="4" fillId="0" borderId="0" xfId="0" applyNumberFormat="1" applyFont="1" applyAlignment="1" applyProtection="1">
      <alignment vertical="top"/>
      <protection locked="0"/>
    </xf>
    <xf numFmtId="1" fontId="4" fillId="0" borderId="0" xfId="0" applyNumberFormat="1" applyFont="1" applyAlignment="1" applyProtection="1">
      <alignment horizontal="center" vertical="top"/>
      <protection locked="0"/>
    </xf>
    <xf numFmtId="0" fontId="57" fillId="0" borderId="0" xfId="0" applyFont="1" applyAlignment="1">
      <alignment wrapText="1"/>
    </xf>
    <xf numFmtId="2" fontId="57" fillId="0" borderId="0" xfId="0" applyNumberFormat="1" applyFont="1" applyAlignment="1">
      <alignment vertical="center" wrapText="1"/>
    </xf>
    <xf numFmtId="0" fontId="34" fillId="0" borderId="0" xfId="116" applyFont="1" applyBorder="1" applyAlignment="1" applyProtection="1">
      <alignment horizontal="left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185" fontId="0" fillId="0" borderId="0" xfId="0" applyNumberFormat="1" applyFont="1" applyBorder="1" applyAlignment="1">
      <alignment vertical="center"/>
    </xf>
    <xf numFmtId="185" fontId="70" fillId="28" borderId="0" xfId="0" applyNumberFormat="1" applyFont="1" applyFill="1" applyBorder="1" applyAlignment="1">
      <alignment vertical="center"/>
    </xf>
    <xf numFmtId="0" fontId="84" fillId="0" borderId="0" xfId="0" applyFont="1" applyBorder="1" applyAlignment="1">
      <alignment horizontal="right" vertical="center"/>
    </xf>
    <xf numFmtId="4" fontId="89" fillId="0" borderId="0" xfId="0" applyNumberFormat="1" applyFont="1" applyBorder="1" applyAlignment="1">
      <alignment vertical="center"/>
    </xf>
    <xf numFmtId="4" fontId="90" fillId="0" borderId="0" xfId="0" applyNumberFormat="1" applyFont="1" applyBorder="1" applyAlignment="1">
      <alignment vertical="center"/>
    </xf>
    <xf numFmtId="0" fontId="58" fillId="28" borderId="0" xfId="0" applyFont="1" applyFill="1" applyBorder="1" applyAlignment="1">
      <alignment horizontal="center" vertical="center" wrapText="1"/>
    </xf>
    <xf numFmtId="4" fontId="58" fillId="25" borderId="0" xfId="0" applyNumberFormat="1" applyFont="1" applyFill="1" applyBorder="1" applyAlignment="1" applyProtection="1">
      <alignment vertical="center"/>
      <protection locked="0"/>
    </xf>
    <xf numFmtId="4" fontId="92" fillId="0" borderId="0" xfId="0" applyNumberFormat="1" applyFont="1" applyBorder="1" applyAlignment="1" applyProtection="1">
      <alignment vertical="center"/>
      <protection locked="0"/>
    </xf>
    <xf numFmtId="0" fontId="0" fillId="0" borderId="166" xfId="0" applyFont="1" applyBorder="1" applyAlignment="1">
      <alignment vertical="center"/>
    </xf>
    <xf numFmtId="0" fontId="0" fillId="0" borderId="167" xfId="0" applyBorder="1" applyAlignment="1">
      <alignment/>
    </xf>
    <xf numFmtId="0" fontId="0" fillId="0" borderId="168" xfId="0" applyBorder="1" applyAlignment="1">
      <alignment/>
    </xf>
    <xf numFmtId="0" fontId="0" fillId="0" borderId="168" xfId="0" applyBorder="1" applyAlignment="1">
      <alignment vertical="center"/>
    </xf>
    <xf numFmtId="0" fontId="0" fillId="0" borderId="168" xfId="0" applyBorder="1" applyAlignment="1">
      <alignment horizontal="center" vertical="center" wrapText="1"/>
    </xf>
    <xf numFmtId="0" fontId="0" fillId="0" borderId="168" xfId="0" applyFont="1" applyBorder="1" applyAlignment="1">
      <alignment vertical="center"/>
    </xf>
    <xf numFmtId="0" fontId="91" fillId="0" borderId="168" xfId="0" applyFont="1" applyBorder="1" applyAlignment="1">
      <alignment/>
    </xf>
    <xf numFmtId="185" fontId="0" fillId="0" borderId="0" xfId="0" applyNumberFormat="1" applyFont="1" applyBorder="1" applyAlignment="1">
      <alignment horizontal="center" vertical="center"/>
    </xf>
    <xf numFmtId="1" fontId="64" fillId="25" borderId="0" xfId="0" applyNumberFormat="1" applyFont="1" applyFill="1" applyAlignment="1" applyProtection="1">
      <alignment horizontal="center" vertical="top"/>
      <protection locked="0"/>
    </xf>
    <xf numFmtId="0" fontId="28" fillId="0" borderId="0" xfId="116" applyFont="1" applyBorder="1" applyAlignment="1" applyProtection="1">
      <alignment horizontal="left" vertical="center"/>
      <protection/>
    </xf>
    <xf numFmtId="0" fontId="34" fillId="0" borderId="169" xfId="116" applyBorder="1" applyAlignment="1">
      <alignment horizontal="left" vertical="top"/>
      <protection locked="0"/>
    </xf>
    <xf numFmtId="0" fontId="4" fillId="25" borderId="0" xfId="0" applyFont="1" applyFill="1" applyAlignment="1" applyProtection="1">
      <alignment horizontal="right"/>
      <protection locked="0"/>
    </xf>
    <xf numFmtId="178" fontId="4" fillId="25" borderId="0" xfId="0" applyNumberFormat="1" applyFont="1" applyFill="1" applyAlignment="1" applyProtection="1">
      <alignment horizontal="right"/>
      <protection locked="0"/>
    </xf>
    <xf numFmtId="4" fontId="0" fillId="0" borderId="154" xfId="0" applyNumberFormat="1" applyFont="1" applyBorder="1" applyAlignment="1">
      <alignment vertical="center"/>
    </xf>
    <xf numFmtId="4" fontId="84" fillId="0" borderId="0" xfId="0" applyNumberFormat="1" applyFont="1" applyAlignment="1">
      <alignment horizontal="right" vertical="center"/>
    </xf>
    <xf numFmtId="4" fontId="0" fillId="0" borderId="0" xfId="0" applyNumberFormat="1" applyFont="1" applyAlignment="1">
      <alignment vertical="center"/>
    </xf>
    <xf numFmtId="4" fontId="70" fillId="28" borderId="156" xfId="0" applyNumberFormat="1" applyFont="1" applyFill="1" applyBorder="1" applyAlignment="1">
      <alignment vertical="center"/>
    </xf>
    <xf numFmtId="0" fontId="34" fillId="0" borderId="167" xfId="116" applyBorder="1" applyAlignment="1">
      <alignment horizontal="left" vertical="top"/>
      <protection locked="0"/>
    </xf>
    <xf numFmtId="0" fontId="7" fillId="0" borderId="0" xfId="0" applyFont="1" applyAlignment="1">
      <alignment horizontal="left" vertical="center"/>
    </xf>
    <xf numFmtId="0" fontId="41" fillId="0" borderId="0" xfId="0" applyFont="1" applyAlignment="1">
      <alignment horizontal="left" vertical="center" wrapText="1"/>
    </xf>
    <xf numFmtId="2" fontId="34" fillId="0" borderId="0" xfId="116" applyNumberFormat="1" applyFont="1" applyAlignment="1">
      <alignment horizontal="right" vertical="top"/>
      <protection locked="0"/>
    </xf>
    <xf numFmtId="0" fontId="4" fillId="0" borderId="170" xfId="0" applyFont="1" applyBorder="1" applyAlignment="1" applyProtection="1">
      <alignment horizontal="center"/>
      <protection locked="0"/>
    </xf>
    <xf numFmtId="39" fontId="59" fillId="0" borderId="0" xfId="114" applyNumberFormat="1" applyFont="1" applyAlignment="1">
      <alignment horizontal="right"/>
      <protection locked="0"/>
    </xf>
    <xf numFmtId="39" fontId="61" fillId="0" borderId="0" xfId="114" applyNumberFormat="1" applyFont="1" applyAlignment="1">
      <alignment horizontal="right"/>
      <protection locked="0"/>
    </xf>
    <xf numFmtId="0" fontId="59" fillId="0" borderId="0" xfId="114" applyFont="1" applyBorder="1" applyAlignment="1">
      <alignment horizontal="center" wrapText="1"/>
      <protection locked="0"/>
    </xf>
    <xf numFmtId="0" fontId="59" fillId="0" borderId="0" xfId="114" applyFont="1" applyBorder="1" applyAlignment="1">
      <alignment horizontal="left" wrapText="1"/>
      <protection locked="0"/>
    </xf>
    <xf numFmtId="39" fontId="59" fillId="0" borderId="0" xfId="114" applyNumberFormat="1" applyFont="1" applyBorder="1" applyAlignment="1">
      <alignment horizontal="right"/>
      <protection locked="0"/>
    </xf>
    <xf numFmtId="39" fontId="60" fillId="0" borderId="0" xfId="114" applyNumberFormat="1" applyFont="1" applyBorder="1" applyAlignment="1">
      <alignment horizontal="right"/>
      <protection locked="0"/>
    </xf>
    <xf numFmtId="0" fontId="60" fillId="0" borderId="65" xfId="114" applyFont="1" applyBorder="1" applyAlignment="1">
      <alignment horizontal="center" wrapText="1"/>
      <protection locked="0"/>
    </xf>
    <xf numFmtId="0" fontId="60" fillId="0" borderId="65" xfId="114" applyFont="1" applyBorder="1" applyAlignment="1">
      <alignment horizontal="left" wrapText="1"/>
      <protection locked="0"/>
    </xf>
    <xf numFmtId="39" fontId="60" fillId="0" borderId="65" xfId="114" applyNumberFormat="1" applyFont="1" applyBorder="1" applyAlignment="1">
      <alignment horizontal="right"/>
      <protection locked="0"/>
    </xf>
    <xf numFmtId="0" fontId="4" fillId="25" borderId="170" xfId="0" applyFont="1" applyFill="1" applyBorder="1" applyAlignment="1" applyProtection="1">
      <alignment horizontal="center"/>
      <protection locked="0"/>
    </xf>
    <xf numFmtId="208" fontId="4" fillId="0" borderId="0" xfId="111" applyNumberFormat="1" applyFont="1">
      <alignment/>
      <protection/>
    </xf>
    <xf numFmtId="198" fontId="0" fillId="0" borderId="0" xfId="0" applyNumberFormat="1" applyAlignment="1">
      <alignment/>
    </xf>
    <xf numFmtId="210" fontId="34" fillId="0" borderId="0" xfId="116" applyNumberFormat="1" applyFont="1" applyAlignment="1">
      <alignment horizontal="left" vertical="top"/>
      <protection locked="0"/>
    </xf>
    <xf numFmtId="39" fontId="41" fillId="25" borderId="65" xfId="116" applyNumberFormat="1" applyFont="1" applyFill="1" applyBorder="1" applyAlignment="1" applyProtection="1">
      <alignment horizontal="right"/>
      <protection/>
    </xf>
    <xf numFmtId="0" fontId="43" fillId="0" borderId="0" xfId="116" applyFont="1" applyAlignment="1" applyProtection="1">
      <alignment horizontal="left" vertical="center"/>
      <protection/>
    </xf>
    <xf numFmtId="0" fontId="1" fillId="0" borderId="119" xfId="116" applyFont="1" applyBorder="1" applyAlignment="1" applyProtection="1">
      <alignment horizontal="left" vertical="center"/>
      <protection/>
    </xf>
    <xf numFmtId="0" fontId="1" fillId="0" borderId="80" xfId="116" applyFont="1" applyBorder="1" applyAlignment="1" applyProtection="1">
      <alignment horizontal="left" vertical="center"/>
      <protection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43" fillId="0" borderId="0" xfId="112" applyFont="1" applyAlignment="1" applyProtection="1">
      <alignment horizontal="left" vertical="center"/>
      <protection/>
    </xf>
    <xf numFmtId="0" fontId="1" fillId="0" borderId="119" xfId="112" applyFont="1" applyBorder="1" applyAlignment="1" applyProtection="1">
      <alignment horizontal="left" vertical="center"/>
      <protection/>
    </xf>
    <xf numFmtId="0" fontId="1" fillId="0" borderId="80" xfId="112" applyFont="1" applyBorder="1" applyAlignment="1" applyProtection="1">
      <alignment horizontal="left" vertical="center"/>
      <protection/>
    </xf>
    <xf numFmtId="0" fontId="46" fillId="0" borderId="0" xfId="113" applyFont="1" applyAlignment="1" applyProtection="1">
      <alignment horizontal="left" vertical="center" wrapText="1"/>
      <protection/>
    </xf>
    <xf numFmtId="0" fontId="28" fillId="0" borderId="0" xfId="113" applyFont="1" applyAlignment="1" applyProtection="1">
      <alignment horizontal="left" vertical="center"/>
      <protection/>
    </xf>
    <xf numFmtId="0" fontId="43" fillId="0" borderId="0" xfId="113" applyFont="1" applyAlignment="1" applyProtection="1">
      <alignment horizontal="left" vertical="center"/>
      <protection/>
    </xf>
    <xf numFmtId="0" fontId="41" fillId="0" borderId="84" xfId="113" applyFont="1" applyBorder="1" applyAlignment="1" applyProtection="1">
      <alignment horizontal="left" vertical="center" wrapText="1"/>
      <protection/>
    </xf>
    <xf numFmtId="0" fontId="41" fillId="0" borderId="0" xfId="113" applyFont="1" applyAlignment="1" applyProtection="1">
      <alignment horizontal="left" vertical="center" wrapText="1"/>
      <protection/>
    </xf>
    <xf numFmtId="0" fontId="41" fillId="0" borderId="85" xfId="113" applyFont="1" applyBorder="1" applyAlignment="1" applyProtection="1">
      <alignment horizontal="left" vertical="center" wrapText="1"/>
      <protection/>
    </xf>
    <xf numFmtId="0" fontId="41" fillId="0" borderId="84" xfId="113" applyFont="1" applyBorder="1" applyAlignment="1" applyProtection="1">
      <alignment horizontal="left" vertical="center" wrapText="1"/>
      <protection/>
    </xf>
    <xf numFmtId="0" fontId="41" fillId="0" borderId="86" xfId="113" applyFont="1" applyBorder="1" applyAlignment="1" applyProtection="1">
      <alignment horizontal="left" vertical="center" wrapText="1"/>
      <protection/>
    </xf>
    <xf numFmtId="0" fontId="41" fillId="0" borderId="87" xfId="113" applyFont="1" applyBorder="1" applyAlignment="1" applyProtection="1">
      <alignment horizontal="center" vertical="center"/>
      <protection/>
    </xf>
    <xf numFmtId="0" fontId="41" fillId="0" borderId="88" xfId="113" applyFont="1" applyBorder="1" applyAlignment="1" applyProtection="1">
      <alignment horizontal="center" vertical="center"/>
      <protection/>
    </xf>
    <xf numFmtId="0" fontId="49" fillId="0" borderId="82" xfId="113" applyFont="1" applyBorder="1" applyAlignment="1" applyProtection="1">
      <alignment horizontal="left" vertical="center" wrapText="1"/>
      <protection/>
    </xf>
    <xf numFmtId="0" fontId="49" fillId="0" borderId="75" xfId="113" applyFont="1" applyBorder="1" applyAlignment="1" applyProtection="1">
      <alignment horizontal="left" vertical="center" wrapText="1"/>
      <protection/>
    </xf>
    <xf numFmtId="0" fontId="49" fillId="0" borderId="83" xfId="113" applyFont="1" applyBorder="1" applyAlignment="1" applyProtection="1">
      <alignment horizontal="left" vertical="center" wrapText="1"/>
      <protection/>
    </xf>
    <xf numFmtId="0" fontId="49" fillId="0" borderId="84" xfId="113" applyFont="1" applyBorder="1" applyAlignment="1" applyProtection="1">
      <alignment horizontal="left" vertical="center" wrapText="1"/>
      <protection/>
    </xf>
    <xf numFmtId="0" fontId="49" fillId="0" borderId="0" xfId="113" applyFont="1" applyAlignment="1" applyProtection="1">
      <alignment horizontal="left" vertical="center" wrapText="1"/>
      <protection/>
    </xf>
    <xf numFmtId="0" fontId="49" fillId="0" borderId="85" xfId="113" applyFont="1" applyBorder="1" applyAlignment="1" applyProtection="1">
      <alignment horizontal="left" vertical="center" wrapText="1"/>
      <protection/>
    </xf>
    <xf numFmtId="0" fontId="49" fillId="0" borderId="86" xfId="113" applyFont="1" applyBorder="1" applyAlignment="1" applyProtection="1">
      <alignment horizontal="left" vertical="center" wrapText="1"/>
      <protection/>
    </xf>
    <xf numFmtId="0" fontId="49" fillId="0" borderId="87" xfId="113" applyFont="1" applyBorder="1" applyAlignment="1" applyProtection="1">
      <alignment horizontal="left" vertical="center" wrapText="1"/>
      <protection/>
    </xf>
    <xf numFmtId="0" fontId="49" fillId="0" borderId="88" xfId="113" applyFont="1" applyBorder="1" applyAlignment="1" applyProtection="1">
      <alignment horizontal="left" vertical="center" wrapText="1"/>
      <protection/>
    </xf>
    <xf numFmtId="0" fontId="41" fillId="0" borderId="82" xfId="113" applyFont="1" applyBorder="1" applyAlignment="1" applyProtection="1">
      <alignment horizontal="left" vertical="center" wrapText="1"/>
      <protection/>
    </xf>
    <xf numFmtId="0" fontId="41" fillId="0" borderId="75" xfId="113" applyFont="1" applyBorder="1" applyAlignment="1" applyProtection="1">
      <alignment horizontal="left" vertical="center" wrapText="1"/>
      <protection/>
    </xf>
    <xf numFmtId="0" fontId="41" fillId="0" borderId="83" xfId="113" applyFont="1" applyBorder="1" applyAlignment="1" applyProtection="1">
      <alignment horizontal="left" vertical="center" wrapText="1"/>
      <protection/>
    </xf>
    <xf numFmtId="0" fontId="1" fillId="0" borderId="119" xfId="113" applyFont="1" applyBorder="1" applyAlignment="1" applyProtection="1">
      <alignment horizontal="left" vertical="center"/>
      <protection/>
    </xf>
    <xf numFmtId="0" fontId="1" fillId="0" borderId="80" xfId="113" applyFont="1" applyBorder="1" applyAlignment="1" applyProtection="1">
      <alignment horizontal="left" vertical="center"/>
      <protection/>
    </xf>
    <xf numFmtId="0" fontId="41" fillId="0" borderId="90" xfId="113" applyFont="1" applyBorder="1" applyAlignment="1" applyProtection="1">
      <alignment horizontal="left" vertical="center" wrapText="1"/>
      <protection/>
    </xf>
    <xf numFmtId="0" fontId="41" fillId="0" borderId="91" xfId="113" applyFont="1" applyBorder="1" applyAlignment="1" applyProtection="1">
      <alignment horizontal="center" vertical="center"/>
      <protection/>
    </xf>
    <xf numFmtId="0" fontId="54" fillId="0" borderId="0" xfId="114" applyFont="1" applyAlignment="1" applyProtection="1">
      <alignment horizontal="center" vertical="center"/>
      <protection/>
    </xf>
    <xf numFmtId="0" fontId="57" fillId="0" borderId="0" xfId="114" applyFont="1" applyAlignment="1" applyProtection="1">
      <alignment horizontal="left" vertical="center"/>
      <protection/>
    </xf>
    <xf numFmtId="39" fontId="57" fillId="0" borderId="0" xfId="114" applyNumberFormat="1" applyFont="1" applyAlignment="1" applyProtection="1">
      <alignment horizontal="left" vertical="center"/>
      <protection/>
    </xf>
    <xf numFmtId="0" fontId="48" fillId="0" borderId="0" xfId="115" applyFont="1" applyAlignment="1" applyProtection="1">
      <alignment horizontal="center" vertical="center"/>
      <protection/>
    </xf>
    <xf numFmtId="0" fontId="58" fillId="0" borderId="0" xfId="115" applyFont="1" applyAlignment="1" applyProtection="1">
      <alignment horizontal="left" vertical="center"/>
      <protection/>
    </xf>
    <xf numFmtId="0" fontId="58" fillId="0" borderId="0" xfId="115" applyFont="1" applyAlignment="1" applyProtection="1">
      <alignment horizontal="left" vertical="center" wrapText="1"/>
      <protection/>
    </xf>
    <xf numFmtId="0" fontId="41" fillId="0" borderId="0" xfId="115" applyFont="1" applyAlignment="1" applyProtection="1">
      <alignment horizontal="left" vertical="center"/>
      <protection/>
    </xf>
    <xf numFmtId="39" fontId="41" fillId="0" borderId="0" xfId="115" applyNumberFormat="1" applyFont="1" applyAlignment="1" applyProtection="1">
      <alignment horizontal="left" vertical="center"/>
      <protection/>
    </xf>
    <xf numFmtId="0" fontId="58" fillId="0" borderId="0" xfId="115" applyFont="1" applyAlignment="1" applyProtection="1">
      <alignment horizontal="left"/>
      <protection/>
    </xf>
    <xf numFmtId="39" fontId="58" fillId="0" borderId="0" xfId="115" applyNumberFormat="1" applyFont="1" applyAlignment="1" applyProtection="1">
      <alignment horizontal="left" vertical="center"/>
      <protection/>
    </xf>
    <xf numFmtId="0" fontId="57" fillId="0" borderId="0" xfId="0" applyFont="1" applyAlignment="1">
      <alignment wrapText="1"/>
    </xf>
    <xf numFmtId="0" fontId="84" fillId="0" borderId="0" xfId="0" applyFont="1" applyAlignment="1">
      <alignment horizontal="left" vertical="center" wrapText="1"/>
    </xf>
    <xf numFmtId="0" fontId="84" fillId="0" borderId="0" xfId="0" applyFont="1" applyAlignment="1">
      <alignment horizontal="left" vertical="center"/>
    </xf>
    <xf numFmtId="0" fontId="61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2" fontId="57" fillId="0" borderId="0" xfId="0" applyNumberFormat="1" applyFont="1" applyAlignment="1">
      <alignment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</cellXfs>
  <cellStyles count="129">
    <cellStyle name="Normal" xfId="0"/>
    <cellStyle name="1 000 Sk" xfId="15"/>
    <cellStyle name="1 000,-  Sk" xfId="16"/>
    <cellStyle name="1 000,- Kč" xfId="17"/>
    <cellStyle name="1 000,- Sk" xfId="18"/>
    <cellStyle name="1000 Sk_fakturuj99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20 % - zvýraznenie1" xfId="26"/>
    <cellStyle name="20 % - zvýraznenie2" xfId="27"/>
    <cellStyle name="20 % - zvýraznenie3" xfId="28"/>
    <cellStyle name="20 % - zvýraznenie4" xfId="29"/>
    <cellStyle name="20 % - zvýraznenie5" xfId="30"/>
    <cellStyle name="20 % - zvýraznenie6" xfId="31"/>
    <cellStyle name="20% - Accent1" xfId="32"/>
    <cellStyle name="20% - Accent2" xfId="33"/>
    <cellStyle name="20% - Accent3" xfId="34"/>
    <cellStyle name="20% - Accent4" xfId="35"/>
    <cellStyle name="20% - Accent5" xfId="36"/>
    <cellStyle name="20% - Accent6" xfId="37"/>
    <cellStyle name="40 % – Zvýraznění1" xfId="38"/>
    <cellStyle name="40 % – Zvýraznění2" xfId="39"/>
    <cellStyle name="40 % – Zvýraznění3" xfId="40"/>
    <cellStyle name="40 % – Zvýraznění4" xfId="41"/>
    <cellStyle name="40 % – Zvýraznění5" xfId="42"/>
    <cellStyle name="40 % – Zvýraznění6" xfId="43"/>
    <cellStyle name="40 % - zvýraznenie1" xfId="44"/>
    <cellStyle name="40 % - zvýraznenie2" xfId="45"/>
    <cellStyle name="40 % - zvýraznenie3" xfId="46"/>
    <cellStyle name="40 % - zvýraznenie4" xfId="47"/>
    <cellStyle name="40 % - zvýraznenie5" xfId="48"/>
    <cellStyle name="40 % - zvýraznenie6" xfId="49"/>
    <cellStyle name="40% - Accent1" xfId="50"/>
    <cellStyle name="40% - Accent2" xfId="51"/>
    <cellStyle name="40% - Accent3" xfId="52"/>
    <cellStyle name="40% - Accent4" xfId="53"/>
    <cellStyle name="40% - Accent5" xfId="54"/>
    <cellStyle name="40% - Accent6" xfId="55"/>
    <cellStyle name="60 % – Zvýraznění1" xfId="56"/>
    <cellStyle name="60 % – Zvýraznění2" xfId="57"/>
    <cellStyle name="60 % – Zvýraznění3" xfId="58"/>
    <cellStyle name="60 % – Zvýraznění4" xfId="59"/>
    <cellStyle name="60 % – Zvýraznění5" xfId="60"/>
    <cellStyle name="60 % – Zvýraznění6" xfId="61"/>
    <cellStyle name="60 % - zvýraznenie1" xfId="62"/>
    <cellStyle name="60 % - zvýraznenie2" xfId="63"/>
    <cellStyle name="60 % - zvýraznenie3" xfId="64"/>
    <cellStyle name="60 % - zvýraznenie4" xfId="65"/>
    <cellStyle name="60 % - zvýraznenie5" xfId="66"/>
    <cellStyle name="60 % - zvýraznenie6" xfId="67"/>
    <cellStyle name="60% - Accent1" xfId="68"/>
    <cellStyle name="60% - Accent2" xfId="69"/>
    <cellStyle name="60% - Accent3" xfId="70"/>
    <cellStyle name="60% - Accent4" xfId="71"/>
    <cellStyle name="60% - Accent5" xfId="72"/>
    <cellStyle name="60% - Accent6" xfId="73"/>
    <cellStyle name="Accent1" xfId="74"/>
    <cellStyle name="Accent2" xfId="75"/>
    <cellStyle name="Accent3" xfId="76"/>
    <cellStyle name="Accent4" xfId="77"/>
    <cellStyle name="Accent5" xfId="78"/>
    <cellStyle name="Accent6" xfId="79"/>
    <cellStyle name="Bad" xfId="80"/>
    <cellStyle name="Calculation" xfId="81"/>
    <cellStyle name="Celkem" xfId="82"/>
    <cellStyle name="Comma" xfId="83"/>
    <cellStyle name="Comma [0]" xfId="84"/>
    <cellStyle name="data" xfId="85"/>
    <cellStyle name="Dobrá" xfId="86"/>
    <cellStyle name="Explanatory Text" xfId="87"/>
    <cellStyle name="Good" xfId="88"/>
    <cellStyle name="Heading 1" xfId="89"/>
    <cellStyle name="Heading 2" xfId="90"/>
    <cellStyle name="Heading 3" xfId="91"/>
    <cellStyle name="Heading 4" xfId="92"/>
    <cellStyle name="Hyperlink" xfId="93"/>
    <cellStyle name="Check Cell" xfId="94"/>
    <cellStyle name="Input" xfId="95"/>
    <cellStyle name="Kontrolná bunka" xfId="96"/>
    <cellStyle name="Linked Cell" xfId="97"/>
    <cellStyle name="Currency" xfId="98"/>
    <cellStyle name="Currency [0]" xfId="99"/>
    <cellStyle name="Nadpis 1" xfId="100"/>
    <cellStyle name="Nadpis 2" xfId="101"/>
    <cellStyle name="Nadpis 3" xfId="102"/>
    <cellStyle name="Nadpis 4" xfId="103"/>
    <cellStyle name="Název" xfId="104"/>
    <cellStyle name="Názov" xfId="105"/>
    <cellStyle name="Neutral" xfId="106"/>
    <cellStyle name="Neutrálna" xfId="107"/>
    <cellStyle name="Normálna 2" xfId="108"/>
    <cellStyle name="Normálna 23" xfId="109"/>
    <cellStyle name="normálne 3" xfId="110"/>
    <cellStyle name="normálne_KLs" xfId="111"/>
    <cellStyle name="normálne_SO 02_V+Żkaz v+Żmer a rozpo¦Źet" xfId="112"/>
    <cellStyle name="normálne_SO 03_Kryc+ş list rozpo¦Źtu" xfId="113"/>
    <cellStyle name="normálne_SO 03_Rekapitul+ícia rozpo¦Źtu" xfId="114"/>
    <cellStyle name="normálne_SO 03_Rozpo¦Źet" xfId="115"/>
    <cellStyle name="normálne_V+Żkaz v+Żmer a rozpo¦Źet_rekapitul+ícia" xfId="116"/>
    <cellStyle name="Note" xfId="117"/>
    <cellStyle name="Output" xfId="118"/>
    <cellStyle name="Percent" xfId="119"/>
    <cellStyle name="Followed Hyperlink" xfId="120"/>
    <cellStyle name="Poznámka" xfId="121"/>
    <cellStyle name="Prepojená bunka" xfId="122"/>
    <cellStyle name="Spolu" xfId="123"/>
    <cellStyle name="TEXT" xfId="124"/>
    <cellStyle name="Text upozornění" xfId="125"/>
    <cellStyle name="Text upozornenia" xfId="126"/>
    <cellStyle name="TEXT1" xfId="127"/>
    <cellStyle name="Title" xfId="128"/>
    <cellStyle name="Titul" xfId="129"/>
    <cellStyle name="Total" xfId="130"/>
    <cellStyle name="Vstup" xfId="131"/>
    <cellStyle name="Výpočet" xfId="132"/>
    <cellStyle name="Výstup" xfId="133"/>
    <cellStyle name="Vysvetľujúci text" xfId="134"/>
    <cellStyle name="Warning Text" xfId="135"/>
    <cellStyle name="Zlá" xfId="136"/>
    <cellStyle name="Zvýraznenie1" xfId="137"/>
    <cellStyle name="Zvýraznenie2" xfId="138"/>
    <cellStyle name="Zvýraznenie3" xfId="139"/>
    <cellStyle name="Zvýraznenie4" xfId="140"/>
    <cellStyle name="Zvýraznenie5" xfId="141"/>
    <cellStyle name="Zvýraznenie6" xfId="1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auner\Documents\Verejn&#233;%20obstar&#225;vanie%20cez%20vestn&#237;k\Cyklotrasa%20Pezinsk&#225;%20-%20Priemyseln&#253;%20park\ponuky%20z%20VO\111320%20-%20Cyklotrasa%20Pezinska%20-%20Priemyselny%20park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ácia stavby"/>
      <sheetName val="SO-01.1 - Úsek 1 - Cyklot..."/>
      <sheetName val="SO-01.2 - Úsek 1"/>
      <sheetName val="SO-01.3 - Úsek 1"/>
      <sheetName val="SO 01.3 - Úsek 2"/>
      <sheetName val="SO_01.3 - Úsek 3"/>
      <sheetName val="SO 01.4 - Cyklotrasa CKN ..."/>
      <sheetName val="SO-02.1 - Rekonštrukcia c..."/>
      <sheetName val="SO-02.2 - Novostavba vjaz..."/>
      <sheetName val="SO-02.3 - Novostavba auto..."/>
      <sheetName val="SO-03 - Sadové úpravy - K..."/>
      <sheetName val="SO - 04 - Elektroinštalác..."/>
      <sheetName val="SO 04.1 - Elektroinštalác..."/>
      <sheetName val="SO-05 - Projekt prekládky..."/>
    </sheetNames>
    <sheetDataSet>
      <sheetData sheetId="0">
        <row r="10">
          <cell r="AN10" t="str">
            <v/>
          </cell>
        </row>
        <row r="11">
          <cell r="AN11" t="str">
            <v/>
          </cell>
        </row>
        <row r="13">
          <cell r="AN13" t="str">
            <v/>
          </cell>
        </row>
        <row r="14">
          <cell r="E14" t="str">
            <v> </v>
          </cell>
          <cell r="AN14" t="str">
            <v/>
          </cell>
        </row>
        <row r="16">
          <cell r="AN16" t="str">
            <v/>
          </cell>
        </row>
        <row r="17">
          <cell r="AN17" t="str">
            <v/>
          </cell>
        </row>
        <row r="19">
          <cell r="AN19" t="str">
            <v/>
          </cell>
        </row>
        <row r="20">
          <cell r="AN20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8"/>
  <sheetViews>
    <sheetView showGridLines="0" tabSelected="1" view="pageBreakPreview" zoomScaleSheetLayoutView="100" zoomScalePageLayoutView="0" workbookViewId="0" topLeftCell="A1">
      <pane ySplit="4" topLeftCell="A5" activePane="bottomLeft" state="frozen"/>
      <selection pane="topLeft" activeCell="N9" sqref="N9"/>
      <selection pane="bottomLeft" activeCell="N45" sqref="N45"/>
    </sheetView>
  </sheetViews>
  <sheetFormatPr defaultColWidth="9.00390625" defaultRowHeight="12" customHeight="1"/>
  <cols>
    <col min="1" max="1" width="2.57421875" style="653" customWidth="1"/>
    <col min="2" max="2" width="2.140625" style="653" customWidth="1"/>
    <col min="3" max="3" width="3.140625" style="653" customWidth="1"/>
    <col min="4" max="4" width="6.8515625" style="653" customWidth="1"/>
    <col min="5" max="5" width="11.57421875" style="653" customWidth="1"/>
    <col min="6" max="6" width="0.42578125" style="653" customWidth="1"/>
    <col min="7" max="7" width="2.8515625" style="653" customWidth="1"/>
    <col min="8" max="8" width="2.57421875" style="653" customWidth="1"/>
    <col min="9" max="9" width="10.140625" style="653" customWidth="1"/>
    <col min="10" max="10" width="15.00390625" style="653" customWidth="1"/>
    <col min="11" max="11" width="0.5625" style="653" customWidth="1"/>
    <col min="12" max="12" width="2.57421875" style="653" customWidth="1"/>
    <col min="13" max="13" width="3.140625" style="653" customWidth="1"/>
    <col min="14" max="14" width="7.8515625" style="653" customWidth="1"/>
    <col min="15" max="15" width="3.8515625" style="653" customWidth="1"/>
    <col min="16" max="16" width="11.8515625" style="653" customWidth="1"/>
    <col min="17" max="17" width="6.421875" style="653" customWidth="1"/>
    <col min="18" max="18" width="11.8515625" style="653" customWidth="1"/>
    <col min="19" max="19" width="1.1484375" style="653" customWidth="1"/>
    <col min="20" max="20" width="9.00390625" style="536" customWidth="1"/>
    <col min="21" max="21" width="12.140625" style="536" bestFit="1" customWidth="1"/>
    <col min="22" max="16384" width="9.00390625" style="536" customWidth="1"/>
  </cols>
  <sheetData>
    <row r="1" ht="12" customHeight="1">
      <c r="O1" s="976"/>
    </row>
    <row r="2" spans="1:19" ht="14.25" customHeight="1">
      <c r="A2" s="533"/>
      <c r="B2" s="534"/>
      <c r="C2" s="534"/>
      <c r="D2" s="534"/>
      <c r="E2" s="534"/>
      <c r="F2" s="534"/>
      <c r="G2" s="534"/>
      <c r="H2" s="534"/>
      <c r="I2" s="534"/>
      <c r="J2" s="534"/>
      <c r="K2" s="534"/>
      <c r="L2" s="534"/>
      <c r="M2" s="534"/>
      <c r="N2" s="534"/>
      <c r="O2" s="947"/>
      <c r="P2" s="534"/>
      <c r="Q2" s="534"/>
      <c r="R2" s="534"/>
      <c r="S2" s="535"/>
    </row>
    <row r="3" spans="1:19" ht="21" customHeight="1">
      <c r="A3" s="537"/>
      <c r="B3" s="743" t="s">
        <v>961</v>
      </c>
      <c r="C3" s="538"/>
      <c r="E3" s="538"/>
      <c r="F3" s="538"/>
      <c r="H3" s="538"/>
      <c r="I3" s="538"/>
      <c r="J3" s="538"/>
      <c r="K3" s="538"/>
      <c r="L3" s="538"/>
      <c r="M3" s="538"/>
      <c r="N3" s="538"/>
      <c r="O3" s="538"/>
      <c r="P3" s="538"/>
      <c r="Q3" s="538"/>
      <c r="R3" s="538"/>
      <c r="S3" s="539"/>
    </row>
    <row r="4" spans="1:19" ht="12" customHeight="1">
      <c r="A4" s="540"/>
      <c r="B4" s="541"/>
      <c r="C4" s="541"/>
      <c r="D4" s="541"/>
      <c r="E4" s="541"/>
      <c r="F4" s="541"/>
      <c r="G4" s="541"/>
      <c r="H4" s="541"/>
      <c r="I4" s="541"/>
      <c r="J4" s="541"/>
      <c r="K4" s="541"/>
      <c r="L4" s="541"/>
      <c r="M4" s="541"/>
      <c r="N4" s="541"/>
      <c r="O4" s="541"/>
      <c r="P4" s="541"/>
      <c r="Q4" s="541"/>
      <c r="R4" s="541"/>
      <c r="S4" s="542"/>
    </row>
    <row r="5" spans="1:19" ht="9" customHeight="1">
      <c r="A5" s="543"/>
      <c r="B5" s="544"/>
      <c r="C5" s="544"/>
      <c r="D5" s="544"/>
      <c r="E5" s="544"/>
      <c r="F5" s="544"/>
      <c r="G5" s="544"/>
      <c r="H5" s="544"/>
      <c r="I5" s="544"/>
      <c r="J5" s="544"/>
      <c r="K5" s="544"/>
      <c r="L5" s="544"/>
      <c r="M5" s="544"/>
      <c r="N5" s="544"/>
      <c r="O5" s="545"/>
      <c r="P5" s="544"/>
      <c r="Q5" s="544"/>
      <c r="R5" s="544"/>
      <c r="S5" s="546"/>
    </row>
    <row r="6" spans="1:19" ht="18" customHeight="1">
      <c r="A6" s="547"/>
      <c r="B6" s="545" t="s">
        <v>310</v>
      </c>
      <c r="C6" s="545"/>
      <c r="D6" s="545"/>
      <c r="E6" s="548" t="s">
        <v>311</v>
      </c>
      <c r="F6" s="549"/>
      <c r="G6" s="549"/>
      <c r="H6" s="549"/>
      <c r="I6" s="549"/>
      <c r="J6" s="550"/>
      <c r="K6" s="545"/>
      <c r="L6" s="545"/>
      <c r="M6" s="545"/>
      <c r="N6" s="545"/>
      <c r="O6" s="545"/>
      <c r="P6" s="545" t="s">
        <v>312</v>
      </c>
      <c r="Q6" s="548"/>
      <c r="R6" s="550"/>
      <c r="S6" s="551"/>
    </row>
    <row r="7" spans="1:19" ht="18" customHeight="1">
      <c r="A7" s="547"/>
      <c r="B7" s="545" t="s">
        <v>313</v>
      </c>
      <c r="C7" s="545"/>
      <c r="D7" s="545"/>
      <c r="E7" s="552" t="s">
        <v>1171</v>
      </c>
      <c r="F7" s="545"/>
      <c r="G7" s="545"/>
      <c r="H7" s="545"/>
      <c r="I7" s="545"/>
      <c r="J7" s="553"/>
      <c r="K7" s="545"/>
      <c r="L7" s="545"/>
      <c r="M7" s="545"/>
      <c r="N7" s="545"/>
      <c r="O7" s="545"/>
      <c r="P7" s="545" t="s">
        <v>315</v>
      </c>
      <c r="Q7" s="552"/>
      <c r="R7" s="553"/>
      <c r="S7" s="551"/>
    </row>
    <row r="8" spans="1:19" ht="18" customHeight="1">
      <c r="A8" s="547"/>
      <c r="B8" s="545" t="s">
        <v>316</v>
      </c>
      <c r="C8" s="545"/>
      <c r="D8" s="545"/>
      <c r="E8" s="554"/>
      <c r="F8" s="555"/>
      <c r="G8" s="555"/>
      <c r="H8" s="555"/>
      <c r="I8" s="555"/>
      <c r="J8" s="556"/>
      <c r="K8" s="545"/>
      <c r="L8" s="545"/>
      <c r="M8" s="545"/>
      <c r="N8" s="545"/>
      <c r="O8" s="545"/>
      <c r="P8" s="545" t="s">
        <v>317</v>
      </c>
      <c r="Q8" s="554" t="s">
        <v>50</v>
      </c>
      <c r="R8" s="556"/>
      <c r="S8" s="551"/>
    </row>
    <row r="9" spans="1:19" ht="18" customHeight="1">
      <c r="A9" s="547"/>
      <c r="B9" s="545"/>
      <c r="C9" s="545"/>
      <c r="D9" s="545"/>
      <c r="E9" s="545"/>
      <c r="F9" s="545"/>
      <c r="G9" s="545"/>
      <c r="H9" s="545"/>
      <c r="I9" s="545"/>
      <c r="J9" s="545"/>
      <c r="K9" s="545"/>
      <c r="L9" s="545"/>
      <c r="M9" s="545"/>
      <c r="N9" s="545"/>
      <c r="O9" s="545"/>
      <c r="P9" s="545" t="s">
        <v>318</v>
      </c>
      <c r="Q9" s="545" t="s">
        <v>319</v>
      </c>
      <c r="R9" s="545"/>
      <c r="S9" s="551"/>
    </row>
    <row r="10" spans="1:19" ht="18" customHeight="1">
      <c r="A10" s="547"/>
      <c r="B10" s="545" t="s">
        <v>320</v>
      </c>
      <c r="C10" s="545"/>
      <c r="D10" s="545"/>
      <c r="E10" s="548" t="s">
        <v>1161</v>
      </c>
      <c r="F10" s="549"/>
      <c r="G10" s="549"/>
      <c r="H10" s="549"/>
      <c r="I10" s="549"/>
      <c r="J10" s="550"/>
      <c r="K10" s="545"/>
      <c r="L10" s="545"/>
      <c r="M10" s="545"/>
      <c r="N10" s="545"/>
      <c r="O10" s="545"/>
      <c r="P10" s="557" t="s">
        <v>322</v>
      </c>
      <c r="Q10" s="558"/>
      <c r="R10" s="559"/>
      <c r="S10" s="551"/>
    </row>
    <row r="11" spans="1:19" ht="18" customHeight="1">
      <c r="A11" s="547"/>
      <c r="B11" s="545" t="s">
        <v>324</v>
      </c>
      <c r="C11" s="545"/>
      <c r="D11" s="545"/>
      <c r="E11" s="552" t="s">
        <v>1173</v>
      </c>
      <c r="F11" s="545"/>
      <c r="G11" s="545"/>
      <c r="H11" s="545"/>
      <c r="I11" s="545"/>
      <c r="J11" s="553"/>
      <c r="K11" s="545"/>
      <c r="L11" s="545"/>
      <c r="M11" s="545"/>
      <c r="N11" s="545"/>
      <c r="O11" s="545"/>
      <c r="P11" s="557"/>
      <c r="Q11" s="558"/>
      <c r="R11" s="559"/>
      <c r="S11" s="551"/>
    </row>
    <row r="12" spans="1:19" ht="18" customHeight="1">
      <c r="A12" s="547"/>
      <c r="B12" s="545" t="s">
        <v>325</v>
      </c>
      <c r="C12" s="545"/>
      <c r="D12" s="545"/>
      <c r="E12" s="554"/>
      <c r="F12" s="555"/>
      <c r="G12" s="555"/>
      <c r="H12" s="555"/>
      <c r="I12" s="555"/>
      <c r="J12" s="556"/>
      <c r="K12" s="545"/>
      <c r="L12" s="545"/>
      <c r="M12" s="545"/>
      <c r="N12" s="545"/>
      <c r="O12" s="545"/>
      <c r="P12" s="557"/>
      <c r="Q12" s="558"/>
      <c r="R12" s="559"/>
      <c r="S12" s="551"/>
    </row>
    <row r="13" spans="1:19" ht="18" customHeight="1" thickBot="1">
      <c r="A13" s="547"/>
      <c r="B13" s="545"/>
      <c r="C13" s="545"/>
      <c r="D13" s="545"/>
      <c r="E13" s="560" t="s">
        <v>326</v>
      </c>
      <c r="F13" s="545"/>
      <c r="G13" s="545" t="s">
        <v>327</v>
      </c>
      <c r="H13" s="545"/>
      <c r="I13" s="545"/>
      <c r="J13" s="545"/>
      <c r="K13" s="545"/>
      <c r="L13" s="545"/>
      <c r="M13" s="545"/>
      <c r="N13" s="545"/>
      <c r="O13" s="545"/>
      <c r="P13" s="560" t="s">
        <v>328</v>
      </c>
      <c r="Q13" s="561"/>
      <c r="R13" s="545"/>
      <c r="S13" s="551"/>
    </row>
    <row r="14" spans="1:19" ht="18" customHeight="1" thickBot="1">
      <c r="A14" s="547"/>
      <c r="B14" s="545"/>
      <c r="C14" s="545"/>
      <c r="D14" s="545"/>
      <c r="E14" s="562"/>
      <c r="F14" s="545"/>
      <c r="G14" s="750"/>
      <c r="H14" s="751"/>
      <c r="I14" s="753"/>
      <c r="J14" s="752"/>
      <c r="K14" s="545"/>
      <c r="L14" s="545"/>
      <c r="M14" s="545"/>
      <c r="N14" s="545"/>
      <c r="O14" s="545"/>
      <c r="P14" s="754"/>
      <c r="Q14" s="561"/>
      <c r="R14" s="545"/>
      <c r="S14" s="551"/>
    </row>
    <row r="15" spans="1:19" ht="9" customHeight="1">
      <c r="A15" s="563"/>
      <c r="B15" s="564"/>
      <c r="C15" s="564"/>
      <c r="D15" s="564"/>
      <c r="E15" s="564"/>
      <c r="F15" s="564"/>
      <c r="G15" s="564"/>
      <c r="H15" s="564"/>
      <c r="I15" s="564"/>
      <c r="J15" s="564"/>
      <c r="K15" s="564"/>
      <c r="L15" s="564"/>
      <c r="M15" s="564"/>
      <c r="N15" s="564"/>
      <c r="O15" s="564"/>
      <c r="P15" s="564"/>
      <c r="Q15" s="564"/>
      <c r="R15" s="564"/>
      <c r="S15" s="565"/>
    </row>
    <row r="16" spans="1:19" ht="20.25" customHeight="1">
      <c r="A16" s="566"/>
      <c r="B16" s="567"/>
      <c r="C16" s="567"/>
      <c r="D16" s="567"/>
      <c r="E16" s="568" t="s">
        <v>329</v>
      </c>
      <c r="F16" s="567"/>
      <c r="G16" s="567"/>
      <c r="H16" s="567"/>
      <c r="I16" s="567"/>
      <c r="J16" s="567"/>
      <c r="K16" s="567"/>
      <c r="L16" s="567"/>
      <c r="M16" s="567"/>
      <c r="N16" s="567"/>
      <c r="O16" s="564"/>
      <c r="P16" s="567"/>
      <c r="Q16" s="567"/>
      <c r="R16" s="567"/>
      <c r="S16" s="569"/>
    </row>
    <row r="17" spans="1:19" ht="21" customHeight="1">
      <c r="A17" s="570" t="s">
        <v>330</v>
      </c>
      <c r="B17" s="571"/>
      <c r="C17" s="571"/>
      <c r="D17" s="572"/>
      <c r="E17" s="573" t="s">
        <v>331</v>
      </c>
      <c r="F17" s="572"/>
      <c r="G17" s="573" t="s">
        <v>332</v>
      </c>
      <c r="H17" s="571"/>
      <c r="I17" s="572"/>
      <c r="J17" s="573" t="s">
        <v>333</v>
      </c>
      <c r="K17" s="571"/>
      <c r="L17" s="573" t="s">
        <v>334</v>
      </c>
      <c r="M17" s="571"/>
      <c r="N17" s="571"/>
      <c r="O17" s="574"/>
      <c r="P17" s="572"/>
      <c r="Q17" s="573" t="s">
        <v>335</v>
      </c>
      <c r="R17" s="571"/>
      <c r="S17" s="575"/>
    </row>
    <row r="18" spans="1:19" ht="18" customHeight="1">
      <c r="A18" s="576"/>
      <c r="B18" s="577"/>
      <c r="C18" s="577"/>
      <c r="D18" s="578">
        <v>0</v>
      </c>
      <c r="E18" s="579">
        <v>0</v>
      </c>
      <c r="F18" s="580"/>
      <c r="G18" s="581"/>
      <c r="H18" s="577"/>
      <c r="I18" s="578">
        <v>0</v>
      </c>
      <c r="J18" s="579">
        <v>0</v>
      </c>
      <c r="K18" s="582"/>
      <c r="L18" s="581"/>
      <c r="M18" s="577"/>
      <c r="N18" s="577"/>
      <c r="O18" s="583"/>
      <c r="P18" s="578">
        <v>0</v>
      </c>
      <c r="Q18" s="581"/>
      <c r="R18" s="584">
        <v>0</v>
      </c>
      <c r="S18" s="585"/>
    </row>
    <row r="19" spans="1:19" ht="20.25" customHeight="1">
      <c r="A19" s="566"/>
      <c r="B19" s="567"/>
      <c r="C19" s="567"/>
      <c r="D19" s="567"/>
      <c r="E19" s="568" t="s">
        <v>336</v>
      </c>
      <c r="F19" s="567"/>
      <c r="G19" s="567"/>
      <c r="H19" s="567"/>
      <c r="I19" s="567"/>
      <c r="J19" s="586" t="s">
        <v>54</v>
      </c>
      <c r="K19" s="567"/>
      <c r="L19" s="567"/>
      <c r="M19" s="567"/>
      <c r="N19" s="567"/>
      <c r="O19" s="564"/>
      <c r="P19" s="567"/>
      <c r="Q19" s="567"/>
      <c r="R19" s="567"/>
      <c r="S19" s="569"/>
    </row>
    <row r="20" spans="1:19" ht="18" customHeight="1">
      <c r="A20" s="587" t="s">
        <v>77</v>
      </c>
      <c r="B20" s="588"/>
      <c r="C20" s="589" t="s">
        <v>337</v>
      </c>
      <c r="D20" s="590"/>
      <c r="E20" s="590"/>
      <c r="F20" s="591"/>
      <c r="G20" s="587" t="s">
        <v>82</v>
      </c>
      <c r="H20" s="592"/>
      <c r="I20" s="589" t="s">
        <v>338</v>
      </c>
      <c r="J20" s="590"/>
      <c r="K20" s="590"/>
      <c r="L20" s="587" t="s">
        <v>84</v>
      </c>
      <c r="M20" s="592"/>
      <c r="N20" s="589" t="s">
        <v>339</v>
      </c>
      <c r="O20" s="593"/>
      <c r="P20" s="590"/>
      <c r="Q20" s="590"/>
      <c r="R20" s="590"/>
      <c r="S20" s="591"/>
    </row>
    <row r="21" spans="1:19" ht="18" customHeight="1">
      <c r="A21" s="594" t="s">
        <v>340</v>
      </c>
      <c r="B21" s="595" t="s">
        <v>341</v>
      </c>
      <c r="C21" s="596"/>
      <c r="D21" s="597" t="s">
        <v>342</v>
      </c>
      <c r="E21" s="598"/>
      <c r="F21" s="599"/>
      <c r="G21" s="594" t="s">
        <v>343</v>
      </c>
      <c r="H21" s="600" t="s">
        <v>344</v>
      </c>
      <c r="I21" s="601"/>
      <c r="J21" s="598">
        <v>0</v>
      </c>
      <c r="K21" s="603"/>
      <c r="L21" s="594" t="s">
        <v>345</v>
      </c>
      <c r="M21" s="604" t="s">
        <v>346</v>
      </c>
      <c r="N21" s="605"/>
      <c r="O21" s="574"/>
      <c r="P21" s="605"/>
      <c r="Q21" s="606"/>
      <c r="R21" s="598">
        <v>0</v>
      </c>
      <c r="S21" s="599"/>
    </row>
    <row r="22" spans="1:19" ht="18" customHeight="1">
      <c r="A22" s="594" t="s">
        <v>347</v>
      </c>
      <c r="B22" s="607"/>
      <c r="C22" s="608"/>
      <c r="D22" s="597" t="s">
        <v>348</v>
      </c>
      <c r="E22" s="598"/>
      <c r="F22" s="599"/>
      <c r="G22" s="594" t="s">
        <v>349</v>
      </c>
      <c r="H22" s="545" t="s">
        <v>350</v>
      </c>
      <c r="I22" s="601"/>
      <c r="J22" s="598">
        <v>0</v>
      </c>
      <c r="K22" s="603"/>
      <c r="L22" s="594" t="s">
        <v>351</v>
      </c>
      <c r="M22" s="604" t="s">
        <v>352</v>
      </c>
      <c r="N22" s="605"/>
      <c r="O22" s="574"/>
      <c r="P22" s="605"/>
      <c r="Q22" s="606"/>
      <c r="R22" s="598">
        <v>0</v>
      </c>
      <c r="S22" s="599"/>
    </row>
    <row r="23" spans="1:19" ht="18" customHeight="1">
      <c r="A23" s="594" t="s">
        <v>353</v>
      </c>
      <c r="B23" s="595" t="s">
        <v>354</v>
      </c>
      <c r="C23" s="596"/>
      <c r="D23" s="597" t="s">
        <v>342</v>
      </c>
      <c r="E23" s="598"/>
      <c r="F23" s="599"/>
      <c r="G23" s="594" t="s">
        <v>355</v>
      </c>
      <c r="H23" s="600" t="s">
        <v>356</v>
      </c>
      <c r="I23" s="601"/>
      <c r="J23" s="598">
        <v>0</v>
      </c>
      <c r="K23" s="603"/>
      <c r="L23" s="594" t="s">
        <v>357</v>
      </c>
      <c r="M23" s="604" t="s">
        <v>358</v>
      </c>
      <c r="N23" s="605"/>
      <c r="O23" s="574"/>
      <c r="P23" s="605"/>
      <c r="Q23" s="606"/>
      <c r="R23" s="598">
        <v>0</v>
      </c>
      <c r="S23" s="599"/>
    </row>
    <row r="24" spans="1:19" ht="18" customHeight="1">
      <c r="A24" s="594" t="s">
        <v>359</v>
      </c>
      <c r="B24" s="607"/>
      <c r="C24" s="608"/>
      <c r="D24" s="597" t="s">
        <v>348</v>
      </c>
      <c r="E24" s="598"/>
      <c r="F24" s="599"/>
      <c r="G24" s="594" t="s">
        <v>360</v>
      </c>
      <c r="H24" s="600"/>
      <c r="I24" s="601"/>
      <c r="J24" s="602"/>
      <c r="K24" s="603"/>
      <c r="L24" s="594" t="s">
        <v>361</v>
      </c>
      <c r="M24" s="604" t="s">
        <v>362</v>
      </c>
      <c r="N24" s="605"/>
      <c r="O24" s="574"/>
      <c r="P24" s="605"/>
      <c r="Q24" s="606"/>
      <c r="R24" s="598">
        <v>0</v>
      </c>
      <c r="S24" s="599"/>
    </row>
    <row r="25" spans="1:19" ht="18" customHeight="1">
      <c r="A25" s="594" t="s">
        <v>363</v>
      </c>
      <c r="B25" s="595" t="s">
        <v>364</v>
      </c>
      <c r="C25" s="596"/>
      <c r="D25" s="597" t="s">
        <v>342</v>
      </c>
      <c r="E25" s="598"/>
      <c r="F25" s="599"/>
      <c r="G25" s="609"/>
      <c r="H25" s="605"/>
      <c r="I25" s="601"/>
      <c r="J25" s="602"/>
      <c r="K25" s="603"/>
      <c r="L25" s="594" t="s">
        <v>365</v>
      </c>
      <c r="M25" s="604" t="s">
        <v>366</v>
      </c>
      <c r="N25" s="605"/>
      <c r="O25" s="574"/>
      <c r="P25" s="605"/>
      <c r="Q25" s="606"/>
      <c r="R25" s="598">
        <v>0</v>
      </c>
      <c r="S25" s="599"/>
    </row>
    <row r="26" spans="1:19" ht="18" customHeight="1">
      <c r="A26" s="594" t="s">
        <v>367</v>
      </c>
      <c r="B26" s="607"/>
      <c r="C26" s="608"/>
      <c r="D26" s="597" t="s">
        <v>348</v>
      </c>
      <c r="E26" s="598"/>
      <c r="F26" s="599"/>
      <c r="G26" s="609"/>
      <c r="H26" s="605"/>
      <c r="I26" s="601"/>
      <c r="J26" s="602"/>
      <c r="K26" s="603"/>
      <c r="L26" s="594" t="s">
        <v>368</v>
      </c>
      <c r="M26" s="600" t="s">
        <v>369</v>
      </c>
      <c r="N26" s="605"/>
      <c r="O26" s="574"/>
      <c r="P26" s="605"/>
      <c r="Q26" s="601"/>
      <c r="R26" s="598">
        <v>0</v>
      </c>
      <c r="S26" s="599"/>
    </row>
    <row r="27" spans="1:19" ht="18" customHeight="1">
      <c r="A27" s="594" t="s">
        <v>370</v>
      </c>
      <c r="B27" s="995" t="s">
        <v>371</v>
      </c>
      <c r="C27" s="995"/>
      <c r="D27" s="995"/>
      <c r="E27" s="610">
        <f>'Rekapitulácia objektov OV+NV'!C24</f>
        <v>0</v>
      </c>
      <c r="F27" s="569"/>
      <c r="G27" s="594" t="s">
        <v>372</v>
      </c>
      <c r="H27" s="611" t="s">
        <v>373</v>
      </c>
      <c r="I27" s="601"/>
      <c r="J27" s="612"/>
      <c r="K27" s="613"/>
      <c r="L27" s="594" t="s">
        <v>374</v>
      </c>
      <c r="M27" s="611" t="s">
        <v>375</v>
      </c>
      <c r="N27" s="605"/>
      <c r="O27" s="574"/>
      <c r="P27" s="605"/>
      <c r="Q27" s="601"/>
      <c r="R27" s="610">
        <v>0</v>
      </c>
      <c r="S27" s="569"/>
    </row>
    <row r="28" spans="1:19" ht="18" customHeight="1">
      <c r="A28" s="614" t="s">
        <v>376</v>
      </c>
      <c r="B28" s="615" t="s">
        <v>377</v>
      </c>
      <c r="C28" s="616"/>
      <c r="D28" s="617"/>
      <c r="E28" s="618">
        <v>0</v>
      </c>
      <c r="F28" s="565"/>
      <c r="G28" s="614" t="s">
        <v>378</v>
      </c>
      <c r="H28" s="615" t="s">
        <v>379</v>
      </c>
      <c r="I28" s="617"/>
      <c r="J28" s="619">
        <v>0</v>
      </c>
      <c r="K28" s="620"/>
      <c r="L28" s="614" t="s">
        <v>380</v>
      </c>
      <c r="M28" s="615" t="s">
        <v>381</v>
      </c>
      <c r="N28" s="616"/>
      <c r="O28" s="564"/>
      <c r="P28" s="616"/>
      <c r="Q28" s="617"/>
      <c r="R28" s="618">
        <v>0</v>
      </c>
      <c r="S28" s="565"/>
    </row>
    <row r="29" spans="1:19" ht="18" customHeight="1">
      <c r="A29" s="621" t="s">
        <v>324</v>
      </c>
      <c r="B29" s="544"/>
      <c r="C29" s="544"/>
      <c r="D29" s="544"/>
      <c r="E29" s="544"/>
      <c r="F29" s="622"/>
      <c r="G29" s="623"/>
      <c r="H29" s="544"/>
      <c r="I29" s="544"/>
      <c r="J29" s="544"/>
      <c r="K29" s="544"/>
      <c r="L29" s="587" t="s">
        <v>101</v>
      </c>
      <c r="M29" s="572"/>
      <c r="N29" s="589" t="s">
        <v>112</v>
      </c>
      <c r="O29" s="593"/>
      <c r="P29" s="571"/>
      <c r="Q29" s="571"/>
      <c r="R29" s="571"/>
      <c r="S29" s="575"/>
    </row>
    <row r="30" spans="1:21" ht="18" customHeight="1">
      <c r="A30" s="547"/>
      <c r="B30" s="545"/>
      <c r="C30" s="545"/>
      <c r="D30" s="545"/>
      <c r="E30" s="545"/>
      <c r="F30" s="624"/>
      <c r="G30" s="625"/>
      <c r="H30" s="545"/>
      <c r="I30" s="545"/>
      <c r="J30" s="545"/>
      <c r="K30" s="545"/>
      <c r="L30" s="594" t="s">
        <v>382</v>
      </c>
      <c r="M30" s="600" t="s">
        <v>383</v>
      </c>
      <c r="N30" s="605"/>
      <c r="O30" s="574"/>
      <c r="P30" s="605"/>
      <c r="Q30" s="601"/>
      <c r="R30" s="610">
        <f>E27+J27+R27+E28+J28+R28</f>
        <v>0</v>
      </c>
      <c r="S30" s="569"/>
      <c r="U30" s="919"/>
    </row>
    <row r="31" spans="1:21" ht="18" customHeight="1" thickBot="1">
      <c r="A31" s="626" t="s">
        <v>384</v>
      </c>
      <c r="B31" s="574"/>
      <c r="C31" s="574"/>
      <c r="D31" s="574"/>
      <c r="E31" s="574"/>
      <c r="F31" s="608"/>
      <c r="G31" s="627" t="s">
        <v>385</v>
      </c>
      <c r="H31" s="574"/>
      <c r="I31" s="574"/>
      <c r="J31" s="574"/>
      <c r="K31" s="574"/>
      <c r="L31" s="594" t="s">
        <v>386</v>
      </c>
      <c r="M31" s="604" t="s">
        <v>152</v>
      </c>
      <c r="N31" s="628">
        <v>20</v>
      </c>
      <c r="O31" s="629" t="s">
        <v>387</v>
      </c>
      <c r="P31" s="630">
        <f>R30</f>
        <v>0</v>
      </c>
      <c r="Q31" s="601"/>
      <c r="R31" s="631">
        <f>'Rekapitulácia objektov OV+NV'!D24</f>
        <v>0</v>
      </c>
      <c r="S31" s="632"/>
      <c r="U31" s="919"/>
    </row>
    <row r="32" spans="1:21" ht="12.75" customHeight="1" hidden="1">
      <c r="A32" s="633"/>
      <c r="B32" s="634"/>
      <c r="C32" s="634"/>
      <c r="D32" s="634"/>
      <c r="E32" s="634"/>
      <c r="F32" s="596"/>
      <c r="G32" s="635"/>
      <c r="H32" s="634"/>
      <c r="I32" s="634"/>
      <c r="J32" s="634"/>
      <c r="K32" s="634"/>
      <c r="L32" s="636"/>
      <c r="M32" s="637"/>
      <c r="N32" s="638"/>
      <c r="O32" s="639"/>
      <c r="P32" s="640"/>
      <c r="Q32" s="638"/>
      <c r="R32" s="641"/>
      <c r="S32" s="599"/>
      <c r="U32" s="919"/>
    </row>
    <row r="33" spans="1:21" ht="35.25" customHeight="1" thickBot="1">
      <c r="A33" s="642" t="s">
        <v>320</v>
      </c>
      <c r="B33" s="643"/>
      <c r="C33" s="643"/>
      <c r="D33" s="643"/>
      <c r="E33" s="545"/>
      <c r="F33" s="624"/>
      <c r="G33" s="625"/>
      <c r="H33" s="545"/>
      <c r="I33" s="545"/>
      <c r="J33" s="545"/>
      <c r="K33" s="545"/>
      <c r="L33" s="614" t="s">
        <v>388</v>
      </c>
      <c r="M33" s="996" t="s">
        <v>389</v>
      </c>
      <c r="N33" s="997"/>
      <c r="O33" s="997"/>
      <c r="P33" s="997"/>
      <c r="Q33" s="617"/>
      <c r="R33" s="644">
        <f>SUM(R30:R32)</f>
        <v>0</v>
      </c>
      <c r="S33" s="559"/>
      <c r="U33" s="993"/>
    </row>
    <row r="34" spans="1:19" ht="33" customHeight="1">
      <c r="A34" s="626" t="s">
        <v>384</v>
      </c>
      <c r="B34" s="574"/>
      <c r="C34" s="574"/>
      <c r="D34" s="574"/>
      <c r="E34" s="574"/>
      <c r="F34" s="608"/>
      <c r="G34" s="627" t="s">
        <v>385</v>
      </c>
      <c r="H34" s="574"/>
      <c r="I34" s="574"/>
      <c r="J34" s="574"/>
      <c r="K34" s="574"/>
      <c r="L34" s="587" t="s">
        <v>111</v>
      </c>
      <c r="M34" s="572"/>
      <c r="N34" s="589" t="s">
        <v>390</v>
      </c>
      <c r="O34" s="593"/>
      <c r="P34" s="571"/>
      <c r="Q34" s="571"/>
      <c r="R34" s="645"/>
      <c r="S34" s="575"/>
    </row>
    <row r="35" spans="1:19" ht="20.25" customHeight="1">
      <c r="A35" s="646" t="s">
        <v>325</v>
      </c>
      <c r="B35" s="634"/>
      <c r="C35" s="634"/>
      <c r="D35" s="634"/>
      <c r="E35" s="634"/>
      <c r="F35" s="596"/>
      <c r="G35" s="647"/>
      <c r="H35" s="634"/>
      <c r="I35" s="634"/>
      <c r="J35" s="634"/>
      <c r="K35" s="634"/>
      <c r="L35" s="594" t="s">
        <v>391</v>
      </c>
      <c r="M35" s="600" t="s">
        <v>392</v>
      </c>
      <c r="N35" s="605"/>
      <c r="O35" s="574"/>
      <c r="P35" s="605"/>
      <c r="Q35" s="601"/>
      <c r="R35" s="598">
        <v>0</v>
      </c>
      <c r="S35" s="599"/>
    </row>
    <row r="36" spans="1:19" ht="18" customHeight="1">
      <c r="A36" s="547"/>
      <c r="B36" s="545"/>
      <c r="C36" s="545"/>
      <c r="D36" s="545"/>
      <c r="E36" s="545"/>
      <c r="F36" s="624"/>
      <c r="G36" s="648"/>
      <c r="H36" s="545"/>
      <c r="I36" s="545"/>
      <c r="J36" s="545"/>
      <c r="K36" s="545"/>
      <c r="L36" s="594" t="s">
        <v>393</v>
      </c>
      <c r="M36" s="600" t="s">
        <v>394</v>
      </c>
      <c r="N36" s="605"/>
      <c r="O36" s="574"/>
      <c r="P36" s="605"/>
      <c r="Q36" s="601"/>
      <c r="R36" s="598">
        <v>0</v>
      </c>
      <c r="S36" s="599"/>
    </row>
    <row r="37" spans="1:19" ht="18" customHeight="1">
      <c r="A37" s="649" t="s">
        <v>384</v>
      </c>
      <c r="B37" s="564"/>
      <c r="C37" s="564"/>
      <c r="D37" s="564"/>
      <c r="E37" s="564"/>
      <c r="F37" s="650"/>
      <c r="G37" s="651" t="s">
        <v>385</v>
      </c>
      <c r="H37" s="564"/>
      <c r="I37" s="564"/>
      <c r="J37" s="564"/>
      <c r="K37" s="564"/>
      <c r="L37" s="614" t="s">
        <v>395</v>
      </c>
      <c r="M37" s="615" t="s">
        <v>396</v>
      </c>
      <c r="N37" s="616"/>
      <c r="O37" s="968"/>
      <c r="P37" s="616"/>
      <c r="Q37" s="617"/>
      <c r="R37" s="579">
        <v>0</v>
      </c>
      <c r="S37" s="652"/>
    </row>
    <row r="38" ht="12" customHeight="1">
      <c r="O38" s="969"/>
    </row>
  </sheetData>
  <sheetProtection/>
  <mergeCells count="2">
    <mergeCell ref="B27:D27"/>
    <mergeCell ref="M33:P33"/>
  </mergeCells>
  <printOptions/>
  <pageMargins left="0.3937007874015748" right="0.3937007874015748" top="0.7874015748031497" bottom="0.7874015748031497" header="0" footer="0"/>
  <pageSetup fitToHeight="1" fitToWidth="1" horizontalDpi="600" verticalDpi="600" orientation="portrait" paperSize="9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G73"/>
  <sheetViews>
    <sheetView showGridLines="0" view="pageBreakPreview" zoomScaleSheetLayoutView="100" zoomScalePageLayoutView="0" workbookViewId="0" topLeftCell="A1">
      <selection activeCell="J24" sqref="J24"/>
    </sheetView>
  </sheetViews>
  <sheetFormatPr defaultColWidth="9.140625" defaultRowHeight="12" customHeight="1"/>
  <cols>
    <col min="1" max="1" width="5.00390625" style="275" customWidth="1"/>
    <col min="2" max="2" width="9.8515625" style="275" customWidth="1"/>
    <col min="3" max="3" width="42.8515625" style="275" customWidth="1"/>
    <col min="4" max="4" width="3.140625" style="275" customWidth="1"/>
    <col min="5" max="5" width="8.57421875" style="275" customWidth="1"/>
    <col min="6" max="6" width="9.140625" style="275" customWidth="1"/>
    <col min="7" max="7" width="10.8515625" style="275" customWidth="1"/>
    <col min="8" max="16384" width="9.140625" style="275" customWidth="1"/>
  </cols>
  <sheetData>
    <row r="1" spans="1:7" s="155" customFormat="1" ht="17.25" customHeight="1">
      <c r="A1" s="276" t="s">
        <v>425</v>
      </c>
      <c r="B1" s="277"/>
      <c r="C1" s="277"/>
      <c r="D1" s="277"/>
      <c r="E1" s="277"/>
      <c r="F1" s="277"/>
      <c r="G1" s="277"/>
    </row>
    <row r="2" spans="1:7" s="155" customFormat="1" ht="12" customHeight="1">
      <c r="A2" s="278" t="s">
        <v>398</v>
      </c>
      <c r="B2" s="277"/>
      <c r="C2" s="277"/>
      <c r="D2" s="277"/>
      <c r="E2" s="277"/>
      <c r="F2" s="277"/>
      <c r="G2" s="277"/>
    </row>
    <row r="3" spans="1:7" s="155" customFormat="1" ht="12" customHeight="1">
      <c r="A3" s="278" t="s">
        <v>399</v>
      </c>
      <c r="B3" s="277"/>
      <c r="C3" s="277"/>
      <c r="D3" s="277"/>
      <c r="E3" s="279" t="s">
        <v>402</v>
      </c>
      <c r="F3" s="277"/>
      <c r="G3" s="277"/>
    </row>
    <row r="4" spans="1:7" s="155" customFormat="1" ht="12" customHeight="1">
      <c r="A4" s="278" t="s">
        <v>400</v>
      </c>
      <c r="B4" s="277"/>
      <c r="C4" s="277"/>
      <c r="D4" s="277"/>
      <c r="E4" s="279" t="s">
        <v>426</v>
      </c>
      <c r="F4" s="277"/>
      <c r="G4" s="277"/>
    </row>
    <row r="5" spans="1:7" s="155" customFormat="1" ht="12" customHeight="1">
      <c r="A5" s="279" t="s">
        <v>1178</v>
      </c>
      <c r="B5" s="277"/>
      <c r="C5" s="277"/>
      <c r="D5" s="277"/>
      <c r="E5" s="279" t="s">
        <v>1177</v>
      </c>
      <c r="F5" s="277"/>
      <c r="G5" s="277"/>
    </row>
    <row r="6" spans="1:7" s="155" customFormat="1" ht="12" customHeight="1">
      <c r="A6" s="279" t="s">
        <v>427</v>
      </c>
      <c r="B6" s="277"/>
      <c r="C6" s="277"/>
      <c r="D6" s="277"/>
      <c r="E6" s="279" t="s">
        <v>702</v>
      </c>
      <c r="F6" s="277"/>
      <c r="G6" s="277"/>
    </row>
    <row r="7" spans="1:7" s="155" customFormat="1" ht="6" customHeight="1" thickBot="1">
      <c r="A7" s="277"/>
      <c r="B7" s="277"/>
      <c r="C7" s="277"/>
      <c r="D7" s="277"/>
      <c r="E7" s="277"/>
      <c r="F7" s="277"/>
      <c r="G7" s="277"/>
    </row>
    <row r="8" spans="1:7" s="155" customFormat="1" ht="27" customHeight="1" thickBot="1">
      <c r="A8" s="294" t="s">
        <v>428</v>
      </c>
      <c r="B8" s="294" t="s">
        <v>147</v>
      </c>
      <c r="C8" s="294" t="s">
        <v>403</v>
      </c>
      <c r="D8" s="294" t="s">
        <v>429</v>
      </c>
      <c r="E8" s="294" t="s">
        <v>430</v>
      </c>
      <c r="F8" s="294" t="s">
        <v>431</v>
      </c>
      <c r="G8" s="294" t="s">
        <v>405</v>
      </c>
    </row>
    <row r="9" spans="1:7" s="155" customFormat="1" ht="12" customHeight="1" thickBot="1">
      <c r="A9" s="294" t="s">
        <v>340</v>
      </c>
      <c r="B9" s="294" t="s">
        <v>347</v>
      </c>
      <c r="C9" s="294" t="s">
        <v>353</v>
      </c>
      <c r="D9" s="294" t="s">
        <v>359</v>
      </c>
      <c r="E9" s="294" t="s">
        <v>363</v>
      </c>
      <c r="F9" s="294" t="s">
        <v>367</v>
      </c>
      <c r="G9" s="294" t="s">
        <v>370</v>
      </c>
    </row>
    <row r="10" spans="1:7" s="155" customFormat="1" ht="3" customHeight="1">
      <c r="A10" s="281"/>
      <c r="B10" s="281"/>
      <c r="C10" s="281"/>
      <c r="D10" s="281"/>
      <c r="E10" s="281"/>
      <c r="F10" s="281"/>
      <c r="G10" s="281"/>
    </row>
    <row r="11" spans="1:7" s="155" customFormat="1" ht="14.25" customHeight="1">
      <c r="A11" s="295"/>
      <c r="B11" s="283" t="s">
        <v>341</v>
      </c>
      <c r="C11" s="283" t="s">
        <v>406</v>
      </c>
      <c r="D11" s="283"/>
      <c r="E11" s="285"/>
      <c r="F11" s="284"/>
      <c r="G11" s="284">
        <f>G12+G21+G31+G35</f>
        <v>0</v>
      </c>
    </row>
    <row r="12" spans="1:7" s="155" customFormat="1" ht="21" customHeight="1" thickBot="1">
      <c r="A12" s="296"/>
      <c r="B12" s="287" t="s">
        <v>340</v>
      </c>
      <c r="C12" s="287" t="s">
        <v>407</v>
      </c>
      <c r="D12" s="287"/>
      <c r="E12" s="289"/>
      <c r="F12" s="288"/>
      <c r="G12" s="288">
        <f>SUM(G13:G20)</f>
        <v>0</v>
      </c>
    </row>
    <row r="13" spans="1:7" s="155" customFormat="1" ht="24" customHeight="1">
      <c r="A13" s="297">
        <v>1</v>
      </c>
      <c r="B13" s="298" t="s">
        <v>432</v>
      </c>
      <c r="C13" s="298" t="s">
        <v>433</v>
      </c>
      <c r="D13" s="298" t="s">
        <v>187</v>
      </c>
      <c r="E13" s="299">
        <v>8.587</v>
      </c>
      <c r="F13" s="300"/>
      <c r="G13" s="300">
        <f>ROUND(E13*F13,2)</f>
        <v>0</v>
      </c>
    </row>
    <row r="14" spans="1:7" s="155" customFormat="1" ht="12" customHeight="1">
      <c r="A14" s="301">
        <v>2</v>
      </c>
      <c r="B14" s="302" t="s">
        <v>434</v>
      </c>
      <c r="C14" s="302" t="s">
        <v>435</v>
      </c>
      <c r="D14" s="302" t="s">
        <v>187</v>
      </c>
      <c r="E14" s="303">
        <v>1.78</v>
      </c>
      <c r="F14" s="304"/>
      <c r="G14" s="304">
        <f aca="true" t="shared" si="0" ref="G14:G20">ROUND(E14*F14,2)</f>
        <v>0</v>
      </c>
    </row>
    <row r="15" spans="1:7" s="155" customFormat="1" ht="12" customHeight="1">
      <c r="A15" s="301">
        <v>3</v>
      </c>
      <c r="B15" s="302" t="s">
        <v>436</v>
      </c>
      <c r="C15" s="302" t="s">
        <v>437</v>
      </c>
      <c r="D15" s="302" t="s">
        <v>187</v>
      </c>
      <c r="E15" s="303">
        <v>10.367</v>
      </c>
      <c r="F15" s="304"/>
      <c r="G15" s="304">
        <f t="shared" si="0"/>
        <v>0</v>
      </c>
    </row>
    <row r="16" spans="1:7" s="155" customFormat="1" ht="12" customHeight="1">
      <c r="A16" s="301">
        <v>4</v>
      </c>
      <c r="B16" s="302" t="s">
        <v>303</v>
      </c>
      <c r="C16" s="302" t="s">
        <v>438</v>
      </c>
      <c r="D16" s="302" t="s">
        <v>187</v>
      </c>
      <c r="E16" s="303">
        <v>10.367</v>
      </c>
      <c r="F16" s="304"/>
      <c r="G16" s="304">
        <f t="shared" si="0"/>
        <v>0</v>
      </c>
    </row>
    <row r="17" spans="1:7" s="155" customFormat="1" ht="24" customHeight="1">
      <c r="A17" s="301">
        <v>5</v>
      </c>
      <c r="B17" s="302" t="s">
        <v>439</v>
      </c>
      <c r="C17" s="302" t="s">
        <v>440</v>
      </c>
      <c r="D17" s="302" t="s">
        <v>187</v>
      </c>
      <c r="E17" s="303">
        <v>103.67</v>
      </c>
      <c r="F17" s="304"/>
      <c r="G17" s="304">
        <f t="shared" si="0"/>
        <v>0</v>
      </c>
    </row>
    <row r="18" spans="1:7" s="155" customFormat="1" ht="12" customHeight="1">
      <c r="A18" s="301">
        <v>6</v>
      </c>
      <c r="B18" s="302" t="s">
        <v>441</v>
      </c>
      <c r="C18" s="302" t="s">
        <v>442</v>
      </c>
      <c r="D18" s="302" t="s">
        <v>187</v>
      </c>
      <c r="E18" s="303">
        <v>10.367</v>
      </c>
      <c r="F18" s="304"/>
      <c r="G18" s="304">
        <f t="shared" si="0"/>
        <v>0</v>
      </c>
    </row>
    <row r="19" spans="1:7" s="155" customFormat="1" ht="12" customHeight="1">
      <c r="A19" s="301">
        <v>7</v>
      </c>
      <c r="B19" s="302" t="s">
        <v>443</v>
      </c>
      <c r="C19" s="302" t="s">
        <v>444</v>
      </c>
      <c r="D19" s="302" t="s">
        <v>187</v>
      </c>
      <c r="E19" s="303">
        <v>10.367</v>
      </c>
      <c r="F19" s="304"/>
      <c r="G19" s="304">
        <f t="shared" si="0"/>
        <v>0</v>
      </c>
    </row>
    <row r="20" spans="1:7" s="155" customFormat="1" ht="12" customHeight="1" thickBot="1">
      <c r="A20" s="305">
        <v>8</v>
      </c>
      <c r="B20" s="306" t="s">
        <v>297</v>
      </c>
      <c r="C20" s="306" t="s">
        <v>445</v>
      </c>
      <c r="D20" s="306" t="s">
        <v>272</v>
      </c>
      <c r="E20" s="307">
        <v>18.66</v>
      </c>
      <c r="F20" s="308"/>
      <c r="G20" s="308">
        <f t="shared" si="0"/>
        <v>0</v>
      </c>
    </row>
    <row r="21" spans="1:7" s="155" customFormat="1" ht="21" customHeight="1" thickBot="1">
      <c r="A21" s="296"/>
      <c r="B21" s="287" t="s">
        <v>347</v>
      </c>
      <c r="C21" s="287" t="s">
        <v>408</v>
      </c>
      <c r="D21" s="287"/>
      <c r="E21" s="289"/>
      <c r="F21" s="288"/>
      <c r="G21" s="288">
        <f>SUM(G22:G30)</f>
        <v>0</v>
      </c>
    </row>
    <row r="22" spans="1:7" s="155" customFormat="1" ht="12" customHeight="1">
      <c r="A22" s="309">
        <v>9</v>
      </c>
      <c r="B22" s="310" t="s">
        <v>446</v>
      </c>
      <c r="C22" s="310" t="s">
        <v>447</v>
      </c>
      <c r="D22" s="310" t="s">
        <v>187</v>
      </c>
      <c r="E22" s="311">
        <v>3.78</v>
      </c>
      <c r="F22" s="312"/>
      <c r="G22" s="312">
        <f aca="true" t="shared" si="1" ref="G22:G30">ROUND(E22*F22,2)</f>
        <v>0</v>
      </c>
    </row>
    <row r="23" spans="1:7" s="155" customFormat="1" ht="24" customHeight="1">
      <c r="A23" s="313">
        <v>10</v>
      </c>
      <c r="B23" s="302" t="s">
        <v>448</v>
      </c>
      <c r="C23" s="302" t="s">
        <v>449</v>
      </c>
      <c r="D23" s="302" t="s">
        <v>187</v>
      </c>
      <c r="E23" s="303">
        <v>3.602</v>
      </c>
      <c r="F23" s="304"/>
      <c r="G23" s="304">
        <f t="shared" si="1"/>
        <v>0</v>
      </c>
    </row>
    <row r="24" spans="1:7" s="155" customFormat="1" ht="12" customHeight="1">
      <c r="A24" s="313">
        <v>11</v>
      </c>
      <c r="B24" s="302" t="s">
        <v>450</v>
      </c>
      <c r="C24" s="302" t="s">
        <v>451</v>
      </c>
      <c r="D24" s="302" t="s">
        <v>173</v>
      </c>
      <c r="E24" s="303">
        <v>2.94</v>
      </c>
      <c r="F24" s="304"/>
      <c r="G24" s="304">
        <f t="shared" si="1"/>
        <v>0</v>
      </c>
    </row>
    <row r="25" spans="1:7" s="155" customFormat="1" ht="12" customHeight="1">
      <c r="A25" s="313">
        <v>12</v>
      </c>
      <c r="B25" s="302" t="s">
        <v>452</v>
      </c>
      <c r="C25" s="302" t="s">
        <v>453</v>
      </c>
      <c r="D25" s="302" t="s">
        <v>173</v>
      </c>
      <c r="E25" s="303">
        <v>2.94</v>
      </c>
      <c r="F25" s="304"/>
      <c r="G25" s="304">
        <f t="shared" si="1"/>
        <v>0</v>
      </c>
    </row>
    <row r="26" spans="1:7" s="155" customFormat="1" ht="12" customHeight="1">
      <c r="A26" s="313">
        <v>13</v>
      </c>
      <c r="B26" s="302" t="s">
        <v>454</v>
      </c>
      <c r="C26" s="302" t="s">
        <v>455</v>
      </c>
      <c r="D26" s="302" t="s">
        <v>272</v>
      </c>
      <c r="E26" s="303">
        <v>0.203</v>
      </c>
      <c r="F26" s="304"/>
      <c r="G26" s="304">
        <f t="shared" si="1"/>
        <v>0</v>
      </c>
    </row>
    <row r="27" spans="1:7" s="155" customFormat="1" ht="24" customHeight="1">
      <c r="A27" s="313">
        <v>14</v>
      </c>
      <c r="B27" s="302" t="s">
        <v>456</v>
      </c>
      <c r="C27" s="302" t="s">
        <v>457</v>
      </c>
      <c r="D27" s="302" t="s">
        <v>187</v>
      </c>
      <c r="E27" s="303">
        <v>2.136</v>
      </c>
      <c r="F27" s="304"/>
      <c r="G27" s="304">
        <f t="shared" si="1"/>
        <v>0</v>
      </c>
    </row>
    <row r="28" spans="1:7" s="155" customFormat="1" ht="12" customHeight="1">
      <c r="A28" s="313">
        <v>15</v>
      </c>
      <c r="B28" s="302" t="s">
        <v>458</v>
      </c>
      <c r="C28" s="302" t="s">
        <v>459</v>
      </c>
      <c r="D28" s="302" t="s">
        <v>173</v>
      </c>
      <c r="E28" s="303">
        <v>19.2</v>
      </c>
      <c r="F28" s="304"/>
      <c r="G28" s="304">
        <f t="shared" si="1"/>
        <v>0</v>
      </c>
    </row>
    <row r="29" spans="1:7" s="155" customFormat="1" ht="12" customHeight="1">
      <c r="A29" s="313">
        <v>16</v>
      </c>
      <c r="B29" s="302" t="s">
        <v>460</v>
      </c>
      <c r="C29" s="302" t="s">
        <v>461</v>
      </c>
      <c r="D29" s="302" t="s">
        <v>173</v>
      </c>
      <c r="E29" s="303">
        <v>19.2</v>
      </c>
      <c r="F29" s="304"/>
      <c r="G29" s="304">
        <f t="shared" si="1"/>
        <v>0</v>
      </c>
    </row>
    <row r="30" spans="1:7" s="155" customFormat="1" ht="12" customHeight="1" thickBot="1">
      <c r="A30" s="314">
        <v>17</v>
      </c>
      <c r="B30" s="315" t="s">
        <v>462</v>
      </c>
      <c r="C30" s="315" t="s">
        <v>463</v>
      </c>
      <c r="D30" s="315" t="s">
        <v>272</v>
      </c>
      <c r="E30" s="316">
        <v>0.156</v>
      </c>
      <c r="F30" s="317"/>
      <c r="G30" s="317">
        <f t="shared" si="1"/>
        <v>0</v>
      </c>
    </row>
    <row r="31" spans="1:7" s="155" customFormat="1" ht="21" customHeight="1" thickBot="1">
      <c r="A31" s="296"/>
      <c r="B31" s="287" t="s">
        <v>349</v>
      </c>
      <c r="C31" s="287" t="s">
        <v>409</v>
      </c>
      <c r="D31" s="287"/>
      <c r="E31" s="289"/>
      <c r="F31" s="288"/>
      <c r="G31" s="288">
        <f>SUM(G32:G34)</f>
        <v>0</v>
      </c>
    </row>
    <row r="32" spans="1:7" s="155" customFormat="1" ht="24" customHeight="1" thickBot="1">
      <c r="A32" s="318">
        <v>18</v>
      </c>
      <c r="B32" s="319" t="s">
        <v>464</v>
      </c>
      <c r="C32" s="319" t="s">
        <v>465</v>
      </c>
      <c r="D32" s="319" t="s">
        <v>234</v>
      </c>
      <c r="E32" s="320">
        <v>3</v>
      </c>
      <c r="F32" s="321"/>
      <c r="G32" s="321">
        <f>ROUND(E32*F32,2)</f>
        <v>0</v>
      </c>
    </row>
    <row r="33" spans="1:7" s="155" customFormat="1" ht="24.75" customHeight="1">
      <c r="A33" s="322">
        <v>19</v>
      </c>
      <c r="B33" s="323" t="s">
        <v>466</v>
      </c>
      <c r="C33" s="323" t="s">
        <v>467</v>
      </c>
      <c r="D33" s="323" t="s">
        <v>234</v>
      </c>
      <c r="E33" s="324">
        <v>2</v>
      </c>
      <c r="F33" s="325"/>
      <c r="G33" s="325">
        <f>ROUND(E33*F33,2)</f>
        <v>0</v>
      </c>
    </row>
    <row r="34" spans="1:7" s="155" customFormat="1" ht="24" customHeight="1" thickBot="1">
      <c r="A34" s="326">
        <v>20</v>
      </c>
      <c r="B34" s="327" t="s">
        <v>468</v>
      </c>
      <c r="C34" s="327" t="s">
        <v>469</v>
      </c>
      <c r="D34" s="327" t="s">
        <v>234</v>
      </c>
      <c r="E34" s="328">
        <v>1</v>
      </c>
      <c r="F34" s="329"/>
      <c r="G34" s="329">
        <f>ROUND(E34*F34,2)</f>
        <v>0</v>
      </c>
    </row>
    <row r="35" spans="1:7" s="155" customFormat="1" ht="21" customHeight="1" thickBot="1">
      <c r="A35" s="296"/>
      <c r="B35" s="287" t="s">
        <v>410</v>
      </c>
      <c r="C35" s="287" t="s">
        <v>411</v>
      </c>
      <c r="D35" s="287"/>
      <c r="E35" s="289"/>
      <c r="F35" s="288"/>
      <c r="G35" s="288">
        <f>G36</f>
        <v>0</v>
      </c>
    </row>
    <row r="36" spans="1:7" s="155" customFormat="1" ht="24" customHeight="1" thickBot="1">
      <c r="A36" s="318">
        <v>21</v>
      </c>
      <c r="B36" s="319" t="s">
        <v>470</v>
      </c>
      <c r="C36" s="319" t="s">
        <v>471</v>
      </c>
      <c r="D36" s="319" t="s">
        <v>272</v>
      </c>
      <c r="E36" s="320">
        <v>22.098</v>
      </c>
      <c r="F36" s="321"/>
      <c r="G36" s="321">
        <f>ROUND(E36*F36,2)</f>
        <v>0</v>
      </c>
    </row>
    <row r="37" spans="1:7" s="155" customFormat="1" ht="14.25" customHeight="1">
      <c r="A37" s="295"/>
      <c r="B37" s="283" t="s">
        <v>354</v>
      </c>
      <c r="C37" s="283" t="s">
        <v>412</v>
      </c>
      <c r="D37" s="283"/>
      <c r="E37" s="285"/>
      <c r="F37" s="284"/>
      <c r="G37" s="284">
        <f>G38+G45+G53</f>
        <v>0</v>
      </c>
    </row>
    <row r="38" spans="1:7" s="155" customFormat="1" ht="21" customHeight="1" thickBot="1">
      <c r="A38" s="296"/>
      <c r="B38" s="287" t="s">
        <v>413</v>
      </c>
      <c r="C38" s="287" t="s">
        <v>414</v>
      </c>
      <c r="D38" s="287"/>
      <c r="E38" s="289"/>
      <c r="F38" s="288"/>
      <c r="G38" s="288">
        <f>SUM(G39:G44)</f>
        <v>0</v>
      </c>
    </row>
    <row r="39" spans="1:7" s="155" customFormat="1" ht="24" customHeight="1" thickBot="1">
      <c r="A39" s="318">
        <v>22</v>
      </c>
      <c r="B39" s="319" t="s">
        <v>472</v>
      </c>
      <c r="C39" s="319" t="s">
        <v>473</v>
      </c>
      <c r="D39" s="319" t="s">
        <v>173</v>
      </c>
      <c r="E39" s="320">
        <v>24.01</v>
      </c>
      <c r="F39" s="321"/>
      <c r="G39" s="321">
        <f aca="true" t="shared" si="2" ref="G39:G44">ROUND(E39*F39,2)</f>
        <v>0</v>
      </c>
    </row>
    <row r="40" spans="1:7" s="155" customFormat="1" ht="12" customHeight="1" thickBot="1">
      <c r="A40" s="330">
        <v>23</v>
      </c>
      <c r="B40" s="331" t="s">
        <v>474</v>
      </c>
      <c r="C40" s="331" t="s">
        <v>475</v>
      </c>
      <c r="D40" s="331" t="s">
        <v>272</v>
      </c>
      <c r="E40" s="332">
        <v>0.007</v>
      </c>
      <c r="F40" s="333"/>
      <c r="G40" s="333">
        <f t="shared" si="2"/>
        <v>0</v>
      </c>
    </row>
    <row r="41" spans="1:7" s="155" customFormat="1" ht="24" customHeight="1" thickBot="1">
      <c r="A41" s="318">
        <v>24</v>
      </c>
      <c r="B41" s="319" t="s">
        <v>476</v>
      </c>
      <c r="C41" s="319" t="s">
        <v>477</v>
      </c>
      <c r="D41" s="319" t="s">
        <v>173</v>
      </c>
      <c r="E41" s="320">
        <v>24.01</v>
      </c>
      <c r="F41" s="321"/>
      <c r="G41" s="321">
        <f t="shared" si="2"/>
        <v>0</v>
      </c>
    </row>
    <row r="42" spans="1:7" s="155" customFormat="1" ht="12" customHeight="1" thickBot="1">
      <c r="A42" s="330">
        <v>25</v>
      </c>
      <c r="B42" s="331" t="s">
        <v>478</v>
      </c>
      <c r="C42" s="331" t="s">
        <v>479</v>
      </c>
      <c r="D42" s="331" t="s">
        <v>173</v>
      </c>
      <c r="E42" s="332">
        <v>27.612</v>
      </c>
      <c r="F42" s="333"/>
      <c r="G42" s="333">
        <f t="shared" si="2"/>
        <v>0</v>
      </c>
    </row>
    <row r="43" spans="1:7" s="155" customFormat="1" ht="24" customHeight="1" thickBot="1">
      <c r="A43" s="318">
        <v>26</v>
      </c>
      <c r="B43" s="319" t="s">
        <v>480</v>
      </c>
      <c r="C43" s="319" t="s">
        <v>481</v>
      </c>
      <c r="D43" s="319" t="s">
        <v>173</v>
      </c>
      <c r="E43" s="320">
        <v>3.602</v>
      </c>
      <c r="F43" s="321"/>
      <c r="G43" s="321">
        <f t="shared" si="2"/>
        <v>0</v>
      </c>
    </row>
    <row r="44" spans="1:7" s="155" customFormat="1" ht="12" customHeight="1" thickBot="1">
      <c r="A44" s="330">
        <v>27</v>
      </c>
      <c r="B44" s="331" t="s">
        <v>478</v>
      </c>
      <c r="C44" s="331" t="s">
        <v>479</v>
      </c>
      <c r="D44" s="331" t="s">
        <v>173</v>
      </c>
      <c r="E44" s="332">
        <v>4.322</v>
      </c>
      <c r="F44" s="333"/>
      <c r="G44" s="333">
        <f t="shared" si="2"/>
        <v>0</v>
      </c>
    </row>
    <row r="45" spans="1:7" s="155" customFormat="1" ht="21" customHeight="1" thickBot="1">
      <c r="A45" s="296"/>
      <c r="B45" s="287" t="s">
        <v>415</v>
      </c>
      <c r="C45" s="287" t="s">
        <v>416</v>
      </c>
      <c r="D45" s="287"/>
      <c r="E45" s="289"/>
      <c r="F45" s="288"/>
      <c r="G45" s="288">
        <f>SUM(G46:G52)</f>
        <v>0</v>
      </c>
    </row>
    <row r="46" spans="1:7" s="155" customFormat="1" ht="24" customHeight="1" thickBot="1">
      <c r="A46" s="318">
        <v>28</v>
      </c>
      <c r="B46" s="319" t="s">
        <v>482</v>
      </c>
      <c r="C46" s="319" t="s">
        <v>483</v>
      </c>
      <c r="D46" s="319" t="s">
        <v>173</v>
      </c>
      <c r="E46" s="320">
        <v>35.7</v>
      </c>
      <c r="F46" s="321"/>
      <c r="G46" s="321">
        <f aca="true" t="shared" si="3" ref="G46:G52">ROUND(E46*F46,2)</f>
        <v>0</v>
      </c>
    </row>
    <row r="47" spans="1:7" s="155" customFormat="1" ht="12" customHeight="1" thickBot="1">
      <c r="A47" s="330">
        <v>29</v>
      </c>
      <c r="B47" s="331" t="s">
        <v>484</v>
      </c>
      <c r="C47" s="331" t="s">
        <v>485</v>
      </c>
      <c r="D47" s="331" t="s">
        <v>173</v>
      </c>
      <c r="E47" s="332">
        <v>35.7</v>
      </c>
      <c r="F47" s="333"/>
      <c r="G47" s="333">
        <f t="shared" si="3"/>
        <v>0</v>
      </c>
    </row>
    <row r="48" spans="1:7" s="155" customFormat="1" ht="24" customHeight="1" thickBot="1">
      <c r="A48" s="318">
        <v>30</v>
      </c>
      <c r="B48" s="319" t="s">
        <v>486</v>
      </c>
      <c r="C48" s="319" t="s">
        <v>487</v>
      </c>
      <c r="D48" s="319" t="s">
        <v>488</v>
      </c>
      <c r="E48" s="320">
        <v>915.2</v>
      </c>
      <c r="F48" s="321"/>
      <c r="G48" s="321">
        <f t="shared" si="3"/>
        <v>0</v>
      </c>
    </row>
    <row r="49" spans="1:7" s="155" customFormat="1" ht="12" customHeight="1">
      <c r="A49" s="322">
        <v>31</v>
      </c>
      <c r="B49" s="323" t="s">
        <v>489</v>
      </c>
      <c r="C49" s="323" t="s">
        <v>490</v>
      </c>
      <c r="D49" s="323" t="s">
        <v>272</v>
      </c>
      <c r="E49" s="324">
        <v>0.039</v>
      </c>
      <c r="F49" s="325"/>
      <c r="G49" s="325">
        <f t="shared" si="3"/>
        <v>0</v>
      </c>
    </row>
    <row r="50" spans="1:7" s="155" customFormat="1" ht="12" customHeight="1">
      <c r="A50" s="334">
        <v>32</v>
      </c>
      <c r="B50" s="335" t="s">
        <v>491</v>
      </c>
      <c r="C50" s="335" t="s">
        <v>492</v>
      </c>
      <c r="D50" s="335" t="s">
        <v>272</v>
      </c>
      <c r="E50" s="336">
        <v>0.21</v>
      </c>
      <c r="F50" s="337"/>
      <c r="G50" s="337">
        <f t="shared" si="3"/>
        <v>0</v>
      </c>
    </row>
    <row r="51" spans="1:7" s="155" customFormat="1" ht="12" customHeight="1">
      <c r="A51" s="334">
        <v>33</v>
      </c>
      <c r="B51" s="335" t="s">
        <v>493</v>
      </c>
      <c r="C51" s="335" t="s">
        <v>494</v>
      </c>
      <c r="D51" s="335" t="s">
        <v>272</v>
      </c>
      <c r="E51" s="336">
        <v>0.5</v>
      </c>
      <c r="F51" s="337"/>
      <c r="G51" s="337">
        <f t="shared" si="3"/>
        <v>0</v>
      </c>
    </row>
    <row r="52" spans="1:7" s="155" customFormat="1" ht="12" customHeight="1" thickBot="1">
      <c r="A52" s="326">
        <v>34</v>
      </c>
      <c r="B52" s="327" t="s">
        <v>495</v>
      </c>
      <c r="C52" s="327" t="s">
        <v>496</v>
      </c>
      <c r="D52" s="327" t="s">
        <v>272</v>
      </c>
      <c r="E52" s="328">
        <v>0.105</v>
      </c>
      <c r="F52" s="329"/>
      <c r="G52" s="329">
        <f t="shared" si="3"/>
        <v>0</v>
      </c>
    </row>
    <row r="53" spans="1:7" s="155" customFormat="1" ht="21" customHeight="1" thickBot="1">
      <c r="A53" s="296"/>
      <c r="B53" s="287" t="s">
        <v>417</v>
      </c>
      <c r="C53" s="287" t="s">
        <v>418</v>
      </c>
      <c r="D53" s="287"/>
      <c r="E53" s="289"/>
      <c r="F53" s="288"/>
      <c r="G53" s="288">
        <f>SUM(G54)</f>
        <v>0</v>
      </c>
    </row>
    <row r="54" spans="1:7" s="155" customFormat="1" ht="12" customHeight="1" thickBot="1">
      <c r="A54" s="318">
        <v>35</v>
      </c>
      <c r="B54" s="319" t="s">
        <v>497</v>
      </c>
      <c r="C54" s="319" t="s">
        <v>498</v>
      </c>
      <c r="D54" s="319" t="s">
        <v>488</v>
      </c>
      <c r="E54" s="320">
        <v>915.2</v>
      </c>
      <c r="F54" s="321"/>
      <c r="G54" s="321">
        <f>ROUND(E54*F54,2)</f>
        <v>0</v>
      </c>
    </row>
    <row r="55" spans="1:7" s="155" customFormat="1" ht="14.25" customHeight="1">
      <c r="A55" s="295"/>
      <c r="B55" s="283" t="s">
        <v>76</v>
      </c>
      <c r="C55" s="283" t="s">
        <v>419</v>
      </c>
      <c r="D55" s="283"/>
      <c r="E55" s="285"/>
      <c r="F55" s="284"/>
      <c r="G55" s="284">
        <f>G56+G68</f>
        <v>0</v>
      </c>
    </row>
    <row r="56" spans="1:7" s="155" customFormat="1" ht="21" customHeight="1" thickBot="1">
      <c r="A56" s="296"/>
      <c r="B56" s="287" t="s">
        <v>420</v>
      </c>
      <c r="C56" s="287" t="s">
        <v>421</v>
      </c>
      <c r="D56" s="287"/>
      <c r="E56" s="289"/>
      <c r="F56" s="288"/>
      <c r="G56" s="288">
        <f>SUM(G57:G67)</f>
        <v>0</v>
      </c>
    </row>
    <row r="57" spans="1:7" s="155" customFormat="1" ht="12" customHeight="1" thickBot="1">
      <c r="A57" s="318">
        <v>36</v>
      </c>
      <c r="B57" s="319" t="s">
        <v>499</v>
      </c>
      <c r="C57" s="319" t="s">
        <v>500</v>
      </c>
      <c r="D57" s="319" t="s">
        <v>234</v>
      </c>
      <c r="E57" s="320">
        <v>1</v>
      </c>
      <c r="F57" s="321"/>
      <c r="G57" s="321">
        <f aca="true" t="shared" si="4" ref="G57:G67">ROUND(E57*F57,2)</f>
        <v>0</v>
      </c>
    </row>
    <row r="58" spans="1:7" s="155" customFormat="1" ht="12" customHeight="1" thickBot="1">
      <c r="A58" s="330">
        <v>37</v>
      </c>
      <c r="B58" s="331" t="s">
        <v>501</v>
      </c>
      <c r="C58" s="331" t="s">
        <v>502</v>
      </c>
      <c r="D58" s="331" t="s">
        <v>234</v>
      </c>
      <c r="E58" s="332">
        <v>1</v>
      </c>
      <c r="F58" s="333"/>
      <c r="G58" s="333">
        <f t="shared" si="4"/>
        <v>0</v>
      </c>
    </row>
    <row r="59" spans="1:7" s="155" customFormat="1" ht="12" customHeight="1" thickBot="1">
      <c r="A59" s="318">
        <v>38</v>
      </c>
      <c r="B59" s="319" t="s">
        <v>503</v>
      </c>
      <c r="C59" s="319" t="s">
        <v>504</v>
      </c>
      <c r="D59" s="319" t="s">
        <v>234</v>
      </c>
      <c r="E59" s="320">
        <v>1</v>
      </c>
      <c r="F59" s="321"/>
      <c r="G59" s="321">
        <f t="shared" si="4"/>
        <v>0</v>
      </c>
    </row>
    <row r="60" spans="1:7" s="155" customFormat="1" ht="12" customHeight="1" thickBot="1">
      <c r="A60" s="330">
        <v>39</v>
      </c>
      <c r="B60" s="331" t="s">
        <v>505</v>
      </c>
      <c r="C60" s="331" t="s">
        <v>506</v>
      </c>
      <c r="D60" s="331" t="s">
        <v>234</v>
      </c>
      <c r="E60" s="332">
        <v>1</v>
      </c>
      <c r="F60" s="333"/>
      <c r="G60" s="333">
        <f t="shared" si="4"/>
        <v>0</v>
      </c>
    </row>
    <row r="61" spans="1:7" s="155" customFormat="1" ht="24" customHeight="1" thickBot="1">
      <c r="A61" s="318">
        <v>40</v>
      </c>
      <c r="B61" s="319" t="s">
        <v>507</v>
      </c>
      <c r="C61" s="319" t="s">
        <v>508</v>
      </c>
      <c r="D61" s="319" t="s">
        <v>234</v>
      </c>
      <c r="E61" s="320">
        <v>1</v>
      </c>
      <c r="F61" s="321"/>
      <c r="G61" s="321">
        <f t="shared" si="4"/>
        <v>0</v>
      </c>
    </row>
    <row r="62" spans="1:7" s="155" customFormat="1" ht="24" customHeight="1" thickBot="1">
      <c r="A62" s="330">
        <v>41</v>
      </c>
      <c r="B62" s="331" t="s">
        <v>509</v>
      </c>
      <c r="C62" s="331" t="s">
        <v>510</v>
      </c>
      <c r="D62" s="331" t="s">
        <v>234</v>
      </c>
      <c r="E62" s="332">
        <v>1</v>
      </c>
      <c r="F62" s="333"/>
      <c r="G62" s="333">
        <f t="shared" si="4"/>
        <v>0</v>
      </c>
    </row>
    <row r="63" spans="1:7" s="155" customFormat="1" ht="12" customHeight="1" thickBot="1">
      <c r="A63" s="318">
        <v>42</v>
      </c>
      <c r="B63" s="319" t="s">
        <v>511</v>
      </c>
      <c r="C63" s="319" t="s">
        <v>512</v>
      </c>
      <c r="D63" s="319" t="s">
        <v>234</v>
      </c>
      <c r="E63" s="320">
        <v>1</v>
      </c>
      <c r="F63" s="321"/>
      <c r="G63" s="321">
        <f t="shared" si="4"/>
        <v>0</v>
      </c>
    </row>
    <row r="64" spans="1:7" s="155" customFormat="1" ht="12" customHeight="1" thickBot="1">
      <c r="A64" s="330">
        <v>43</v>
      </c>
      <c r="B64" s="331" t="s">
        <v>513</v>
      </c>
      <c r="C64" s="331" t="s">
        <v>514</v>
      </c>
      <c r="D64" s="331" t="s">
        <v>234</v>
      </c>
      <c r="E64" s="332">
        <v>1</v>
      </c>
      <c r="F64" s="333"/>
      <c r="G64" s="333">
        <f t="shared" si="4"/>
        <v>0</v>
      </c>
    </row>
    <row r="65" spans="1:7" s="155" customFormat="1" ht="24" customHeight="1" thickBot="1">
      <c r="A65" s="338">
        <v>44</v>
      </c>
      <c r="B65" s="339" t="s">
        <v>515</v>
      </c>
      <c r="C65" s="339" t="s">
        <v>516</v>
      </c>
      <c r="D65" s="339" t="s">
        <v>234</v>
      </c>
      <c r="E65" s="340">
        <v>3</v>
      </c>
      <c r="F65" s="341"/>
      <c r="G65" s="341">
        <f t="shared" si="4"/>
        <v>0</v>
      </c>
    </row>
    <row r="66" spans="1:7" s="155" customFormat="1" ht="12" customHeight="1">
      <c r="A66" s="342">
        <v>45</v>
      </c>
      <c r="B66" s="343" t="s">
        <v>517</v>
      </c>
      <c r="C66" s="343" t="s">
        <v>518</v>
      </c>
      <c r="D66" s="343" t="s">
        <v>234</v>
      </c>
      <c r="E66" s="344">
        <v>3</v>
      </c>
      <c r="F66" s="345"/>
      <c r="G66" s="345">
        <f t="shared" si="4"/>
        <v>0</v>
      </c>
    </row>
    <row r="67" spans="1:7" s="155" customFormat="1" ht="12" customHeight="1" thickBot="1">
      <c r="A67" s="346">
        <v>46</v>
      </c>
      <c r="B67" s="347" t="s">
        <v>519</v>
      </c>
      <c r="C67" s="347" t="s">
        <v>520</v>
      </c>
      <c r="D67" s="347" t="s">
        <v>234</v>
      </c>
      <c r="E67" s="348">
        <v>1</v>
      </c>
      <c r="F67" s="349"/>
      <c r="G67" s="349">
        <f t="shared" si="4"/>
        <v>0</v>
      </c>
    </row>
    <row r="68" spans="1:7" s="155" customFormat="1" ht="21" customHeight="1" thickBot="1">
      <c r="A68" s="296"/>
      <c r="B68" s="287" t="s">
        <v>422</v>
      </c>
      <c r="C68" s="287" t="s">
        <v>423</v>
      </c>
      <c r="D68" s="287"/>
      <c r="E68" s="289"/>
      <c r="F68" s="288"/>
      <c r="G68" s="288">
        <f>SUM(G69:G72)</f>
        <v>0</v>
      </c>
    </row>
    <row r="69" spans="1:7" s="155" customFormat="1" ht="24" customHeight="1" thickBot="1">
      <c r="A69" s="318">
        <v>47</v>
      </c>
      <c r="B69" s="319" t="s">
        <v>521</v>
      </c>
      <c r="C69" s="319" t="s">
        <v>522</v>
      </c>
      <c r="D69" s="319" t="s">
        <v>173</v>
      </c>
      <c r="E69" s="320">
        <v>26.2</v>
      </c>
      <c r="F69" s="321"/>
      <c r="G69" s="321">
        <f>ROUND(E69*F69,2)</f>
        <v>0</v>
      </c>
    </row>
    <row r="70" spans="1:7" s="155" customFormat="1" ht="24" customHeight="1" thickBot="1">
      <c r="A70" s="330">
        <v>48</v>
      </c>
      <c r="B70" s="331" t="s">
        <v>523</v>
      </c>
      <c r="C70" s="331" t="s">
        <v>524</v>
      </c>
      <c r="D70" s="331" t="s">
        <v>173</v>
      </c>
      <c r="E70" s="332">
        <v>26.462</v>
      </c>
      <c r="F70" s="333"/>
      <c r="G70" s="333">
        <f>ROUND(E70*F70,2)</f>
        <v>0</v>
      </c>
    </row>
    <row r="71" spans="1:7" s="155" customFormat="1" ht="12" customHeight="1" thickBot="1">
      <c r="A71" s="318">
        <v>49</v>
      </c>
      <c r="B71" s="319" t="s">
        <v>525</v>
      </c>
      <c r="C71" s="319" t="s">
        <v>526</v>
      </c>
      <c r="D71" s="319" t="s">
        <v>173</v>
      </c>
      <c r="E71" s="320">
        <v>27.81</v>
      </c>
      <c r="F71" s="321"/>
      <c r="G71" s="321">
        <f>ROUND(E71*F71,2)</f>
        <v>0</v>
      </c>
    </row>
    <row r="72" spans="1:7" s="155" customFormat="1" ht="12" customHeight="1" thickBot="1">
      <c r="A72" s="330">
        <v>50</v>
      </c>
      <c r="B72" s="331" t="s">
        <v>527</v>
      </c>
      <c r="C72" s="331" t="s">
        <v>528</v>
      </c>
      <c r="D72" s="331" t="s">
        <v>173</v>
      </c>
      <c r="E72" s="332">
        <v>30.591</v>
      </c>
      <c r="F72" s="333"/>
      <c r="G72" s="333">
        <f>ROUND(E72*F72,2)</f>
        <v>0</v>
      </c>
    </row>
    <row r="73" spans="1:7" s="155" customFormat="1" ht="21" customHeight="1">
      <c r="A73" s="350"/>
      <c r="B73" s="291"/>
      <c r="C73" s="291" t="s">
        <v>424</v>
      </c>
      <c r="D73" s="291"/>
      <c r="E73" s="293"/>
      <c r="F73" s="292"/>
      <c r="G73" s="292">
        <f>G55+G37+G11</f>
        <v>0</v>
      </c>
    </row>
  </sheetData>
  <sheetProtection/>
  <printOptions/>
  <pageMargins left="0.3937007874015748" right="0.3937007874015748" top="0.7874015748031497" bottom="0.7874015748031497" header="0" footer="0"/>
  <pageSetup fitToHeight="100" horizontalDpi="600" verticalDpi="600" orientation="portrait" paperSize="9" scale="9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S38"/>
  <sheetViews>
    <sheetView showGridLines="0" view="pageBreakPreview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E12" sqref="E12:M12"/>
    </sheetView>
  </sheetViews>
  <sheetFormatPr defaultColWidth="9.00390625" defaultRowHeight="12" customHeight="1"/>
  <cols>
    <col min="1" max="1" width="2.57421875" style="355" customWidth="1"/>
    <col min="2" max="2" width="2.140625" style="355" customWidth="1"/>
    <col min="3" max="3" width="3.140625" style="355" customWidth="1"/>
    <col min="4" max="4" width="10.00390625" style="355" customWidth="1"/>
    <col min="5" max="5" width="12.8515625" style="355" customWidth="1"/>
    <col min="6" max="6" width="0.42578125" style="355" customWidth="1"/>
    <col min="7" max="7" width="2.8515625" style="355" customWidth="1"/>
    <col min="8" max="8" width="2.57421875" style="355" customWidth="1"/>
    <col min="9" max="9" width="10.57421875" style="355" customWidth="1"/>
    <col min="10" max="10" width="13.8515625" style="355" customWidth="1"/>
    <col min="11" max="11" width="0.5625" style="355" customWidth="1"/>
    <col min="12" max="12" width="2.57421875" style="355" customWidth="1"/>
    <col min="13" max="13" width="3.140625" style="355" customWidth="1"/>
    <col min="14" max="14" width="7.8515625" style="355" customWidth="1"/>
    <col min="15" max="15" width="3.8515625" style="355" customWidth="1"/>
    <col min="16" max="16" width="13.140625" style="355" customWidth="1"/>
    <col min="17" max="17" width="6.421875" style="355" customWidth="1"/>
    <col min="18" max="18" width="12.421875" style="355" customWidth="1"/>
    <col min="19" max="19" width="0.42578125" style="355" customWidth="1"/>
    <col min="20" max="16384" width="9.00390625" style="476" customWidth="1"/>
  </cols>
  <sheetData>
    <row r="1" spans="1:19" s="355" customFormat="1" ht="14.25" customHeight="1">
      <c r="A1" s="351"/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3"/>
      <c r="P1" s="352"/>
      <c r="Q1" s="352"/>
      <c r="R1" s="352"/>
      <c r="S1" s="354"/>
    </row>
    <row r="2" spans="1:19" s="355" customFormat="1" ht="21" customHeight="1">
      <c r="A2" s="356"/>
      <c r="B2" s="357"/>
      <c r="C2" s="357"/>
      <c r="D2" s="357"/>
      <c r="E2" s="357"/>
      <c r="F2" s="357"/>
      <c r="G2" s="358" t="s">
        <v>309</v>
      </c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359"/>
    </row>
    <row r="3" spans="1:19" s="355" customFormat="1" ht="12" customHeight="1">
      <c r="A3" s="360"/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361"/>
      <c r="P3" s="361"/>
      <c r="Q3" s="361"/>
      <c r="R3" s="361"/>
      <c r="S3" s="362"/>
    </row>
    <row r="4" spans="1:19" s="355" customFormat="1" ht="9" customHeight="1">
      <c r="A4" s="363"/>
      <c r="B4" s="364"/>
      <c r="C4" s="364"/>
      <c r="D4" s="364"/>
      <c r="E4" s="364"/>
      <c r="F4" s="364"/>
      <c r="G4" s="364"/>
      <c r="H4" s="364"/>
      <c r="I4" s="364"/>
      <c r="J4" s="364"/>
      <c r="K4" s="364"/>
      <c r="L4" s="364"/>
      <c r="M4" s="364"/>
      <c r="N4" s="364"/>
      <c r="O4" s="365"/>
      <c r="P4" s="364"/>
      <c r="Q4" s="364"/>
      <c r="R4" s="364"/>
      <c r="S4" s="366"/>
    </row>
    <row r="5" spans="1:19" s="355" customFormat="1" ht="24.75" customHeight="1">
      <c r="A5" s="367"/>
      <c r="B5" s="365" t="s">
        <v>310</v>
      </c>
      <c r="C5" s="365"/>
      <c r="D5" s="365"/>
      <c r="E5" s="1013" t="s">
        <v>529</v>
      </c>
      <c r="F5" s="1014"/>
      <c r="G5" s="1014"/>
      <c r="H5" s="1014"/>
      <c r="I5" s="1014"/>
      <c r="J5" s="1014"/>
      <c r="K5" s="1014"/>
      <c r="L5" s="1014"/>
      <c r="M5" s="1015"/>
      <c r="N5" s="365"/>
      <c r="O5" s="365"/>
      <c r="P5" s="365" t="s">
        <v>312</v>
      </c>
      <c r="Q5" s="368"/>
      <c r="R5" s="369"/>
      <c r="S5" s="370"/>
    </row>
    <row r="6" spans="1:19" s="355" customFormat="1" ht="24.75" customHeight="1">
      <c r="A6" s="367"/>
      <c r="B6" s="365" t="s">
        <v>313</v>
      </c>
      <c r="C6" s="365"/>
      <c r="D6" s="365"/>
      <c r="E6" s="1016" t="s">
        <v>779</v>
      </c>
      <c r="F6" s="1017"/>
      <c r="G6" s="1017"/>
      <c r="H6" s="1017"/>
      <c r="I6" s="1017"/>
      <c r="J6" s="1017"/>
      <c r="K6" s="1017"/>
      <c r="L6" s="1017"/>
      <c r="M6" s="1018"/>
      <c r="N6" s="365"/>
      <c r="O6" s="365"/>
      <c r="P6" s="365" t="s">
        <v>315</v>
      </c>
      <c r="Q6" s="371"/>
      <c r="R6" s="372"/>
      <c r="S6" s="370"/>
    </row>
    <row r="7" spans="1:19" s="355" customFormat="1" ht="24.75" customHeight="1">
      <c r="A7" s="367"/>
      <c r="B7" s="365"/>
      <c r="C7" s="365"/>
      <c r="D7" s="365"/>
      <c r="E7" s="1019" t="s">
        <v>287</v>
      </c>
      <c r="F7" s="1020"/>
      <c r="G7" s="1020"/>
      <c r="H7" s="1020"/>
      <c r="I7" s="1020"/>
      <c r="J7" s="1020"/>
      <c r="K7" s="1020"/>
      <c r="L7" s="1020"/>
      <c r="M7" s="1021"/>
      <c r="N7" s="365"/>
      <c r="O7" s="365"/>
      <c r="P7" s="365" t="s">
        <v>317</v>
      </c>
      <c r="Q7" s="373" t="s">
        <v>50</v>
      </c>
      <c r="R7" s="374"/>
      <c r="S7" s="370"/>
    </row>
    <row r="8" spans="1:19" s="355" customFormat="1" ht="24.75" customHeight="1">
      <c r="A8" s="367"/>
      <c r="B8" s="1003"/>
      <c r="C8" s="1003"/>
      <c r="D8" s="1003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 t="s">
        <v>318</v>
      </c>
      <c r="Q8" s="365" t="s">
        <v>319</v>
      </c>
      <c r="R8" s="365"/>
      <c r="S8" s="370"/>
    </row>
    <row r="9" spans="1:19" s="355" customFormat="1" ht="24.75" customHeight="1">
      <c r="A9" s="367"/>
      <c r="B9" s="365" t="s">
        <v>320</v>
      </c>
      <c r="C9" s="365"/>
      <c r="D9" s="365"/>
      <c r="E9" s="1022" t="s">
        <v>1024</v>
      </c>
      <c r="F9" s="1023"/>
      <c r="G9" s="1023"/>
      <c r="H9" s="1023"/>
      <c r="I9" s="1023"/>
      <c r="J9" s="1023"/>
      <c r="K9" s="1023"/>
      <c r="L9" s="1023"/>
      <c r="M9" s="1024"/>
      <c r="N9" s="365"/>
      <c r="O9" s="365"/>
      <c r="P9" s="375"/>
      <c r="Q9" s="376"/>
      <c r="R9" s="377"/>
      <c r="S9" s="370"/>
    </row>
    <row r="10" spans="1:19" s="355" customFormat="1" ht="24.75" customHeight="1">
      <c r="A10" s="367"/>
      <c r="B10" s="365" t="s">
        <v>324</v>
      </c>
      <c r="C10" s="365"/>
      <c r="D10" s="365"/>
      <c r="E10" s="1006" t="s">
        <v>1176</v>
      </c>
      <c r="F10" s="1007"/>
      <c r="G10" s="1007"/>
      <c r="H10" s="1007"/>
      <c r="I10" s="1007"/>
      <c r="J10" s="1007"/>
      <c r="K10" s="1007"/>
      <c r="L10" s="1007"/>
      <c r="M10" s="1008"/>
      <c r="N10" s="365"/>
      <c r="O10" s="365"/>
      <c r="P10" s="375"/>
      <c r="Q10" s="376"/>
      <c r="R10" s="377"/>
      <c r="S10" s="370"/>
    </row>
    <row r="11" spans="1:19" s="355" customFormat="1" ht="24.75" customHeight="1">
      <c r="A11" s="367"/>
      <c r="B11" s="365" t="s">
        <v>325</v>
      </c>
      <c r="C11" s="365"/>
      <c r="D11" s="365"/>
      <c r="E11" s="1009" t="s">
        <v>287</v>
      </c>
      <c r="F11" s="1007"/>
      <c r="G11" s="1007"/>
      <c r="H11" s="1007"/>
      <c r="I11" s="1007"/>
      <c r="J11" s="1007"/>
      <c r="K11" s="1007"/>
      <c r="L11" s="1007"/>
      <c r="M11" s="1008"/>
      <c r="N11" s="365"/>
      <c r="O11" s="365"/>
      <c r="P11" s="375"/>
      <c r="Q11" s="376"/>
      <c r="R11" s="377"/>
      <c r="S11" s="370"/>
    </row>
    <row r="12" spans="1:19" s="355" customFormat="1" ht="21.75" customHeight="1">
      <c r="A12" s="378"/>
      <c r="B12" s="1004" t="s">
        <v>327</v>
      </c>
      <c r="C12" s="1004"/>
      <c r="D12" s="1004"/>
      <c r="E12" s="1010"/>
      <c r="F12" s="1011"/>
      <c r="G12" s="1011"/>
      <c r="H12" s="1011"/>
      <c r="I12" s="1011"/>
      <c r="J12" s="1011"/>
      <c r="K12" s="1011"/>
      <c r="L12" s="1011"/>
      <c r="M12" s="1012"/>
      <c r="N12" s="379"/>
      <c r="O12" s="379"/>
      <c r="P12" s="380"/>
      <c r="Q12" s="1027"/>
      <c r="R12" s="1028"/>
      <c r="S12" s="381"/>
    </row>
    <row r="13" spans="1:19" s="355" customFormat="1" ht="10.5" customHeight="1">
      <c r="A13" s="378"/>
      <c r="B13" s="379"/>
      <c r="C13" s="379"/>
      <c r="D13" s="379"/>
      <c r="E13" s="382"/>
      <c r="F13" s="379"/>
      <c r="G13" s="379"/>
      <c r="H13" s="379"/>
      <c r="I13" s="379"/>
      <c r="J13" s="379"/>
      <c r="K13" s="379"/>
      <c r="L13" s="379"/>
      <c r="M13" s="379"/>
      <c r="N13" s="379"/>
      <c r="O13" s="379"/>
      <c r="P13" s="382"/>
      <c r="Q13" s="382"/>
      <c r="R13" s="379"/>
      <c r="S13" s="381"/>
    </row>
    <row r="14" spans="1:19" s="355" customFormat="1" ht="18.75" customHeight="1">
      <c r="A14" s="367"/>
      <c r="B14" s="365"/>
      <c r="C14" s="365"/>
      <c r="D14" s="365"/>
      <c r="E14" s="383" t="s">
        <v>326</v>
      </c>
      <c r="F14" s="365"/>
      <c r="G14" s="379"/>
      <c r="H14" s="379"/>
      <c r="I14" s="379"/>
      <c r="J14" s="365"/>
      <c r="K14" s="365"/>
      <c r="L14" s="365"/>
      <c r="M14" s="365"/>
      <c r="N14" s="365"/>
      <c r="O14" s="365"/>
      <c r="P14" s="383" t="s">
        <v>328</v>
      </c>
      <c r="Q14" s="384"/>
      <c r="R14" s="365"/>
      <c r="S14" s="370"/>
    </row>
    <row r="15" spans="1:19" s="355" customFormat="1" ht="18.75" customHeight="1">
      <c r="A15" s="367"/>
      <c r="B15" s="365"/>
      <c r="C15" s="365"/>
      <c r="D15" s="365"/>
      <c r="E15" s="380"/>
      <c r="F15" s="365"/>
      <c r="G15" s="379"/>
      <c r="H15" s="379"/>
      <c r="I15" s="379"/>
      <c r="J15" s="365"/>
      <c r="K15" s="365"/>
      <c r="L15" s="365"/>
      <c r="M15" s="365"/>
      <c r="N15" s="365"/>
      <c r="O15" s="365"/>
      <c r="P15" s="380"/>
      <c r="Q15" s="384"/>
      <c r="R15" s="365"/>
      <c r="S15" s="370"/>
    </row>
    <row r="16" spans="1:19" s="355" customFormat="1" ht="9" customHeight="1">
      <c r="A16" s="385"/>
      <c r="B16" s="386"/>
      <c r="C16" s="386"/>
      <c r="D16" s="386"/>
      <c r="E16" s="386"/>
      <c r="F16" s="386"/>
      <c r="G16" s="386"/>
      <c r="H16" s="386"/>
      <c r="I16" s="386"/>
      <c r="J16" s="386"/>
      <c r="K16" s="386"/>
      <c r="L16" s="386"/>
      <c r="M16" s="386"/>
      <c r="N16" s="386"/>
      <c r="O16" s="386"/>
      <c r="P16" s="386"/>
      <c r="Q16" s="386"/>
      <c r="R16" s="386"/>
      <c r="S16" s="387"/>
    </row>
    <row r="17" spans="1:19" s="355" customFormat="1" ht="20.25" customHeight="1">
      <c r="A17" s="388"/>
      <c r="B17" s="389"/>
      <c r="C17" s="389"/>
      <c r="D17" s="389"/>
      <c r="E17" s="390" t="s">
        <v>329</v>
      </c>
      <c r="F17" s="389"/>
      <c r="G17" s="389"/>
      <c r="H17" s="389"/>
      <c r="I17" s="389"/>
      <c r="J17" s="389"/>
      <c r="K17" s="389"/>
      <c r="L17" s="389"/>
      <c r="M17" s="389"/>
      <c r="N17" s="389"/>
      <c r="O17" s="386"/>
      <c r="P17" s="389"/>
      <c r="Q17" s="389"/>
      <c r="R17" s="389"/>
      <c r="S17" s="391"/>
    </row>
    <row r="18" spans="1:19" s="355" customFormat="1" ht="21.75" customHeight="1">
      <c r="A18" s="392" t="s">
        <v>330</v>
      </c>
      <c r="B18" s="393"/>
      <c r="C18" s="393"/>
      <c r="D18" s="394"/>
      <c r="E18" s="395" t="s">
        <v>331</v>
      </c>
      <c r="F18" s="394"/>
      <c r="G18" s="395" t="s">
        <v>332</v>
      </c>
      <c r="H18" s="393"/>
      <c r="I18" s="394"/>
      <c r="J18" s="395" t="s">
        <v>333</v>
      </c>
      <c r="K18" s="393"/>
      <c r="L18" s="395" t="s">
        <v>334</v>
      </c>
      <c r="M18" s="393"/>
      <c r="N18" s="393"/>
      <c r="O18" s="396"/>
      <c r="P18" s="394"/>
      <c r="Q18" s="395" t="s">
        <v>335</v>
      </c>
      <c r="R18" s="393"/>
      <c r="S18" s="397"/>
    </row>
    <row r="19" spans="1:19" s="355" customFormat="1" ht="19.5" customHeight="1">
      <c r="A19" s="398"/>
      <c r="B19" s="399"/>
      <c r="C19" s="399"/>
      <c r="D19" s="400">
        <v>0</v>
      </c>
      <c r="E19" s="401">
        <v>0</v>
      </c>
      <c r="F19" s="402"/>
      <c r="G19" s="403"/>
      <c r="H19" s="399"/>
      <c r="I19" s="400">
        <v>0</v>
      </c>
      <c r="J19" s="401">
        <v>0</v>
      </c>
      <c r="K19" s="404"/>
      <c r="L19" s="403"/>
      <c r="M19" s="399"/>
      <c r="N19" s="399"/>
      <c r="O19" s="405"/>
      <c r="P19" s="400">
        <v>0</v>
      </c>
      <c r="Q19" s="403"/>
      <c r="R19" s="406">
        <v>0</v>
      </c>
      <c r="S19" s="407"/>
    </row>
    <row r="20" spans="1:19" s="355" customFormat="1" ht="20.25" customHeight="1">
      <c r="A20" s="388"/>
      <c r="B20" s="389"/>
      <c r="C20" s="389"/>
      <c r="D20" s="389"/>
      <c r="E20" s="390" t="s">
        <v>336</v>
      </c>
      <c r="F20" s="389"/>
      <c r="G20" s="389"/>
      <c r="H20" s="389"/>
      <c r="I20" s="389"/>
      <c r="J20" s="408" t="s">
        <v>54</v>
      </c>
      <c r="K20" s="389"/>
      <c r="L20" s="389"/>
      <c r="M20" s="389"/>
      <c r="N20" s="389"/>
      <c r="O20" s="386"/>
      <c r="P20" s="389"/>
      <c r="Q20" s="389"/>
      <c r="R20" s="389"/>
      <c r="S20" s="391"/>
    </row>
    <row r="21" spans="1:19" s="355" customFormat="1" ht="19.5" customHeight="1">
      <c r="A21" s="409" t="s">
        <v>77</v>
      </c>
      <c r="B21" s="410"/>
      <c r="C21" s="411" t="s">
        <v>337</v>
      </c>
      <c r="D21" s="412"/>
      <c r="E21" s="412"/>
      <c r="F21" s="413"/>
      <c r="G21" s="409" t="s">
        <v>82</v>
      </c>
      <c r="H21" s="414"/>
      <c r="I21" s="411" t="s">
        <v>338</v>
      </c>
      <c r="J21" s="412"/>
      <c r="K21" s="412"/>
      <c r="L21" s="409" t="s">
        <v>84</v>
      </c>
      <c r="M21" s="414"/>
      <c r="N21" s="411" t="s">
        <v>339</v>
      </c>
      <c r="O21" s="415"/>
      <c r="P21" s="412"/>
      <c r="Q21" s="412"/>
      <c r="R21" s="412"/>
      <c r="S21" s="413"/>
    </row>
    <row r="22" spans="1:19" s="355" customFormat="1" ht="19.5" customHeight="1">
      <c r="A22" s="416" t="s">
        <v>340</v>
      </c>
      <c r="B22" s="417" t="s">
        <v>341</v>
      </c>
      <c r="C22" s="418"/>
      <c r="D22" s="419" t="s">
        <v>342</v>
      </c>
      <c r="E22" s="420">
        <v>0</v>
      </c>
      <c r="F22" s="421"/>
      <c r="G22" s="416" t="s">
        <v>343</v>
      </c>
      <c r="H22" s="422" t="s">
        <v>344</v>
      </c>
      <c r="I22" s="423"/>
      <c r="J22" s="424">
        <v>0</v>
      </c>
      <c r="K22" s="425"/>
      <c r="L22" s="416" t="s">
        <v>345</v>
      </c>
      <c r="M22" s="426" t="s">
        <v>530</v>
      </c>
      <c r="N22" s="427"/>
      <c r="O22" s="396"/>
      <c r="P22" s="427"/>
      <c r="Q22" s="428"/>
      <c r="R22" s="420">
        <v>0</v>
      </c>
      <c r="S22" s="421"/>
    </row>
    <row r="23" spans="1:19" s="355" customFormat="1" ht="19.5" customHeight="1">
      <c r="A23" s="416" t="s">
        <v>347</v>
      </c>
      <c r="B23" s="429"/>
      <c r="C23" s="430"/>
      <c r="D23" s="419" t="s">
        <v>348</v>
      </c>
      <c r="E23" s="420">
        <v>0</v>
      </c>
      <c r="F23" s="421"/>
      <c r="G23" s="416" t="s">
        <v>349</v>
      </c>
      <c r="H23" s="365" t="s">
        <v>350</v>
      </c>
      <c r="I23" s="423"/>
      <c r="J23" s="424">
        <v>0</v>
      </c>
      <c r="K23" s="425"/>
      <c r="L23" s="416" t="s">
        <v>351</v>
      </c>
      <c r="M23" s="426" t="s">
        <v>531</v>
      </c>
      <c r="N23" s="427"/>
      <c r="O23" s="396"/>
      <c r="P23" s="427"/>
      <c r="Q23" s="428"/>
      <c r="R23" s="420">
        <v>0</v>
      </c>
      <c r="S23" s="421"/>
    </row>
    <row r="24" spans="1:19" s="355" customFormat="1" ht="19.5" customHeight="1">
      <c r="A24" s="416" t="s">
        <v>353</v>
      </c>
      <c r="B24" s="417" t="s">
        <v>354</v>
      </c>
      <c r="C24" s="418"/>
      <c r="D24" s="419" t="s">
        <v>342</v>
      </c>
      <c r="E24" s="420">
        <v>0</v>
      </c>
      <c r="F24" s="421"/>
      <c r="G24" s="416" t="s">
        <v>355</v>
      </c>
      <c r="H24" s="422" t="s">
        <v>356</v>
      </c>
      <c r="I24" s="423"/>
      <c r="J24" s="424">
        <v>0</v>
      </c>
      <c r="K24" s="425"/>
      <c r="L24" s="416" t="s">
        <v>357</v>
      </c>
      <c r="M24" s="426" t="s">
        <v>532</v>
      </c>
      <c r="N24" s="427"/>
      <c r="O24" s="396"/>
      <c r="P24" s="427"/>
      <c r="Q24" s="428"/>
      <c r="R24" s="420">
        <v>0</v>
      </c>
      <c r="S24" s="421"/>
    </row>
    <row r="25" spans="1:19" s="355" customFormat="1" ht="19.5" customHeight="1">
      <c r="A25" s="416" t="s">
        <v>359</v>
      </c>
      <c r="B25" s="429"/>
      <c r="C25" s="430"/>
      <c r="D25" s="419" t="s">
        <v>348</v>
      </c>
      <c r="E25" s="420">
        <v>0</v>
      </c>
      <c r="F25" s="421"/>
      <c r="G25" s="416" t="s">
        <v>360</v>
      </c>
      <c r="H25" s="422"/>
      <c r="I25" s="423"/>
      <c r="J25" s="424">
        <v>0</v>
      </c>
      <c r="K25" s="425"/>
      <c r="L25" s="416" t="s">
        <v>361</v>
      </c>
      <c r="M25" s="426" t="s">
        <v>533</v>
      </c>
      <c r="N25" s="427"/>
      <c r="O25" s="396"/>
      <c r="P25" s="427"/>
      <c r="Q25" s="428"/>
      <c r="R25" s="420">
        <v>0</v>
      </c>
      <c r="S25" s="421"/>
    </row>
    <row r="26" spans="1:19" s="355" customFormat="1" ht="19.5" customHeight="1">
      <c r="A26" s="416" t="s">
        <v>363</v>
      </c>
      <c r="B26" s="417" t="s">
        <v>364</v>
      </c>
      <c r="C26" s="418"/>
      <c r="D26" s="419" t="s">
        <v>342</v>
      </c>
      <c r="E26" s="420">
        <f>'Rekapitulácia SO03'!C13</f>
        <v>0</v>
      </c>
      <c r="F26" s="421"/>
      <c r="G26" s="431"/>
      <c r="H26" s="427"/>
      <c r="I26" s="423"/>
      <c r="J26" s="424"/>
      <c r="K26" s="425"/>
      <c r="L26" s="416" t="s">
        <v>365</v>
      </c>
      <c r="M26" s="426" t="s">
        <v>534</v>
      </c>
      <c r="N26" s="427"/>
      <c r="O26" s="396"/>
      <c r="P26" s="427"/>
      <c r="Q26" s="428"/>
      <c r="R26" s="420">
        <v>0</v>
      </c>
      <c r="S26" s="421"/>
    </row>
    <row r="27" spans="1:19" s="355" customFormat="1" ht="19.5" customHeight="1">
      <c r="A27" s="416" t="s">
        <v>367</v>
      </c>
      <c r="B27" s="429"/>
      <c r="C27" s="430"/>
      <c r="D27" s="419" t="s">
        <v>348</v>
      </c>
      <c r="E27" s="420">
        <f>'Rekapitulácia SO03'!D13</f>
        <v>0</v>
      </c>
      <c r="F27" s="421"/>
      <c r="G27" s="431"/>
      <c r="H27" s="427"/>
      <c r="I27" s="423"/>
      <c r="J27" s="424"/>
      <c r="K27" s="425"/>
      <c r="L27" s="416" t="s">
        <v>368</v>
      </c>
      <c r="M27" s="422" t="s">
        <v>369</v>
      </c>
      <c r="N27" s="427"/>
      <c r="O27" s="396"/>
      <c r="P27" s="427"/>
      <c r="Q27" s="423"/>
      <c r="R27" s="420">
        <v>0</v>
      </c>
      <c r="S27" s="421"/>
    </row>
    <row r="28" spans="1:19" s="355" customFormat="1" ht="19.5" customHeight="1">
      <c r="A28" s="416" t="s">
        <v>370</v>
      </c>
      <c r="B28" s="1005" t="s">
        <v>371</v>
      </c>
      <c r="C28" s="1005"/>
      <c r="D28" s="1005"/>
      <c r="E28" s="432">
        <f>SUM(E22:E27)</f>
        <v>0</v>
      </c>
      <c r="F28" s="391"/>
      <c r="G28" s="416" t="s">
        <v>372</v>
      </c>
      <c r="H28" s="433" t="s">
        <v>373</v>
      </c>
      <c r="I28" s="423"/>
      <c r="J28" s="434"/>
      <c r="K28" s="435"/>
      <c r="L28" s="416" t="s">
        <v>374</v>
      </c>
      <c r="M28" s="433" t="s">
        <v>375</v>
      </c>
      <c r="N28" s="427"/>
      <c r="O28" s="396"/>
      <c r="P28" s="427"/>
      <c r="Q28" s="423"/>
      <c r="R28" s="432">
        <v>0</v>
      </c>
      <c r="S28" s="391"/>
    </row>
    <row r="29" spans="1:19" s="355" customFormat="1" ht="19.5" customHeight="1">
      <c r="A29" s="436" t="s">
        <v>376</v>
      </c>
      <c r="B29" s="437" t="s">
        <v>377</v>
      </c>
      <c r="C29" s="438"/>
      <c r="D29" s="439"/>
      <c r="E29" s="440">
        <f>'Rekapitulácia SO03'!E16</f>
        <v>0</v>
      </c>
      <c r="F29" s="387"/>
      <c r="G29" s="436" t="s">
        <v>378</v>
      </c>
      <c r="H29" s="437" t="s">
        <v>379</v>
      </c>
      <c r="I29" s="439"/>
      <c r="J29" s="441">
        <v>0</v>
      </c>
      <c r="K29" s="442"/>
      <c r="L29" s="436" t="s">
        <v>380</v>
      </c>
      <c r="M29" s="437" t="s">
        <v>381</v>
      </c>
      <c r="N29" s="438"/>
      <c r="O29" s="386"/>
      <c r="P29" s="438"/>
      <c r="Q29" s="439"/>
      <c r="R29" s="440">
        <f>'Rekapitulácia SO03'!E17</f>
        <v>0</v>
      </c>
      <c r="S29" s="387"/>
    </row>
    <row r="30" spans="1:19" s="355" customFormat="1" ht="19.5" customHeight="1">
      <c r="A30" s="443" t="s">
        <v>324</v>
      </c>
      <c r="B30" s="364"/>
      <c r="C30" s="364"/>
      <c r="D30" s="364"/>
      <c r="E30" s="364"/>
      <c r="F30" s="444"/>
      <c r="G30" s="445"/>
      <c r="H30" s="364"/>
      <c r="I30" s="364"/>
      <c r="J30" s="364"/>
      <c r="K30" s="364"/>
      <c r="L30" s="409" t="s">
        <v>101</v>
      </c>
      <c r="M30" s="394"/>
      <c r="N30" s="411" t="s">
        <v>112</v>
      </c>
      <c r="O30" s="415"/>
      <c r="P30" s="393"/>
      <c r="Q30" s="393"/>
      <c r="R30" s="393"/>
      <c r="S30" s="397"/>
    </row>
    <row r="31" spans="1:19" s="355" customFormat="1" ht="19.5" customHeight="1">
      <c r="A31" s="367"/>
      <c r="B31" s="365"/>
      <c r="C31" s="365"/>
      <c r="D31" s="365"/>
      <c r="E31" s="365"/>
      <c r="F31" s="446"/>
      <c r="G31" s="447"/>
      <c r="H31" s="365"/>
      <c r="I31" s="365"/>
      <c r="J31" s="365"/>
      <c r="K31" s="365"/>
      <c r="L31" s="416" t="s">
        <v>382</v>
      </c>
      <c r="M31" s="422" t="s">
        <v>383</v>
      </c>
      <c r="N31" s="427"/>
      <c r="O31" s="396"/>
      <c r="P31" s="427"/>
      <c r="Q31" s="423"/>
      <c r="R31" s="432">
        <f>E28+J28+R28+E29+J29+R29</f>
        <v>0</v>
      </c>
      <c r="S31" s="391"/>
    </row>
    <row r="32" spans="1:19" s="355" customFormat="1" ht="19.5" customHeight="1">
      <c r="A32" s="448" t="s">
        <v>384</v>
      </c>
      <c r="B32" s="396"/>
      <c r="C32" s="396"/>
      <c r="D32" s="396"/>
      <c r="E32" s="396"/>
      <c r="F32" s="430"/>
      <c r="G32" s="449" t="s">
        <v>385</v>
      </c>
      <c r="H32" s="396"/>
      <c r="I32" s="396"/>
      <c r="J32" s="396"/>
      <c r="K32" s="396"/>
      <c r="L32" s="416" t="s">
        <v>386</v>
      </c>
      <c r="M32" s="426" t="s">
        <v>152</v>
      </c>
      <c r="N32" s="450">
        <v>20</v>
      </c>
      <c r="O32" s="451" t="s">
        <v>387</v>
      </c>
      <c r="P32" s="452">
        <f>R31</f>
        <v>0</v>
      </c>
      <c r="Q32" s="423"/>
      <c r="R32" s="453">
        <f>ROUND(R31*0.2,2)</f>
        <v>0</v>
      </c>
      <c r="S32" s="454"/>
    </row>
    <row r="33" spans="1:19" s="355" customFormat="1" ht="12.75" customHeight="1" hidden="1">
      <c r="A33" s="455"/>
      <c r="B33" s="456"/>
      <c r="C33" s="456"/>
      <c r="D33" s="456"/>
      <c r="E33" s="456"/>
      <c r="F33" s="418"/>
      <c r="G33" s="457"/>
      <c r="H33" s="456"/>
      <c r="I33" s="456"/>
      <c r="J33" s="456"/>
      <c r="K33" s="456"/>
      <c r="L33" s="458"/>
      <c r="M33" s="459"/>
      <c r="N33" s="460"/>
      <c r="O33" s="461"/>
      <c r="P33" s="462"/>
      <c r="Q33" s="460"/>
      <c r="R33" s="463"/>
      <c r="S33" s="421"/>
    </row>
    <row r="34" spans="1:19" s="355" customFormat="1" ht="35.25" customHeight="1">
      <c r="A34" s="464" t="s">
        <v>320</v>
      </c>
      <c r="B34" s="465"/>
      <c r="C34" s="465"/>
      <c r="D34" s="465"/>
      <c r="E34" s="365"/>
      <c r="F34" s="446"/>
      <c r="G34" s="447"/>
      <c r="H34" s="365"/>
      <c r="I34" s="365"/>
      <c r="J34" s="365"/>
      <c r="K34" s="365"/>
      <c r="L34" s="436" t="s">
        <v>388</v>
      </c>
      <c r="M34" s="1025" t="s">
        <v>389</v>
      </c>
      <c r="N34" s="1026"/>
      <c r="O34" s="1026"/>
      <c r="P34" s="1026"/>
      <c r="Q34" s="439"/>
      <c r="R34" s="466">
        <f>R31+R32</f>
        <v>0</v>
      </c>
      <c r="S34" s="377"/>
    </row>
    <row r="35" spans="1:19" s="355" customFormat="1" ht="33" customHeight="1">
      <c r="A35" s="448" t="s">
        <v>384</v>
      </c>
      <c r="B35" s="396"/>
      <c r="C35" s="396"/>
      <c r="D35" s="396"/>
      <c r="E35" s="396"/>
      <c r="F35" s="430"/>
      <c r="G35" s="449" t="s">
        <v>385</v>
      </c>
      <c r="H35" s="396"/>
      <c r="I35" s="396"/>
      <c r="J35" s="396"/>
      <c r="K35" s="396"/>
      <c r="L35" s="409" t="s">
        <v>111</v>
      </c>
      <c r="M35" s="394"/>
      <c r="N35" s="411" t="s">
        <v>390</v>
      </c>
      <c r="O35" s="415"/>
      <c r="P35" s="393"/>
      <c r="Q35" s="393"/>
      <c r="R35" s="467"/>
      <c r="S35" s="397"/>
    </row>
    <row r="36" spans="1:19" s="355" customFormat="1" ht="20.25" customHeight="1">
      <c r="A36" s="468" t="s">
        <v>325</v>
      </c>
      <c r="B36" s="456"/>
      <c r="C36" s="456"/>
      <c r="D36" s="456"/>
      <c r="E36" s="456"/>
      <c r="F36" s="418"/>
      <c r="G36" s="469"/>
      <c r="H36" s="456"/>
      <c r="I36" s="456"/>
      <c r="J36" s="456"/>
      <c r="K36" s="456"/>
      <c r="L36" s="416" t="s">
        <v>391</v>
      </c>
      <c r="M36" s="422" t="s">
        <v>535</v>
      </c>
      <c r="N36" s="427"/>
      <c r="O36" s="396"/>
      <c r="P36" s="427"/>
      <c r="Q36" s="423"/>
      <c r="R36" s="420">
        <v>0</v>
      </c>
      <c r="S36" s="421"/>
    </row>
    <row r="37" spans="1:19" s="355" customFormat="1" ht="19.5" customHeight="1">
      <c r="A37" s="367"/>
      <c r="B37" s="365"/>
      <c r="C37" s="365"/>
      <c r="D37" s="365"/>
      <c r="E37" s="365"/>
      <c r="F37" s="446"/>
      <c r="G37" s="470"/>
      <c r="H37" s="365"/>
      <c r="I37" s="365"/>
      <c r="J37" s="365"/>
      <c r="K37" s="365"/>
      <c r="L37" s="416" t="s">
        <v>393</v>
      </c>
      <c r="M37" s="422" t="s">
        <v>394</v>
      </c>
      <c r="N37" s="427"/>
      <c r="O37" s="396"/>
      <c r="P37" s="427"/>
      <c r="Q37" s="423"/>
      <c r="R37" s="420">
        <v>0</v>
      </c>
      <c r="S37" s="421"/>
    </row>
    <row r="38" spans="1:19" s="355" customFormat="1" ht="19.5" customHeight="1">
      <c r="A38" s="471" t="s">
        <v>384</v>
      </c>
      <c r="B38" s="386"/>
      <c r="C38" s="386"/>
      <c r="D38" s="386"/>
      <c r="E38" s="386"/>
      <c r="F38" s="472"/>
      <c r="G38" s="473" t="s">
        <v>385</v>
      </c>
      <c r="H38" s="386"/>
      <c r="I38" s="386"/>
      <c r="J38" s="386"/>
      <c r="K38" s="386"/>
      <c r="L38" s="436" t="s">
        <v>395</v>
      </c>
      <c r="M38" s="437" t="s">
        <v>396</v>
      </c>
      <c r="N38" s="438"/>
      <c r="O38" s="474"/>
      <c r="P38" s="438"/>
      <c r="Q38" s="439"/>
      <c r="R38" s="401">
        <v>0</v>
      </c>
      <c r="S38" s="475"/>
    </row>
  </sheetData>
  <sheetProtection/>
  <mergeCells count="12">
    <mergeCell ref="E5:M5"/>
    <mergeCell ref="E6:M6"/>
    <mergeCell ref="E7:M7"/>
    <mergeCell ref="E9:M9"/>
    <mergeCell ref="M34:P34"/>
    <mergeCell ref="Q12:R12"/>
    <mergeCell ref="B8:D8"/>
    <mergeCell ref="B12:D12"/>
    <mergeCell ref="B28:D28"/>
    <mergeCell ref="E10:M10"/>
    <mergeCell ref="E11:M11"/>
    <mergeCell ref="E12:M12"/>
  </mergeCells>
  <printOptions horizontalCentered="1"/>
  <pageMargins left="0.39370079040527345" right="0.39370079040527345" top="0.7874015808105469" bottom="0.7874015808105469" header="0" footer="0"/>
  <pageSetup blackAndWhite="1" fitToHeight="1" fitToWidth="1" horizontalDpi="600" verticalDpi="600" orientation="portrait" paperSize="9" scale="87" r:id="rId1"/>
  <headerFooter alignWithMargins="0">
    <oddFooter>&amp;C   Strana &amp;P 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8"/>
  <sheetViews>
    <sheetView showGridLines="0" view="pageBreakPreview" zoomScaleSheetLayoutView="100" zoomScalePageLayoutView="0" workbookViewId="0" topLeftCell="A1">
      <selection activeCell="D8" sqref="D8"/>
    </sheetView>
  </sheetViews>
  <sheetFormatPr defaultColWidth="9.140625" defaultRowHeight="12" customHeight="1"/>
  <cols>
    <col min="1" max="1" width="13.140625" style="477" customWidth="1"/>
    <col min="2" max="2" width="62.00390625" style="477" customWidth="1"/>
    <col min="3" max="3" width="18.8515625" style="477" customWidth="1"/>
    <col min="4" max="4" width="18.00390625" style="477" customWidth="1"/>
    <col min="5" max="5" width="18.421875" style="477" customWidth="1"/>
    <col min="6" max="16384" width="9.140625" style="493" customWidth="1"/>
  </cols>
  <sheetData>
    <row r="1" spans="1:5" s="477" customFormat="1" ht="30.75" customHeight="1">
      <c r="A1" s="1029" t="s">
        <v>397</v>
      </c>
      <c r="B1" s="1029"/>
      <c r="C1" s="1029"/>
      <c r="D1" s="1029"/>
      <c r="E1" s="1029"/>
    </row>
    <row r="2" spans="1:5" s="477" customFormat="1" ht="12.75" customHeight="1">
      <c r="A2" s="478" t="s">
        <v>536</v>
      </c>
      <c r="B2" s="478"/>
      <c r="C2" s="478"/>
      <c r="D2" s="478"/>
      <c r="E2" s="478"/>
    </row>
    <row r="3" spans="1:5" s="477" customFormat="1" ht="12.75" customHeight="1">
      <c r="A3" s="478" t="s">
        <v>780</v>
      </c>
      <c r="B3" s="478"/>
      <c r="C3" s="478"/>
      <c r="D3" s="478"/>
      <c r="E3" s="478"/>
    </row>
    <row r="4" spans="1:5" s="477" customFormat="1" ht="13.5" customHeight="1">
      <c r="A4" s="479"/>
      <c r="B4" s="479"/>
      <c r="C4" s="478"/>
      <c r="D4" s="478"/>
      <c r="E4" s="478"/>
    </row>
    <row r="5" spans="1:5" s="477" customFormat="1" ht="6.75" customHeight="1">
      <c r="A5" s="480"/>
      <c r="B5" s="480"/>
      <c r="C5" s="480"/>
      <c r="D5" s="480"/>
      <c r="E5" s="480"/>
    </row>
    <row r="6" spans="1:5" s="477" customFormat="1" ht="13.5" customHeight="1">
      <c r="A6" s="481" t="s">
        <v>1023</v>
      </c>
      <c r="B6" s="481"/>
      <c r="C6" s="482"/>
      <c r="D6" s="483"/>
      <c r="E6" s="482"/>
    </row>
    <row r="7" spans="1:5" s="477" customFormat="1" ht="14.25" customHeight="1">
      <c r="A7" s="481" t="s">
        <v>401</v>
      </c>
      <c r="B7" s="481"/>
      <c r="C7" s="484"/>
      <c r="D7" s="1030" t="s">
        <v>1179</v>
      </c>
      <c r="E7" s="1031"/>
    </row>
    <row r="8" spans="1:5" s="477" customFormat="1" ht="14.25" customHeight="1">
      <c r="A8" s="481" t="s">
        <v>537</v>
      </c>
      <c r="B8" s="481"/>
      <c r="C8" s="484"/>
      <c r="D8" s="481" t="s">
        <v>701</v>
      </c>
      <c r="E8" s="484"/>
    </row>
    <row r="9" spans="1:5" s="477" customFormat="1" ht="6.75" customHeight="1">
      <c r="A9" s="485"/>
      <c r="B9" s="485"/>
      <c r="C9" s="485"/>
      <c r="D9" s="485"/>
      <c r="E9" s="485"/>
    </row>
    <row r="10" spans="1:5" s="477" customFormat="1" ht="23.25" customHeight="1">
      <c r="A10" s="486" t="s">
        <v>146</v>
      </c>
      <c r="B10" s="486" t="s">
        <v>403</v>
      </c>
      <c r="C10" s="486" t="s">
        <v>404</v>
      </c>
      <c r="D10" s="486" t="s">
        <v>348</v>
      </c>
      <c r="E10" s="486" t="s">
        <v>405</v>
      </c>
    </row>
    <row r="11" spans="1:5" s="477" customFormat="1" ht="12.75" customHeight="1" hidden="1">
      <c r="A11" s="486" t="s">
        <v>340</v>
      </c>
      <c r="B11" s="486" t="s">
        <v>347</v>
      </c>
      <c r="C11" s="487" t="s">
        <v>353</v>
      </c>
      <c r="D11" s="487" t="s">
        <v>359</v>
      </c>
      <c r="E11" s="487" t="s">
        <v>363</v>
      </c>
    </row>
    <row r="12" spans="1:5" s="477" customFormat="1" ht="4.5" customHeight="1">
      <c r="A12" s="488"/>
      <c r="B12" s="488"/>
      <c r="C12" s="485"/>
      <c r="D12" s="485"/>
      <c r="E12" s="485"/>
    </row>
    <row r="13" spans="1:5" s="477" customFormat="1" ht="30.75" customHeight="1">
      <c r="A13" s="489" t="s">
        <v>76</v>
      </c>
      <c r="B13" s="490" t="s">
        <v>538</v>
      </c>
      <c r="C13" s="981">
        <f>SUM(C14:C15)</f>
        <v>0</v>
      </c>
      <c r="D13" s="981">
        <f>SUM(D14:D15)</f>
        <v>0</v>
      </c>
      <c r="E13" s="981">
        <f>SUM(E14:E15)</f>
        <v>0</v>
      </c>
    </row>
    <row r="14" spans="1:5" s="477" customFormat="1" ht="28.5" customHeight="1">
      <c r="A14" s="987" t="s">
        <v>420</v>
      </c>
      <c r="B14" s="988" t="s">
        <v>539</v>
      </c>
      <c r="C14" s="989">
        <f>'SO 03 R'!H14</f>
        <v>0</v>
      </c>
      <c r="D14" s="989">
        <f>'SO 03 R'!I14</f>
        <v>0</v>
      </c>
      <c r="E14" s="989">
        <f>C14+D14</f>
        <v>0</v>
      </c>
    </row>
    <row r="15" spans="1:5" s="477" customFormat="1" ht="28.5" customHeight="1">
      <c r="A15" s="987" t="s">
        <v>540</v>
      </c>
      <c r="B15" s="988" t="s">
        <v>541</v>
      </c>
      <c r="C15" s="989">
        <f>'SO 03 R'!H66</f>
        <v>0</v>
      </c>
      <c r="D15" s="989">
        <f>'SO 03 R'!I66</f>
        <v>0</v>
      </c>
      <c r="E15" s="989">
        <f>C15+D15</f>
        <v>0</v>
      </c>
    </row>
    <row r="16" spans="1:5" s="477" customFormat="1" ht="30.75" customHeight="1">
      <c r="A16" s="983" t="s">
        <v>377</v>
      </c>
      <c r="B16" s="984" t="s">
        <v>542</v>
      </c>
      <c r="C16" s="985">
        <f>'SO 03 R'!H77</f>
        <v>0</v>
      </c>
      <c r="D16" s="985">
        <f>'SO 03 R'!I77</f>
        <v>0</v>
      </c>
      <c r="E16" s="986">
        <f>C16+D16</f>
        <v>0</v>
      </c>
    </row>
    <row r="17" spans="1:5" s="477" customFormat="1" ht="30.75" customHeight="1">
      <c r="A17" s="983" t="s">
        <v>543</v>
      </c>
      <c r="B17" s="984" t="s">
        <v>544</v>
      </c>
      <c r="C17" s="985">
        <f>'SO 03 R'!H80</f>
        <v>0</v>
      </c>
      <c r="D17" s="985">
        <f>'SO 03 R'!I80</f>
        <v>0</v>
      </c>
      <c r="E17" s="986">
        <f>C17+D17</f>
        <v>0</v>
      </c>
    </row>
    <row r="18" spans="1:5" s="477" customFormat="1" ht="30.75" customHeight="1">
      <c r="A18" s="491"/>
      <c r="B18" s="492" t="s">
        <v>545</v>
      </c>
      <c r="C18" s="982">
        <f>C13+C16+C17</f>
        <v>0</v>
      </c>
      <c r="D18" s="982">
        <f>D13+D16+D17</f>
        <v>0</v>
      </c>
      <c r="E18" s="982">
        <f>E13+E16+E17</f>
        <v>0</v>
      </c>
    </row>
  </sheetData>
  <sheetProtection/>
  <mergeCells count="2">
    <mergeCell ref="A1:E1"/>
    <mergeCell ref="D7:E7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74" r:id="rId1"/>
  <headerFooter alignWithMargins="0">
    <oddFooter>&amp;C   Strana &amp;P 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83"/>
  <sheetViews>
    <sheetView showGridLines="0" view="pageBreakPreview" zoomScaleSheetLayoutView="100" zoomScalePageLayoutView="0" workbookViewId="0" topLeftCell="A63">
      <selection activeCell="M81" sqref="M81"/>
    </sheetView>
  </sheetViews>
  <sheetFormatPr defaultColWidth="9.00390625" defaultRowHeight="12" customHeight="1"/>
  <cols>
    <col min="1" max="1" width="6.8515625" style="528" customWidth="1"/>
    <col min="2" max="2" width="6.8515625" style="529" customWidth="1"/>
    <col min="3" max="3" width="11.8515625" style="530" customWidth="1"/>
    <col min="4" max="4" width="51.140625" style="530" customWidth="1"/>
    <col min="5" max="5" width="4.8515625" style="530" customWidth="1"/>
    <col min="6" max="7" width="9.8515625" style="531" customWidth="1"/>
    <col min="8" max="8" width="17.140625" style="531" customWidth="1"/>
    <col min="9" max="9" width="16.140625" style="531" customWidth="1"/>
    <col min="10" max="10" width="16.421875" style="531" customWidth="1"/>
    <col min="11" max="16384" width="9.00390625" style="532" customWidth="1"/>
  </cols>
  <sheetData>
    <row r="1" spans="1:10" s="494" customFormat="1" ht="27.75" customHeight="1">
      <c r="A1" s="1032" t="s">
        <v>425</v>
      </c>
      <c r="B1" s="1032"/>
      <c r="C1" s="1032"/>
      <c r="D1" s="1032"/>
      <c r="E1" s="1032"/>
      <c r="F1" s="1032"/>
      <c r="G1" s="1032"/>
      <c r="H1" s="1032"/>
      <c r="I1" s="1032"/>
      <c r="J1" s="1032"/>
    </row>
    <row r="2" spans="1:10" s="494" customFormat="1" ht="12.75" customHeight="1">
      <c r="A2" s="495" t="s">
        <v>536</v>
      </c>
      <c r="B2" s="495"/>
      <c r="C2" s="495"/>
      <c r="D2" s="495"/>
      <c r="E2" s="495"/>
      <c r="F2" s="495"/>
      <c r="G2" s="495"/>
      <c r="H2" s="495"/>
      <c r="I2" s="495"/>
      <c r="J2" s="495"/>
    </row>
    <row r="3" spans="1:10" s="494" customFormat="1" ht="12.75" customHeight="1">
      <c r="A3" s="495" t="s">
        <v>780</v>
      </c>
      <c r="B3" s="495"/>
      <c r="C3" s="495"/>
      <c r="D3" s="495"/>
      <c r="E3" s="495"/>
      <c r="F3" s="495"/>
      <c r="G3" s="495"/>
      <c r="H3" s="495"/>
      <c r="I3" s="495"/>
      <c r="J3" s="495"/>
    </row>
    <row r="4" spans="1:10" s="494" customFormat="1" ht="13.5" customHeight="1">
      <c r="A4" s="496"/>
      <c r="B4" s="496"/>
      <c r="C4" s="496"/>
      <c r="D4" s="495"/>
      <c r="E4" s="495"/>
      <c r="F4" s="495"/>
      <c r="G4" s="495"/>
      <c r="H4" s="495"/>
      <c r="I4" s="495"/>
      <c r="J4" s="495"/>
    </row>
    <row r="5" spans="1:10" s="494" customFormat="1" ht="6.75" customHeight="1">
      <c r="A5" s="497"/>
      <c r="B5" s="497"/>
      <c r="C5" s="497"/>
      <c r="D5" s="497"/>
      <c r="E5" s="497"/>
      <c r="F5" s="497"/>
      <c r="G5" s="497"/>
      <c r="H5" s="497"/>
      <c r="I5" s="497"/>
      <c r="J5" s="497"/>
    </row>
    <row r="6" spans="1:10" s="494" customFormat="1" ht="12.75" customHeight="1">
      <c r="A6" s="498" t="s">
        <v>1025</v>
      </c>
      <c r="B6" s="499"/>
      <c r="C6" s="500"/>
      <c r="D6" s="500"/>
      <c r="E6" s="500"/>
      <c r="F6" s="501"/>
      <c r="G6" s="501"/>
      <c r="H6" s="501"/>
      <c r="I6" s="1035"/>
      <c r="J6" s="1036"/>
    </row>
    <row r="7" spans="1:10" s="494" customFormat="1" ht="22.5" customHeight="1">
      <c r="A7" s="1033" t="s">
        <v>427</v>
      </c>
      <c r="B7" s="1034"/>
      <c r="C7" s="1034"/>
      <c r="D7" s="1034"/>
      <c r="E7" s="500"/>
      <c r="F7" s="501"/>
      <c r="G7" s="501"/>
      <c r="H7" s="501"/>
      <c r="I7" s="1037" t="s">
        <v>787</v>
      </c>
      <c r="J7" s="1038"/>
    </row>
    <row r="8" spans="1:10" s="494" customFormat="1" ht="12.75" customHeight="1">
      <c r="A8" s="1033" t="s">
        <v>546</v>
      </c>
      <c r="B8" s="1034"/>
      <c r="C8" s="1034"/>
      <c r="D8" s="500"/>
      <c r="E8" s="500"/>
      <c r="F8" s="501"/>
      <c r="G8" s="501"/>
      <c r="H8" s="501"/>
      <c r="I8" s="498" t="s">
        <v>702</v>
      </c>
      <c r="J8" s="501"/>
    </row>
    <row r="9" spans="1:10" s="494" customFormat="1" ht="6.75" customHeight="1">
      <c r="A9" s="497"/>
      <c r="B9" s="497"/>
      <c r="C9" s="497"/>
      <c r="D9" s="497"/>
      <c r="E9" s="497"/>
      <c r="F9" s="497"/>
      <c r="G9" s="497"/>
      <c r="H9" s="497"/>
      <c r="I9" s="497"/>
      <c r="J9" s="497"/>
    </row>
    <row r="10" spans="1:10" s="494" customFormat="1" ht="29.25" customHeight="1">
      <c r="A10" s="502" t="s">
        <v>547</v>
      </c>
      <c r="B10" s="502" t="s">
        <v>548</v>
      </c>
      <c r="C10" s="502" t="s">
        <v>147</v>
      </c>
      <c r="D10" s="502" t="s">
        <v>403</v>
      </c>
      <c r="E10" s="502" t="s">
        <v>429</v>
      </c>
      <c r="F10" s="502" t="s">
        <v>430</v>
      </c>
      <c r="G10" s="502" t="s">
        <v>431</v>
      </c>
      <c r="H10" s="502" t="s">
        <v>404</v>
      </c>
      <c r="I10" s="502" t="s">
        <v>348</v>
      </c>
      <c r="J10" s="502" t="s">
        <v>405</v>
      </c>
    </row>
    <row r="11" spans="1:10" s="494" customFormat="1" ht="12.75" customHeight="1" hidden="1">
      <c r="A11" s="502" t="s">
        <v>340</v>
      </c>
      <c r="B11" s="502" t="s">
        <v>347</v>
      </c>
      <c r="C11" s="502" t="s">
        <v>353</v>
      </c>
      <c r="D11" s="502" t="s">
        <v>359</v>
      </c>
      <c r="E11" s="502" t="s">
        <v>363</v>
      </c>
      <c r="F11" s="502" t="s">
        <v>367</v>
      </c>
      <c r="G11" s="502" t="s">
        <v>370</v>
      </c>
      <c r="H11" s="502" t="s">
        <v>343</v>
      </c>
      <c r="I11" s="502" t="s">
        <v>349</v>
      </c>
      <c r="J11" s="502" t="s">
        <v>355</v>
      </c>
    </row>
    <row r="12" spans="1:10" s="494" customFormat="1" ht="4.5" customHeight="1">
      <c r="A12" s="503"/>
      <c r="B12" s="503"/>
      <c r="C12" s="503"/>
      <c r="D12" s="503"/>
      <c r="E12" s="503"/>
      <c r="F12" s="503"/>
      <c r="G12" s="503"/>
      <c r="H12" s="503"/>
      <c r="I12" s="503"/>
      <c r="J12" s="503"/>
    </row>
    <row r="13" spans="1:10" s="494" customFormat="1" ht="30.75" customHeight="1">
      <c r="A13" s="504"/>
      <c r="B13" s="505"/>
      <c r="C13" s="506" t="s">
        <v>76</v>
      </c>
      <c r="D13" s="506" t="s">
        <v>538</v>
      </c>
      <c r="E13" s="506"/>
      <c r="F13" s="507"/>
      <c r="G13" s="678"/>
      <c r="H13" s="678">
        <f>H14+H66</f>
        <v>0</v>
      </c>
      <c r="I13" s="678">
        <f>I14+I66</f>
        <v>0</v>
      </c>
      <c r="J13" s="678">
        <f>J14+J66</f>
        <v>0</v>
      </c>
    </row>
    <row r="14" spans="1:10" s="494" customFormat="1" ht="28.5" customHeight="1">
      <c r="A14" s="508"/>
      <c r="B14" s="509"/>
      <c r="C14" s="510" t="s">
        <v>420</v>
      </c>
      <c r="D14" s="510" t="s">
        <v>539</v>
      </c>
      <c r="E14" s="510"/>
      <c r="F14" s="511"/>
      <c r="G14" s="679"/>
      <c r="H14" s="679">
        <f>SUM(H15:H65)</f>
        <v>0</v>
      </c>
      <c r="I14" s="679">
        <f>SUM(I15:I65)</f>
        <v>0</v>
      </c>
      <c r="J14" s="679">
        <f>SUM(J15:J65)</f>
        <v>0</v>
      </c>
    </row>
    <row r="15" spans="1:10" s="494" customFormat="1" ht="24" customHeight="1">
      <c r="A15" s="512">
        <v>1</v>
      </c>
      <c r="B15" s="513" t="s">
        <v>549</v>
      </c>
      <c r="C15" s="514" t="s">
        <v>550</v>
      </c>
      <c r="D15" s="514" t="s">
        <v>551</v>
      </c>
      <c r="E15" s="514" t="s">
        <v>181</v>
      </c>
      <c r="F15" s="515">
        <v>800</v>
      </c>
      <c r="G15" s="680"/>
      <c r="H15" s="680"/>
      <c r="I15" s="680">
        <f>ROUND(F15*G15,2)</f>
        <v>0</v>
      </c>
      <c r="J15" s="680">
        <f aca="true" t="shared" si="0" ref="J15:J25">H15+I15</f>
        <v>0</v>
      </c>
    </row>
    <row r="16" spans="1:10" s="494" customFormat="1" ht="13.5" customHeight="1">
      <c r="A16" s="516">
        <f>A15+1</f>
        <v>2</v>
      </c>
      <c r="B16" s="517" t="s">
        <v>552</v>
      </c>
      <c r="C16" s="518" t="s">
        <v>553</v>
      </c>
      <c r="D16" s="518" t="s">
        <v>554</v>
      </c>
      <c r="E16" s="518" t="s">
        <v>181</v>
      </c>
      <c r="F16" s="519">
        <v>800</v>
      </c>
      <c r="G16" s="681"/>
      <c r="H16" s="681">
        <f>ROUND(F16*G16,2)</f>
        <v>0</v>
      </c>
      <c r="I16" s="681"/>
      <c r="J16" s="681">
        <f t="shared" si="0"/>
        <v>0</v>
      </c>
    </row>
    <row r="17" spans="1:10" s="494" customFormat="1" ht="13.5" customHeight="1">
      <c r="A17" s="512">
        <f aca="true" t="shared" si="1" ref="A17:A25">A16+1</f>
        <v>3</v>
      </c>
      <c r="B17" s="513" t="s">
        <v>549</v>
      </c>
      <c r="C17" s="514" t="s">
        <v>555</v>
      </c>
      <c r="D17" s="514" t="s">
        <v>556</v>
      </c>
      <c r="E17" s="514" t="s">
        <v>234</v>
      </c>
      <c r="F17" s="515">
        <v>46</v>
      </c>
      <c r="G17" s="680"/>
      <c r="H17" s="680"/>
      <c r="I17" s="680">
        <f>ROUND(F17*G17,2)</f>
        <v>0</v>
      </c>
      <c r="J17" s="680">
        <f t="shared" si="0"/>
        <v>0</v>
      </c>
    </row>
    <row r="18" spans="1:10" s="494" customFormat="1" ht="13.5" customHeight="1">
      <c r="A18" s="516">
        <f t="shared" si="1"/>
        <v>4</v>
      </c>
      <c r="B18" s="517" t="s">
        <v>552</v>
      </c>
      <c r="C18" s="518" t="s">
        <v>557</v>
      </c>
      <c r="D18" s="518" t="s">
        <v>558</v>
      </c>
      <c r="E18" s="518" t="s">
        <v>234</v>
      </c>
      <c r="F18" s="519">
        <v>46</v>
      </c>
      <c r="G18" s="681"/>
      <c r="H18" s="681">
        <f>ROUND(F18*G18,2)</f>
        <v>0</v>
      </c>
      <c r="I18" s="681"/>
      <c r="J18" s="681">
        <f t="shared" si="0"/>
        <v>0</v>
      </c>
    </row>
    <row r="19" spans="1:10" s="494" customFormat="1" ht="13.5" customHeight="1">
      <c r="A19" s="512">
        <f t="shared" si="1"/>
        <v>5</v>
      </c>
      <c r="B19" s="513" t="s">
        <v>549</v>
      </c>
      <c r="C19" s="514" t="s">
        <v>559</v>
      </c>
      <c r="D19" s="514" t="s">
        <v>560</v>
      </c>
      <c r="E19" s="514" t="s">
        <v>234</v>
      </c>
      <c r="F19" s="515">
        <v>1</v>
      </c>
      <c r="G19" s="680"/>
      <c r="H19" s="680"/>
      <c r="I19" s="680">
        <f>ROUND(F19*G19,2)</f>
        <v>0</v>
      </c>
      <c r="J19" s="680">
        <f t="shared" si="0"/>
        <v>0</v>
      </c>
    </row>
    <row r="20" spans="1:10" s="494" customFormat="1" ht="24" customHeight="1">
      <c r="A20" s="512">
        <f t="shared" si="1"/>
        <v>6</v>
      </c>
      <c r="B20" s="513" t="s">
        <v>549</v>
      </c>
      <c r="C20" s="514" t="s">
        <v>561</v>
      </c>
      <c r="D20" s="514" t="s">
        <v>562</v>
      </c>
      <c r="E20" s="514" t="s">
        <v>234</v>
      </c>
      <c r="F20" s="515">
        <v>6</v>
      </c>
      <c r="G20" s="680"/>
      <c r="H20" s="680"/>
      <c r="I20" s="680">
        <f>ROUND(F20*G20,2)</f>
        <v>0</v>
      </c>
      <c r="J20" s="680">
        <f t="shared" si="0"/>
        <v>0</v>
      </c>
    </row>
    <row r="21" spans="1:10" s="494" customFormat="1" ht="13.5" customHeight="1">
      <c r="A21" s="516">
        <f t="shared" si="1"/>
        <v>7</v>
      </c>
      <c r="B21" s="517" t="s">
        <v>563</v>
      </c>
      <c r="C21" s="518" t="s">
        <v>564</v>
      </c>
      <c r="D21" s="518" t="s">
        <v>565</v>
      </c>
      <c r="E21" s="518" t="s">
        <v>234</v>
      </c>
      <c r="F21" s="519">
        <v>6</v>
      </c>
      <c r="G21" s="681"/>
      <c r="H21" s="681">
        <f>ROUND(F21*G21,2)</f>
        <v>0</v>
      </c>
      <c r="I21" s="681"/>
      <c r="J21" s="681">
        <f t="shared" si="0"/>
        <v>0</v>
      </c>
    </row>
    <row r="22" spans="1:10" s="494" customFormat="1" ht="13.5" customHeight="1">
      <c r="A22" s="512">
        <f t="shared" si="1"/>
        <v>8</v>
      </c>
      <c r="B22" s="513" t="s">
        <v>549</v>
      </c>
      <c r="C22" s="514" t="s">
        <v>566</v>
      </c>
      <c r="D22" s="514" t="s">
        <v>567</v>
      </c>
      <c r="E22" s="514" t="s">
        <v>234</v>
      </c>
      <c r="F22" s="515">
        <v>2</v>
      </c>
      <c r="G22" s="680"/>
      <c r="H22" s="680"/>
      <c r="I22" s="680">
        <f>ROUND(F22*G22,2)</f>
        <v>0</v>
      </c>
      <c r="J22" s="680">
        <f t="shared" si="0"/>
        <v>0</v>
      </c>
    </row>
    <row r="23" spans="1:10" s="494" customFormat="1" ht="13.5" customHeight="1">
      <c r="A23" s="516">
        <f t="shared" si="1"/>
        <v>9</v>
      </c>
      <c r="B23" s="517" t="s">
        <v>563</v>
      </c>
      <c r="C23" s="518" t="s">
        <v>568</v>
      </c>
      <c r="D23" s="518" t="s">
        <v>569</v>
      </c>
      <c r="E23" s="518" t="s">
        <v>234</v>
      </c>
      <c r="F23" s="519">
        <v>2</v>
      </c>
      <c r="G23" s="681"/>
      <c r="H23" s="681">
        <f>ROUND(F23*G23,2)</f>
        <v>0</v>
      </c>
      <c r="I23" s="681"/>
      <c r="J23" s="681">
        <f t="shared" si="0"/>
        <v>0</v>
      </c>
    </row>
    <row r="24" spans="1:10" s="494" customFormat="1" ht="13.5" customHeight="1">
      <c r="A24" s="512">
        <f t="shared" si="1"/>
        <v>10</v>
      </c>
      <c r="B24" s="513" t="s">
        <v>549</v>
      </c>
      <c r="C24" s="514" t="s">
        <v>570</v>
      </c>
      <c r="D24" s="514" t="s">
        <v>571</v>
      </c>
      <c r="E24" s="514" t="s">
        <v>234</v>
      </c>
      <c r="F24" s="515">
        <v>72</v>
      </c>
      <c r="G24" s="680"/>
      <c r="H24" s="680"/>
      <c r="I24" s="680">
        <f>ROUND(F24*G24,2)</f>
        <v>0</v>
      </c>
      <c r="J24" s="680">
        <f t="shared" si="0"/>
        <v>0</v>
      </c>
    </row>
    <row r="25" spans="1:10" s="494" customFormat="1" ht="13.5" customHeight="1">
      <c r="A25" s="516">
        <f t="shared" si="1"/>
        <v>11</v>
      </c>
      <c r="B25" s="517" t="s">
        <v>563</v>
      </c>
      <c r="C25" s="518" t="s">
        <v>572</v>
      </c>
      <c r="D25" s="518" t="s">
        <v>573</v>
      </c>
      <c r="E25" s="518" t="s">
        <v>234</v>
      </c>
      <c r="F25" s="519">
        <v>72</v>
      </c>
      <c r="G25" s="681"/>
      <c r="H25" s="681">
        <f>ROUND(F25*G25,2)</f>
        <v>0</v>
      </c>
      <c r="I25" s="681"/>
      <c r="J25" s="681">
        <f t="shared" si="0"/>
        <v>0</v>
      </c>
    </row>
    <row r="26" spans="1:10" s="494" customFormat="1" ht="21" customHeight="1">
      <c r="A26" s="520"/>
      <c r="B26" s="521"/>
      <c r="C26" s="522"/>
      <c r="D26" s="522" t="s">
        <v>574</v>
      </c>
      <c r="E26" s="522"/>
      <c r="F26" s="523"/>
      <c r="G26" s="682"/>
      <c r="H26" s="682"/>
      <c r="I26" s="682"/>
      <c r="J26" s="682"/>
    </row>
    <row r="27" spans="1:10" s="494" customFormat="1" ht="13.5" customHeight="1">
      <c r="A27" s="516">
        <f>A25+1</f>
        <v>12</v>
      </c>
      <c r="B27" s="517" t="s">
        <v>575</v>
      </c>
      <c r="C27" s="518" t="s">
        <v>576</v>
      </c>
      <c r="D27" s="518" t="s">
        <v>577</v>
      </c>
      <c r="E27" s="518" t="s">
        <v>234</v>
      </c>
      <c r="F27" s="519">
        <v>72</v>
      </c>
      <c r="G27" s="681"/>
      <c r="H27" s="681">
        <f>ROUND(F27*G27,2)</f>
        <v>0</v>
      </c>
      <c r="I27" s="681"/>
      <c r="J27" s="681">
        <f>H27+I27</f>
        <v>0</v>
      </c>
    </row>
    <row r="28" spans="1:10" s="494" customFormat="1" ht="13.5" customHeight="1">
      <c r="A28" s="520"/>
      <c r="B28" s="521"/>
      <c r="C28" s="522"/>
      <c r="D28" s="522" t="s">
        <v>578</v>
      </c>
      <c r="E28" s="522"/>
      <c r="F28" s="523"/>
      <c r="G28" s="682"/>
      <c r="H28" s="682"/>
      <c r="I28" s="682"/>
      <c r="J28" s="682"/>
    </row>
    <row r="29" spans="1:10" s="494" customFormat="1" ht="13.5" customHeight="1">
      <c r="A29" s="516">
        <f>A27+1</f>
        <v>13</v>
      </c>
      <c r="B29" s="517" t="s">
        <v>579</v>
      </c>
      <c r="C29" s="518" t="s">
        <v>580</v>
      </c>
      <c r="D29" s="518" t="s">
        <v>581</v>
      </c>
      <c r="E29" s="518" t="s">
        <v>234</v>
      </c>
      <c r="F29" s="519">
        <v>72</v>
      </c>
      <c r="G29" s="681"/>
      <c r="H29" s="681">
        <f>ROUND(F29*G29,2)</f>
        <v>0</v>
      </c>
      <c r="I29" s="681"/>
      <c r="J29" s="681">
        <f aca="true" t="shared" si="2" ref="J29:J65">H29+I29</f>
        <v>0</v>
      </c>
    </row>
    <row r="30" spans="1:10" s="494" customFormat="1" ht="13.5" customHeight="1">
      <c r="A30" s="516">
        <f aca="true" t="shared" si="3" ref="A30:A82">A29+1</f>
        <v>14</v>
      </c>
      <c r="B30" s="517" t="s">
        <v>582</v>
      </c>
      <c r="C30" s="518" t="s">
        <v>583</v>
      </c>
      <c r="D30" s="518" t="s">
        <v>584</v>
      </c>
      <c r="E30" s="518" t="s">
        <v>234</v>
      </c>
      <c r="F30" s="519">
        <v>72</v>
      </c>
      <c r="G30" s="681"/>
      <c r="H30" s="681">
        <f>ROUND(F30*G30,2)</f>
        <v>0</v>
      </c>
      <c r="I30" s="681"/>
      <c r="J30" s="681">
        <f t="shared" si="2"/>
        <v>0</v>
      </c>
    </row>
    <row r="31" spans="1:10" s="494" customFormat="1" ht="24" customHeight="1">
      <c r="A31" s="512">
        <f t="shared" si="3"/>
        <v>15</v>
      </c>
      <c r="B31" s="513" t="s">
        <v>549</v>
      </c>
      <c r="C31" s="514" t="s">
        <v>585</v>
      </c>
      <c r="D31" s="514" t="s">
        <v>586</v>
      </c>
      <c r="E31" s="514" t="s">
        <v>181</v>
      </c>
      <c r="F31" s="515">
        <v>30</v>
      </c>
      <c r="G31" s="680"/>
      <c r="H31" s="680"/>
      <c r="I31" s="680">
        <f>ROUND(F31*G31,2)</f>
        <v>0</v>
      </c>
      <c r="J31" s="680">
        <f t="shared" si="2"/>
        <v>0</v>
      </c>
    </row>
    <row r="32" spans="1:10" s="494" customFormat="1" ht="13.5" customHeight="1">
      <c r="A32" s="516">
        <f t="shared" si="3"/>
        <v>16</v>
      </c>
      <c r="B32" s="517" t="s">
        <v>587</v>
      </c>
      <c r="C32" s="518" t="s">
        <v>588</v>
      </c>
      <c r="D32" s="518" t="s">
        <v>589</v>
      </c>
      <c r="E32" s="518" t="s">
        <v>488</v>
      </c>
      <c r="F32" s="519">
        <v>0.357</v>
      </c>
      <c r="G32" s="681"/>
      <c r="H32" s="681">
        <f>ROUND(F32*G32,2)</f>
        <v>0</v>
      </c>
      <c r="I32" s="681"/>
      <c r="J32" s="681">
        <f t="shared" si="2"/>
        <v>0</v>
      </c>
    </row>
    <row r="33" spans="1:10" s="494" customFormat="1" ht="13.5" customHeight="1">
      <c r="A33" s="512">
        <f t="shared" si="3"/>
        <v>17</v>
      </c>
      <c r="B33" s="513" t="s">
        <v>549</v>
      </c>
      <c r="C33" s="514" t="s">
        <v>590</v>
      </c>
      <c r="D33" s="514" t="s">
        <v>591</v>
      </c>
      <c r="E33" s="514" t="s">
        <v>234</v>
      </c>
      <c r="F33" s="515">
        <v>17</v>
      </c>
      <c r="G33" s="680"/>
      <c r="H33" s="680"/>
      <c r="I33" s="680">
        <f>ROUND(F33*G33,2)</f>
        <v>0</v>
      </c>
      <c r="J33" s="680">
        <f t="shared" si="2"/>
        <v>0</v>
      </c>
    </row>
    <row r="34" spans="1:10" s="494" customFormat="1" ht="13.5" customHeight="1">
      <c r="A34" s="512">
        <f t="shared" si="3"/>
        <v>18</v>
      </c>
      <c r="B34" s="513" t="s">
        <v>549</v>
      </c>
      <c r="C34" s="514" t="s">
        <v>590</v>
      </c>
      <c r="D34" s="514" t="s">
        <v>592</v>
      </c>
      <c r="E34" s="514" t="s">
        <v>234</v>
      </c>
      <c r="F34" s="515">
        <v>17</v>
      </c>
      <c r="G34" s="680"/>
      <c r="H34" s="680"/>
      <c r="I34" s="680">
        <f>ROUND(F34*G34,2)</f>
        <v>0</v>
      </c>
      <c r="J34" s="680">
        <f t="shared" si="2"/>
        <v>0</v>
      </c>
    </row>
    <row r="35" spans="1:10" s="494" customFormat="1" ht="13.5" customHeight="1">
      <c r="A35" s="512">
        <f t="shared" si="3"/>
        <v>19</v>
      </c>
      <c r="B35" s="513" t="s">
        <v>549</v>
      </c>
      <c r="C35" s="514" t="s">
        <v>593</v>
      </c>
      <c r="D35" s="514" t="s">
        <v>594</v>
      </c>
      <c r="E35" s="514" t="s">
        <v>234</v>
      </c>
      <c r="F35" s="515">
        <v>17</v>
      </c>
      <c r="G35" s="680"/>
      <c r="H35" s="680"/>
      <c r="I35" s="680">
        <f>ROUND(F35*G35,2)</f>
        <v>0</v>
      </c>
      <c r="J35" s="680">
        <f t="shared" si="2"/>
        <v>0</v>
      </c>
    </row>
    <row r="36" spans="1:10" s="494" customFormat="1" ht="13.5" customHeight="1">
      <c r="A36" s="516">
        <f t="shared" si="3"/>
        <v>20</v>
      </c>
      <c r="B36" s="517" t="s">
        <v>582</v>
      </c>
      <c r="C36" s="518" t="s">
        <v>583</v>
      </c>
      <c r="D36" s="518" t="s">
        <v>595</v>
      </c>
      <c r="E36" s="518" t="s">
        <v>234</v>
      </c>
      <c r="F36" s="519">
        <v>17</v>
      </c>
      <c r="G36" s="681"/>
      <c r="H36" s="681">
        <f>ROUND(F36*G36,2)</f>
        <v>0</v>
      </c>
      <c r="I36" s="681"/>
      <c r="J36" s="681">
        <f t="shared" si="2"/>
        <v>0</v>
      </c>
    </row>
    <row r="37" spans="1:10" s="494" customFormat="1" ht="13.5" customHeight="1">
      <c r="A37" s="512">
        <f t="shared" si="3"/>
        <v>21</v>
      </c>
      <c r="B37" s="513" t="s">
        <v>549</v>
      </c>
      <c r="C37" s="514" t="s">
        <v>596</v>
      </c>
      <c r="D37" s="514" t="s">
        <v>597</v>
      </c>
      <c r="E37" s="514" t="s">
        <v>234</v>
      </c>
      <c r="F37" s="515">
        <v>6</v>
      </c>
      <c r="G37" s="680"/>
      <c r="H37" s="680"/>
      <c r="I37" s="680">
        <f>ROUND(F37*G37,2)</f>
        <v>0</v>
      </c>
      <c r="J37" s="680">
        <f t="shared" si="2"/>
        <v>0</v>
      </c>
    </row>
    <row r="38" spans="1:10" s="494" customFormat="1" ht="13.5" customHeight="1">
      <c r="A38" s="516">
        <f t="shared" si="3"/>
        <v>22</v>
      </c>
      <c r="B38" s="517" t="s">
        <v>598</v>
      </c>
      <c r="C38" s="518" t="s">
        <v>599</v>
      </c>
      <c r="D38" s="518" t="s">
        <v>600</v>
      </c>
      <c r="E38" s="518" t="s">
        <v>234</v>
      </c>
      <c r="F38" s="519">
        <v>6</v>
      </c>
      <c r="G38" s="681"/>
      <c r="H38" s="681">
        <f>ROUND(F38*G38,2)</f>
        <v>0</v>
      </c>
      <c r="I38" s="681"/>
      <c r="J38" s="681">
        <f t="shared" si="2"/>
        <v>0</v>
      </c>
    </row>
    <row r="39" spans="1:10" s="494" customFormat="1" ht="13.5" customHeight="1">
      <c r="A39" s="512">
        <f t="shared" si="3"/>
        <v>23</v>
      </c>
      <c r="B39" s="513" t="s">
        <v>549</v>
      </c>
      <c r="C39" s="514" t="s">
        <v>601</v>
      </c>
      <c r="D39" s="514" t="s">
        <v>602</v>
      </c>
      <c r="E39" s="514" t="s">
        <v>234</v>
      </c>
      <c r="F39" s="515">
        <v>6</v>
      </c>
      <c r="G39" s="680"/>
      <c r="H39" s="680"/>
      <c r="I39" s="680">
        <f>ROUND(F39*G39,2)</f>
        <v>0</v>
      </c>
      <c r="J39" s="680">
        <f t="shared" si="2"/>
        <v>0</v>
      </c>
    </row>
    <row r="40" spans="1:10" s="494" customFormat="1" ht="13.5" customHeight="1">
      <c r="A40" s="516">
        <f t="shared" si="3"/>
        <v>24</v>
      </c>
      <c r="B40" s="517" t="s">
        <v>598</v>
      </c>
      <c r="C40" s="518" t="s">
        <v>603</v>
      </c>
      <c r="D40" s="518" t="s">
        <v>604</v>
      </c>
      <c r="E40" s="518" t="s">
        <v>234</v>
      </c>
      <c r="F40" s="519">
        <v>6</v>
      </c>
      <c r="G40" s="681"/>
      <c r="H40" s="681">
        <f>ROUND(F40*G40,2)</f>
        <v>0</v>
      </c>
      <c r="I40" s="681"/>
      <c r="J40" s="681">
        <f t="shared" si="2"/>
        <v>0</v>
      </c>
    </row>
    <row r="41" spans="1:10" s="494" customFormat="1" ht="13.5" customHeight="1">
      <c r="A41" s="512">
        <f t="shared" si="3"/>
        <v>25</v>
      </c>
      <c r="B41" s="513" t="s">
        <v>549</v>
      </c>
      <c r="C41" s="514" t="s">
        <v>593</v>
      </c>
      <c r="D41" s="514" t="s">
        <v>594</v>
      </c>
      <c r="E41" s="514" t="s">
        <v>234</v>
      </c>
      <c r="F41" s="515">
        <v>6</v>
      </c>
      <c r="G41" s="680"/>
      <c r="H41" s="680"/>
      <c r="I41" s="680">
        <f>ROUND(F41*G41,2)</f>
        <v>0</v>
      </c>
      <c r="J41" s="680">
        <f t="shared" si="2"/>
        <v>0</v>
      </c>
    </row>
    <row r="42" spans="1:10" s="494" customFormat="1" ht="13.5" customHeight="1">
      <c r="A42" s="516">
        <f t="shared" si="3"/>
        <v>26</v>
      </c>
      <c r="B42" s="517" t="s">
        <v>582</v>
      </c>
      <c r="C42" s="518" t="s">
        <v>583</v>
      </c>
      <c r="D42" s="518" t="s">
        <v>605</v>
      </c>
      <c r="E42" s="518" t="s">
        <v>234</v>
      </c>
      <c r="F42" s="519">
        <v>6</v>
      </c>
      <c r="G42" s="681"/>
      <c r="H42" s="681">
        <f>ROUND(F42*G42,2)</f>
        <v>0</v>
      </c>
      <c r="I42" s="681"/>
      <c r="J42" s="681">
        <f t="shared" si="2"/>
        <v>0</v>
      </c>
    </row>
    <row r="43" spans="1:10" s="494" customFormat="1" ht="13.5" customHeight="1">
      <c r="A43" s="512">
        <f t="shared" si="3"/>
        <v>27</v>
      </c>
      <c r="B43" s="513" t="s">
        <v>549</v>
      </c>
      <c r="C43" s="514" t="s">
        <v>606</v>
      </c>
      <c r="D43" s="514" t="s">
        <v>607</v>
      </c>
      <c r="E43" s="514" t="s">
        <v>234</v>
      </c>
      <c r="F43" s="515">
        <v>6</v>
      </c>
      <c r="G43" s="680"/>
      <c r="H43" s="680"/>
      <c r="I43" s="680">
        <f>ROUND(F43*G43,2)</f>
        <v>0</v>
      </c>
      <c r="J43" s="680">
        <f t="shared" si="2"/>
        <v>0</v>
      </c>
    </row>
    <row r="44" spans="1:10" s="494" customFormat="1" ht="13.5" customHeight="1">
      <c r="A44" s="516">
        <f t="shared" si="3"/>
        <v>28</v>
      </c>
      <c r="B44" s="517" t="s">
        <v>552</v>
      </c>
      <c r="C44" s="518" t="s">
        <v>608</v>
      </c>
      <c r="D44" s="518" t="s">
        <v>609</v>
      </c>
      <c r="E44" s="518" t="s">
        <v>234</v>
      </c>
      <c r="F44" s="519">
        <v>6</v>
      </c>
      <c r="G44" s="681"/>
      <c r="H44" s="681">
        <f>ROUND(F44*G44,2)</f>
        <v>0</v>
      </c>
      <c r="I44" s="681"/>
      <c r="J44" s="681">
        <f t="shared" si="2"/>
        <v>0</v>
      </c>
    </row>
    <row r="45" spans="1:10" s="494" customFormat="1" ht="24" customHeight="1">
      <c r="A45" s="512">
        <f t="shared" si="3"/>
        <v>29</v>
      </c>
      <c r="B45" s="513" t="s">
        <v>549</v>
      </c>
      <c r="C45" s="514" t="s">
        <v>585</v>
      </c>
      <c r="D45" s="514" t="s">
        <v>586</v>
      </c>
      <c r="E45" s="514" t="s">
        <v>181</v>
      </c>
      <c r="F45" s="515">
        <v>30</v>
      </c>
      <c r="G45" s="680"/>
      <c r="H45" s="680"/>
      <c r="I45" s="680">
        <f>ROUND(F45*G45,2)</f>
        <v>0</v>
      </c>
      <c r="J45" s="680">
        <f t="shared" si="2"/>
        <v>0</v>
      </c>
    </row>
    <row r="46" spans="1:10" s="494" customFormat="1" ht="13.5" customHeight="1">
      <c r="A46" s="516">
        <f t="shared" si="3"/>
        <v>30</v>
      </c>
      <c r="B46" s="517" t="s">
        <v>587</v>
      </c>
      <c r="C46" s="518" t="s">
        <v>588</v>
      </c>
      <c r="D46" s="518" t="s">
        <v>589</v>
      </c>
      <c r="E46" s="518" t="s">
        <v>488</v>
      </c>
      <c r="F46" s="519">
        <v>0.357</v>
      </c>
      <c r="G46" s="681"/>
      <c r="H46" s="681">
        <f>ROUND(F46*G46,2)</f>
        <v>0</v>
      </c>
      <c r="I46" s="681"/>
      <c r="J46" s="681">
        <f t="shared" si="2"/>
        <v>0</v>
      </c>
    </row>
    <row r="47" spans="1:10" s="494" customFormat="1" ht="13.5" customHeight="1">
      <c r="A47" s="512">
        <f t="shared" si="3"/>
        <v>31</v>
      </c>
      <c r="B47" s="513" t="s">
        <v>549</v>
      </c>
      <c r="C47" s="514" t="s">
        <v>610</v>
      </c>
      <c r="D47" s="514" t="s">
        <v>611</v>
      </c>
      <c r="E47" s="514" t="s">
        <v>181</v>
      </c>
      <c r="F47" s="515">
        <v>210</v>
      </c>
      <c r="G47" s="680"/>
      <c r="H47" s="680"/>
      <c r="I47" s="680">
        <f>ROUND(F47*G47,2)</f>
        <v>0</v>
      </c>
      <c r="J47" s="680">
        <f t="shared" si="2"/>
        <v>0</v>
      </c>
    </row>
    <row r="48" spans="1:10" s="494" customFormat="1" ht="13.5" customHeight="1">
      <c r="A48" s="516">
        <f t="shared" si="3"/>
        <v>32</v>
      </c>
      <c r="B48" s="517" t="s">
        <v>612</v>
      </c>
      <c r="C48" s="518" t="s">
        <v>613</v>
      </c>
      <c r="D48" s="518" t="s">
        <v>614</v>
      </c>
      <c r="E48" s="518" t="s">
        <v>488</v>
      </c>
      <c r="F48" s="519">
        <v>105</v>
      </c>
      <c r="G48" s="681"/>
      <c r="H48" s="681">
        <f>ROUND(F48*G48,2)</f>
        <v>0</v>
      </c>
      <c r="I48" s="681"/>
      <c r="J48" s="681">
        <f t="shared" si="2"/>
        <v>0</v>
      </c>
    </row>
    <row r="49" spans="1:10" s="494" customFormat="1" ht="13.5" customHeight="1">
      <c r="A49" s="512">
        <f t="shared" si="3"/>
        <v>33</v>
      </c>
      <c r="B49" s="513" t="s">
        <v>549</v>
      </c>
      <c r="C49" s="514" t="s">
        <v>615</v>
      </c>
      <c r="D49" s="514" t="s">
        <v>616</v>
      </c>
      <c r="E49" s="514" t="s">
        <v>234</v>
      </c>
      <c r="F49" s="515">
        <v>27</v>
      </c>
      <c r="G49" s="680"/>
      <c r="H49" s="680"/>
      <c r="I49" s="680">
        <f>ROUND(F49*G49,2)</f>
        <v>0</v>
      </c>
      <c r="J49" s="680">
        <f t="shared" si="2"/>
        <v>0</v>
      </c>
    </row>
    <row r="50" spans="1:10" s="494" customFormat="1" ht="13.5" customHeight="1">
      <c r="A50" s="516">
        <f t="shared" si="3"/>
        <v>34</v>
      </c>
      <c r="B50" s="517" t="s">
        <v>617</v>
      </c>
      <c r="C50" s="518" t="s">
        <v>618</v>
      </c>
      <c r="D50" s="518" t="s">
        <v>619</v>
      </c>
      <c r="E50" s="518" t="s">
        <v>234</v>
      </c>
      <c r="F50" s="519">
        <v>27</v>
      </c>
      <c r="G50" s="681"/>
      <c r="H50" s="681">
        <f>ROUND(F50*G50,2)</f>
        <v>0</v>
      </c>
      <c r="I50" s="681"/>
      <c r="J50" s="681">
        <f t="shared" si="2"/>
        <v>0</v>
      </c>
    </row>
    <row r="51" spans="1:10" s="494" customFormat="1" ht="13.5" customHeight="1">
      <c r="A51" s="512">
        <f t="shared" si="3"/>
        <v>35</v>
      </c>
      <c r="B51" s="513" t="s">
        <v>549</v>
      </c>
      <c r="C51" s="514" t="s">
        <v>620</v>
      </c>
      <c r="D51" s="514" t="s">
        <v>621</v>
      </c>
      <c r="E51" s="514" t="s">
        <v>234</v>
      </c>
      <c r="F51" s="515">
        <v>46</v>
      </c>
      <c r="G51" s="680"/>
      <c r="H51" s="680"/>
      <c r="I51" s="680">
        <f>ROUND(F51*G51,2)</f>
        <v>0</v>
      </c>
      <c r="J51" s="680">
        <f t="shared" si="2"/>
        <v>0</v>
      </c>
    </row>
    <row r="52" spans="1:10" s="494" customFormat="1" ht="24" customHeight="1">
      <c r="A52" s="516">
        <f t="shared" si="3"/>
        <v>36</v>
      </c>
      <c r="B52" s="517" t="s">
        <v>617</v>
      </c>
      <c r="C52" s="518" t="s">
        <v>622</v>
      </c>
      <c r="D52" s="518" t="s">
        <v>623</v>
      </c>
      <c r="E52" s="518" t="s">
        <v>234</v>
      </c>
      <c r="F52" s="519">
        <v>46</v>
      </c>
      <c r="G52" s="681"/>
      <c r="H52" s="681">
        <f>ROUND(F52*G52,2)</f>
        <v>0</v>
      </c>
      <c r="I52" s="681"/>
      <c r="J52" s="681">
        <f t="shared" si="2"/>
        <v>0</v>
      </c>
    </row>
    <row r="53" spans="1:10" s="494" customFormat="1" ht="13.5" customHeight="1">
      <c r="A53" s="512">
        <f t="shared" si="3"/>
        <v>37</v>
      </c>
      <c r="B53" s="513" t="s">
        <v>549</v>
      </c>
      <c r="C53" s="514" t="s">
        <v>624</v>
      </c>
      <c r="D53" s="514" t="s">
        <v>625</v>
      </c>
      <c r="E53" s="514" t="s">
        <v>181</v>
      </c>
      <c r="F53" s="515">
        <v>150</v>
      </c>
      <c r="G53" s="680"/>
      <c r="H53" s="680"/>
      <c r="I53" s="680">
        <f>ROUND(F53*G53,2)</f>
        <v>0</v>
      </c>
      <c r="J53" s="680">
        <f t="shared" si="2"/>
        <v>0</v>
      </c>
    </row>
    <row r="54" spans="1:10" s="494" customFormat="1" ht="13.5" customHeight="1">
      <c r="A54" s="516">
        <f t="shared" si="3"/>
        <v>38</v>
      </c>
      <c r="B54" s="517" t="s">
        <v>579</v>
      </c>
      <c r="C54" s="518" t="s">
        <v>626</v>
      </c>
      <c r="D54" s="518" t="s">
        <v>627</v>
      </c>
      <c r="E54" s="518" t="s">
        <v>181</v>
      </c>
      <c r="F54" s="519">
        <v>150</v>
      </c>
      <c r="G54" s="681"/>
      <c r="H54" s="681">
        <f>ROUND(F54*G54,2)</f>
        <v>0</v>
      </c>
      <c r="I54" s="681"/>
      <c r="J54" s="681">
        <f t="shared" si="2"/>
        <v>0</v>
      </c>
    </row>
    <row r="55" spans="1:10" s="494" customFormat="1" ht="13.5" customHeight="1">
      <c r="A55" s="512">
        <f t="shared" si="3"/>
        <v>39</v>
      </c>
      <c r="B55" s="513" t="s">
        <v>549</v>
      </c>
      <c r="C55" s="514" t="s">
        <v>628</v>
      </c>
      <c r="D55" s="514" t="s">
        <v>629</v>
      </c>
      <c r="E55" s="514" t="s">
        <v>181</v>
      </c>
      <c r="F55" s="515">
        <v>48</v>
      </c>
      <c r="G55" s="680"/>
      <c r="H55" s="680"/>
      <c r="I55" s="680">
        <f>ROUND(F55*G55,2)</f>
        <v>0</v>
      </c>
      <c r="J55" s="680">
        <f t="shared" si="2"/>
        <v>0</v>
      </c>
    </row>
    <row r="56" spans="1:10" s="494" customFormat="1" ht="13.5" customHeight="1">
      <c r="A56" s="516">
        <f t="shared" si="3"/>
        <v>40</v>
      </c>
      <c r="B56" s="517" t="s">
        <v>579</v>
      </c>
      <c r="C56" s="518" t="s">
        <v>630</v>
      </c>
      <c r="D56" s="518" t="s">
        <v>631</v>
      </c>
      <c r="E56" s="518" t="s">
        <v>181</v>
      </c>
      <c r="F56" s="519">
        <v>48</v>
      </c>
      <c r="G56" s="681"/>
      <c r="H56" s="681">
        <f>ROUND(F56*G56,2)</f>
        <v>0</v>
      </c>
      <c r="I56" s="681"/>
      <c r="J56" s="681">
        <f t="shared" si="2"/>
        <v>0</v>
      </c>
    </row>
    <row r="57" spans="1:10" s="494" customFormat="1" ht="13.5" customHeight="1">
      <c r="A57" s="512">
        <f t="shared" si="3"/>
        <v>41</v>
      </c>
      <c r="B57" s="513" t="s">
        <v>549</v>
      </c>
      <c r="C57" s="514" t="s">
        <v>632</v>
      </c>
      <c r="D57" s="514" t="s">
        <v>633</v>
      </c>
      <c r="E57" s="514" t="s">
        <v>181</v>
      </c>
      <c r="F57" s="515">
        <v>210</v>
      </c>
      <c r="G57" s="680"/>
      <c r="H57" s="680"/>
      <c r="I57" s="680">
        <f>ROUND(F57*G57,2)</f>
        <v>0</v>
      </c>
      <c r="J57" s="680">
        <f t="shared" si="2"/>
        <v>0</v>
      </c>
    </row>
    <row r="58" spans="1:10" s="494" customFormat="1" ht="13.5" customHeight="1">
      <c r="A58" s="516">
        <f t="shared" si="3"/>
        <v>42</v>
      </c>
      <c r="B58" s="517" t="s">
        <v>579</v>
      </c>
      <c r="C58" s="518" t="s">
        <v>634</v>
      </c>
      <c r="D58" s="518" t="s">
        <v>635</v>
      </c>
      <c r="E58" s="518" t="s">
        <v>181</v>
      </c>
      <c r="F58" s="519">
        <v>210</v>
      </c>
      <c r="G58" s="681"/>
      <c r="H58" s="681">
        <f>ROUND(F58*G58,2)</f>
        <v>0</v>
      </c>
      <c r="I58" s="681"/>
      <c r="J58" s="681">
        <f t="shared" si="2"/>
        <v>0</v>
      </c>
    </row>
    <row r="59" spans="1:10" s="494" customFormat="1" ht="13.5" customHeight="1">
      <c r="A59" s="512">
        <f t="shared" si="3"/>
        <v>43</v>
      </c>
      <c r="B59" s="513" t="s">
        <v>549</v>
      </c>
      <c r="C59" s="514" t="s">
        <v>636</v>
      </c>
      <c r="D59" s="514" t="s">
        <v>637</v>
      </c>
      <c r="E59" s="514" t="s">
        <v>181</v>
      </c>
      <c r="F59" s="515">
        <v>190</v>
      </c>
      <c r="G59" s="680"/>
      <c r="H59" s="680"/>
      <c r="I59" s="680">
        <f>ROUND(F59*G59,2)</f>
        <v>0</v>
      </c>
      <c r="J59" s="680">
        <f t="shared" si="2"/>
        <v>0</v>
      </c>
    </row>
    <row r="60" spans="1:10" s="494" customFormat="1" ht="13.5" customHeight="1">
      <c r="A60" s="516">
        <f t="shared" si="3"/>
        <v>44</v>
      </c>
      <c r="B60" s="517" t="s">
        <v>579</v>
      </c>
      <c r="C60" s="518" t="s">
        <v>638</v>
      </c>
      <c r="D60" s="518" t="s">
        <v>639</v>
      </c>
      <c r="E60" s="518" t="s">
        <v>181</v>
      </c>
      <c r="F60" s="519">
        <v>190</v>
      </c>
      <c r="G60" s="681"/>
      <c r="H60" s="681">
        <f>ROUND(F60*G60,2)</f>
        <v>0</v>
      </c>
      <c r="I60" s="681"/>
      <c r="J60" s="681">
        <f t="shared" si="2"/>
        <v>0</v>
      </c>
    </row>
    <row r="61" spans="1:10" s="494" customFormat="1" ht="13.5" customHeight="1">
      <c r="A61" s="512">
        <f t="shared" si="3"/>
        <v>45</v>
      </c>
      <c r="B61" s="513" t="s">
        <v>549</v>
      </c>
      <c r="C61" s="514" t="s">
        <v>640</v>
      </c>
      <c r="D61" s="514" t="s">
        <v>641</v>
      </c>
      <c r="E61" s="514" t="s">
        <v>181</v>
      </c>
      <c r="F61" s="515">
        <v>1150</v>
      </c>
      <c r="G61" s="680"/>
      <c r="H61" s="680"/>
      <c r="I61" s="680">
        <f>ROUND(F61*G61,2)</f>
        <v>0</v>
      </c>
      <c r="J61" s="680">
        <f t="shared" si="2"/>
        <v>0</v>
      </c>
    </row>
    <row r="62" spans="1:10" s="494" customFormat="1" ht="13.5" customHeight="1">
      <c r="A62" s="516">
        <f t="shared" si="3"/>
        <v>46</v>
      </c>
      <c r="B62" s="517" t="s">
        <v>579</v>
      </c>
      <c r="C62" s="518" t="s">
        <v>642</v>
      </c>
      <c r="D62" s="518" t="s">
        <v>643</v>
      </c>
      <c r="E62" s="518" t="s">
        <v>181</v>
      </c>
      <c r="F62" s="519">
        <v>1150</v>
      </c>
      <c r="G62" s="681"/>
      <c r="H62" s="681">
        <f>ROUND(F62*G62,2)</f>
        <v>0</v>
      </c>
      <c r="I62" s="681"/>
      <c r="J62" s="681">
        <f t="shared" si="2"/>
        <v>0</v>
      </c>
    </row>
    <row r="63" spans="1:10" s="494" customFormat="1" ht="13.5" customHeight="1">
      <c r="A63" s="512">
        <f t="shared" si="3"/>
        <v>47</v>
      </c>
      <c r="B63" s="513" t="s">
        <v>644</v>
      </c>
      <c r="C63" s="514" t="s">
        <v>645</v>
      </c>
      <c r="D63" s="514" t="s">
        <v>646</v>
      </c>
      <c r="E63" s="514" t="s">
        <v>163</v>
      </c>
      <c r="F63" s="515">
        <v>63.389</v>
      </c>
      <c r="G63" s="680"/>
      <c r="H63" s="680"/>
      <c r="I63" s="680">
        <f>ROUND(F63*G63,2)</f>
        <v>0</v>
      </c>
      <c r="J63" s="680">
        <f t="shared" si="2"/>
        <v>0</v>
      </c>
    </row>
    <row r="64" spans="1:10" s="494" customFormat="1" ht="13.5" customHeight="1">
      <c r="A64" s="512">
        <f t="shared" si="3"/>
        <v>48</v>
      </c>
      <c r="B64" s="513" t="s">
        <v>644</v>
      </c>
      <c r="C64" s="514" t="s">
        <v>647</v>
      </c>
      <c r="D64" s="514" t="s">
        <v>648</v>
      </c>
      <c r="E64" s="514" t="s">
        <v>163</v>
      </c>
      <c r="F64" s="515">
        <v>247.21</v>
      </c>
      <c r="G64" s="680"/>
      <c r="H64" s="680"/>
      <c r="I64" s="680">
        <f>ROUND(F64*G64,2)</f>
        <v>0</v>
      </c>
      <c r="J64" s="680">
        <f t="shared" si="2"/>
        <v>0</v>
      </c>
    </row>
    <row r="65" spans="1:10" s="494" customFormat="1" ht="13.5" customHeight="1">
      <c r="A65" s="512">
        <f t="shared" si="3"/>
        <v>49</v>
      </c>
      <c r="B65" s="513" t="s">
        <v>644</v>
      </c>
      <c r="C65" s="514" t="s">
        <v>649</v>
      </c>
      <c r="D65" s="514" t="s">
        <v>650</v>
      </c>
      <c r="E65" s="514" t="s">
        <v>163</v>
      </c>
      <c r="F65" s="515">
        <v>418.304</v>
      </c>
      <c r="G65" s="680"/>
      <c r="H65" s="680"/>
      <c r="I65" s="680">
        <f>ROUND(F65*G65,2)</f>
        <v>0</v>
      </c>
      <c r="J65" s="680">
        <f t="shared" si="2"/>
        <v>0</v>
      </c>
    </row>
    <row r="66" spans="1:10" s="494" customFormat="1" ht="28.5" customHeight="1">
      <c r="A66" s="508"/>
      <c r="B66" s="509"/>
      <c r="C66" s="510" t="s">
        <v>540</v>
      </c>
      <c r="D66" s="510" t="s">
        <v>541</v>
      </c>
      <c r="E66" s="510"/>
      <c r="F66" s="511"/>
      <c r="G66" s="679"/>
      <c r="H66" s="679">
        <f>SUM(H67:H76)</f>
        <v>0</v>
      </c>
      <c r="I66" s="679">
        <f>SUM(I67:I76)</f>
        <v>0</v>
      </c>
      <c r="J66" s="679">
        <f>SUM(J67:J76)</f>
        <v>0</v>
      </c>
    </row>
    <row r="67" spans="1:10" s="494" customFormat="1" ht="24" customHeight="1">
      <c r="A67" s="512">
        <f>A65+1</f>
        <v>50</v>
      </c>
      <c r="B67" s="513" t="s">
        <v>651</v>
      </c>
      <c r="C67" s="514" t="s">
        <v>652</v>
      </c>
      <c r="D67" s="514" t="s">
        <v>653</v>
      </c>
      <c r="E67" s="514" t="s">
        <v>181</v>
      </c>
      <c r="F67" s="515">
        <v>600</v>
      </c>
      <c r="G67" s="680"/>
      <c r="H67" s="680"/>
      <c r="I67" s="680">
        <f>ROUND(F67*G67,2)</f>
        <v>0</v>
      </c>
      <c r="J67" s="680">
        <f aca="true" t="shared" si="4" ref="J67:J76">H67+I67</f>
        <v>0</v>
      </c>
    </row>
    <row r="68" spans="1:10" s="494" customFormat="1" ht="13.5" customHeight="1">
      <c r="A68" s="512">
        <f t="shared" si="3"/>
        <v>51</v>
      </c>
      <c r="B68" s="513" t="s">
        <v>651</v>
      </c>
      <c r="C68" s="514" t="s">
        <v>654</v>
      </c>
      <c r="D68" s="514" t="s">
        <v>655</v>
      </c>
      <c r="E68" s="514" t="s">
        <v>181</v>
      </c>
      <c r="F68" s="515">
        <v>850</v>
      </c>
      <c r="G68" s="680"/>
      <c r="H68" s="680"/>
      <c r="I68" s="680">
        <f>ROUND(F68*G68,2)</f>
        <v>0</v>
      </c>
      <c r="J68" s="680">
        <f t="shared" si="4"/>
        <v>0</v>
      </c>
    </row>
    <row r="69" spans="1:10" s="494" customFormat="1" ht="13.5" customHeight="1">
      <c r="A69" s="512">
        <f t="shared" si="3"/>
        <v>52</v>
      </c>
      <c r="B69" s="513" t="s">
        <v>651</v>
      </c>
      <c r="C69" s="514" t="s">
        <v>656</v>
      </c>
      <c r="D69" s="514" t="s">
        <v>657</v>
      </c>
      <c r="E69" s="514" t="s">
        <v>181</v>
      </c>
      <c r="F69" s="515">
        <v>50</v>
      </c>
      <c r="G69" s="680"/>
      <c r="H69" s="680"/>
      <c r="I69" s="680">
        <f>ROUND(F69*G69,2)</f>
        <v>0</v>
      </c>
      <c r="J69" s="680">
        <f t="shared" si="4"/>
        <v>0</v>
      </c>
    </row>
    <row r="70" spans="1:10" s="494" customFormat="1" ht="24" customHeight="1">
      <c r="A70" s="512">
        <f t="shared" si="3"/>
        <v>53</v>
      </c>
      <c r="B70" s="513" t="s">
        <v>651</v>
      </c>
      <c r="C70" s="514" t="s">
        <v>658</v>
      </c>
      <c r="D70" s="514" t="s">
        <v>659</v>
      </c>
      <c r="E70" s="514" t="s">
        <v>187</v>
      </c>
      <c r="F70" s="515">
        <v>4</v>
      </c>
      <c r="G70" s="680"/>
      <c r="H70" s="680"/>
      <c r="I70" s="680">
        <f>ROUND(F70*G70,2)</f>
        <v>0</v>
      </c>
      <c r="J70" s="680">
        <f t="shared" si="4"/>
        <v>0</v>
      </c>
    </row>
    <row r="71" spans="1:10" s="494" customFormat="1" ht="24" customHeight="1">
      <c r="A71" s="512">
        <f t="shared" si="3"/>
        <v>54</v>
      </c>
      <c r="B71" s="513" t="s">
        <v>651</v>
      </c>
      <c r="C71" s="514" t="s">
        <v>660</v>
      </c>
      <c r="D71" s="514" t="s">
        <v>661</v>
      </c>
      <c r="E71" s="514" t="s">
        <v>181</v>
      </c>
      <c r="F71" s="515">
        <v>50</v>
      </c>
      <c r="G71" s="680"/>
      <c r="H71" s="680"/>
      <c r="I71" s="680">
        <f>ROUND(F71*G71,2)</f>
        <v>0</v>
      </c>
      <c r="J71" s="680">
        <f t="shared" si="4"/>
        <v>0</v>
      </c>
    </row>
    <row r="72" spans="1:10" s="494" customFormat="1" ht="13.5" customHeight="1">
      <c r="A72" s="516">
        <f t="shared" si="3"/>
        <v>55</v>
      </c>
      <c r="B72" s="517" t="s">
        <v>662</v>
      </c>
      <c r="C72" s="518" t="s">
        <v>663</v>
      </c>
      <c r="D72" s="518" t="s">
        <v>664</v>
      </c>
      <c r="E72" s="518" t="s">
        <v>272</v>
      </c>
      <c r="F72" s="519">
        <v>40</v>
      </c>
      <c r="G72" s="681"/>
      <c r="H72" s="681">
        <f>ROUND(F72*G72,2)</f>
        <v>0</v>
      </c>
      <c r="I72" s="681"/>
      <c r="J72" s="681">
        <f t="shared" si="4"/>
        <v>0</v>
      </c>
    </row>
    <row r="73" spans="1:10" s="494" customFormat="1" ht="24" customHeight="1">
      <c r="A73" s="512">
        <f t="shared" si="3"/>
        <v>56</v>
      </c>
      <c r="B73" s="513" t="s">
        <v>651</v>
      </c>
      <c r="C73" s="514" t="s">
        <v>665</v>
      </c>
      <c r="D73" s="514" t="s">
        <v>666</v>
      </c>
      <c r="E73" s="514" t="s">
        <v>181</v>
      </c>
      <c r="F73" s="515">
        <v>850</v>
      </c>
      <c r="G73" s="680"/>
      <c r="H73" s="680"/>
      <c r="I73" s="680">
        <f>ROUND(F73*G73,2)</f>
        <v>0</v>
      </c>
      <c r="J73" s="680">
        <f t="shared" si="4"/>
        <v>0</v>
      </c>
    </row>
    <row r="74" spans="1:10" s="494" customFormat="1" ht="13.5" customHeight="1">
      <c r="A74" s="516">
        <f t="shared" si="3"/>
        <v>57</v>
      </c>
      <c r="B74" s="517" t="s">
        <v>662</v>
      </c>
      <c r="C74" s="518" t="s">
        <v>667</v>
      </c>
      <c r="D74" s="518" t="s">
        <v>668</v>
      </c>
      <c r="E74" s="518" t="s">
        <v>187</v>
      </c>
      <c r="F74" s="519">
        <v>8.5</v>
      </c>
      <c r="G74" s="681"/>
      <c r="H74" s="681">
        <f>ROUND(F74*G74,2)</f>
        <v>0</v>
      </c>
      <c r="I74" s="681"/>
      <c r="J74" s="681">
        <f t="shared" si="4"/>
        <v>0</v>
      </c>
    </row>
    <row r="75" spans="1:10" s="494" customFormat="1" ht="13.5" customHeight="1">
      <c r="A75" s="512">
        <f t="shared" si="3"/>
        <v>58</v>
      </c>
      <c r="B75" s="513" t="s">
        <v>651</v>
      </c>
      <c r="C75" s="514" t="s">
        <v>669</v>
      </c>
      <c r="D75" s="514" t="s">
        <v>670</v>
      </c>
      <c r="E75" s="514" t="s">
        <v>181</v>
      </c>
      <c r="F75" s="515">
        <v>800</v>
      </c>
      <c r="G75" s="680"/>
      <c r="H75" s="680"/>
      <c r="I75" s="680">
        <f>ROUND(F75*G75,2)</f>
        <v>0</v>
      </c>
      <c r="J75" s="680">
        <f t="shared" si="4"/>
        <v>0</v>
      </c>
    </row>
    <row r="76" spans="1:10" s="494" customFormat="1" ht="13.5" customHeight="1">
      <c r="A76" s="516">
        <f t="shared" si="3"/>
        <v>59</v>
      </c>
      <c r="B76" s="517" t="s">
        <v>671</v>
      </c>
      <c r="C76" s="518" t="s">
        <v>672</v>
      </c>
      <c r="D76" s="518" t="s">
        <v>673</v>
      </c>
      <c r="E76" s="518" t="s">
        <v>181</v>
      </c>
      <c r="F76" s="519">
        <v>800</v>
      </c>
      <c r="G76" s="681"/>
      <c r="H76" s="681">
        <f>ROUND(F76*G76,2)</f>
        <v>0</v>
      </c>
      <c r="I76" s="681"/>
      <c r="J76" s="681">
        <f t="shared" si="4"/>
        <v>0</v>
      </c>
    </row>
    <row r="77" spans="1:10" s="494" customFormat="1" ht="30.75" customHeight="1">
      <c r="A77" s="504"/>
      <c r="B77" s="505"/>
      <c r="C77" s="506" t="s">
        <v>377</v>
      </c>
      <c r="D77" s="506" t="s">
        <v>542</v>
      </c>
      <c r="E77" s="506"/>
      <c r="F77" s="507"/>
      <c r="G77" s="678"/>
      <c r="H77" s="678">
        <f>SUM(H78:H79)</f>
        <v>0</v>
      </c>
      <c r="I77" s="678">
        <f>SUM(I78:I79)</f>
        <v>0</v>
      </c>
      <c r="J77" s="678">
        <f>SUM(J78:J79)</f>
        <v>0</v>
      </c>
    </row>
    <row r="78" spans="1:10" s="494" customFormat="1" ht="24" customHeight="1">
      <c r="A78" s="512">
        <f>A76+1</f>
        <v>60</v>
      </c>
      <c r="B78" s="513" t="s">
        <v>377</v>
      </c>
      <c r="C78" s="514" t="s">
        <v>674</v>
      </c>
      <c r="D78" s="514" t="s">
        <v>675</v>
      </c>
      <c r="E78" s="514" t="s">
        <v>676</v>
      </c>
      <c r="F78" s="515">
        <v>50</v>
      </c>
      <c r="G78" s="680"/>
      <c r="H78" s="680"/>
      <c r="I78" s="680">
        <f>ROUND(F78*G78,2)</f>
        <v>0</v>
      </c>
      <c r="J78" s="680">
        <f>H78+I78</f>
        <v>0</v>
      </c>
    </row>
    <row r="79" spans="1:10" s="494" customFormat="1" ht="13.5" customHeight="1">
      <c r="A79" s="512">
        <f t="shared" si="3"/>
        <v>61</v>
      </c>
      <c r="B79" s="513" t="s">
        <v>377</v>
      </c>
      <c r="C79" s="514" t="s">
        <v>677</v>
      </c>
      <c r="D79" s="514" t="s">
        <v>678</v>
      </c>
      <c r="E79" s="514" t="s">
        <v>676</v>
      </c>
      <c r="F79" s="515">
        <v>30</v>
      </c>
      <c r="G79" s="680"/>
      <c r="H79" s="680"/>
      <c r="I79" s="680">
        <f>ROUND(F79*G79,2)</f>
        <v>0</v>
      </c>
      <c r="J79" s="680">
        <f>H79+I79</f>
        <v>0</v>
      </c>
    </row>
    <row r="80" spans="1:10" s="494" customFormat="1" ht="30.75" customHeight="1">
      <c r="A80" s="504"/>
      <c r="B80" s="505"/>
      <c r="C80" s="506" t="s">
        <v>543</v>
      </c>
      <c r="D80" s="506" t="s">
        <v>544</v>
      </c>
      <c r="E80" s="506"/>
      <c r="F80" s="507"/>
      <c r="G80" s="678"/>
      <c r="H80" s="678">
        <f>SUM(H81:H82)</f>
        <v>0</v>
      </c>
      <c r="I80" s="678">
        <f>SUM(I81:I82)</f>
        <v>0</v>
      </c>
      <c r="J80" s="678">
        <f>SUM(J81:J82)</f>
        <v>0</v>
      </c>
    </row>
    <row r="81" spans="1:10" s="494" customFormat="1" ht="13.5" customHeight="1">
      <c r="A81" s="512">
        <f>A79+1</f>
        <v>62</v>
      </c>
      <c r="B81" s="513" t="s">
        <v>377</v>
      </c>
      <c r="C81" s="514" t="s">
        <v>679</v>
      </c>
      <c r="D81" s="514" t="s">
        <v>680</v>
      </c>
      <c r="E81" s="514" t="s">
        <v>676</v>
      </c>
      <c r="F81" s="515">
        <v>22</v>
      </c>
      <c r="G81" s="680"/>
      <c r="H81" s="680"/>
      <c r="I81" s="680">
        <f>ROUND(F81*G81,2)</f>
        <v>0</v>
      </c>
      <c r="J81" s="680">
        <f>H81+I81</f>
        <v>0</v>
      </c>
    </row>
    <row r="82" spans="1:10" s="494" customFormat="1" ht="13.5" customHeight="1">
      <c r="A82" s="512">
        <f t="shared" si="3"/>
        <v>63</v>
      </c>
      <c r="B82" s="513" t="s">
        <v>377</v>
      </c>
      <c r="C82" s="514" t="s">
        <v>681</v>
      </c>
      <c r="D82" s="514" t="s">
        <v>682</v>
      </c>
      <c r="E82" s="514" t="s">
        <v>676</v>
      </c>
      <c r="F82" s="515">
        <v>40</v>
      </c>
      <c r="G82" s="680"/>
      <c r="H82" s="680"/>
      <c r="I82" s="680">
        <f>ROUND(F82*G82,2)</f>
        <v>0</v>
      </c>
      <c r="J82" s="680">
        <f>H82+I82</f>
        <v>0</v>
      </c>
    </row>
    <row r="83" spans="1:10" s="494" customFormat="1" ht="30.75" customHeight="1">
      <c r="A83" s="524"/>
      <c r="B83" s="525"/>
      <c r="C83" s="526"/>
      <c r="D83" s="526" t="s">
        <v>545</v>
      </c>
      <c r="E83" s="526"/>
      <c r="F83" s="527"/>
      <c r="G83" s="683"/>
      <c r="H83" s="683">
        <f>H13+H77+H80</f>
        <v>0</v>
      </c>
      <c r="I83" s="683">
        <f>I13+I77+I80</f>
        <v>0</v>
      </c>
      <c r="J83" s="683">
        <f>J13+J77+J80</f>
        <v>0</v>
      </c>
    </row>
  </sheetData>
  <sheetProtection/>
  <mergeCells count="5">
    <mergeCell ref="A1:J1"/>
    <mergeCell ref="A7:D7"/>
    <mergeCell ref="A8:C8"/>
    <mergeCell ref="I6:J6"/>
    <mergeCell ref="I7:J7"/>
  </mergeCells>
  <printOptions/>
  <pageMargins left="0.3937007874015748" right="0.3937007874015748" top="0.7874015748031497" bottom="0.7874015748031497" header="0" footer="0"/>
  <pageSetup fitToHeight="100" fitToWidth="1" horizontalDpi="600" verticalDpi="600" orientation="landscape" paperSize="9" scale="94" r:id="rId1"/>
  <headerFooter alignWithMargins="0">
    <oddFooter>&amp;C   Strana &amp;P 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37"/>
  <sheetViews>
    <sheetView showGridLines="0" view="pageBreakPreview" zoomScaleSheetLayoutView="100" zoomScalePageLayoutView="0" workbookViewId="0" topLeftCell="A1">
      <pane ySplit="3" topLeftCell="A4" activePane="bottomLeft" state="frozen"/>
      <selection pane="topLeft" activeCell="N9" sqref="N9"/>
      <selection pane="bottomLeft" activeCell="G13" sqref="G13"/>
    </sheetView>
  </sheetViews>
  <sheetFormatPr defaultColWidth="9.00390625" defaultRowHeight="12" customHeight="1"/>
  <cols>
    <col min="1" max="1" width="2.57421875" style="653" customWidth="1"/>
    <col min="2" max="2" width="2.140625" style="653" customWidth="1"/>
    <col min="3" max="3" width="3.140625" style="653" customWidth="1"/>
    <col min="4" max="4" width="6.8515625" style="653" customWidth="1"/>
    <col min="5" max="5" width="11.57421875" style="653" customWidth="1"/>
    <col min="6" max="6" width="0.42578125" style="653" customWidth="1"/>
    <col min="7" max="7" width="2.8515625" style="653" customWidth="1"/>
    <col min="8" max="8" width="2.57421875" style="653" customWidth="1"/>
    <col min="9" max="9" width="10.140625" style="653" customWidth="1"/>
    <col min="10" max="10" width="13.8515625" style="653" customWidth="1"/>
    <col min="11" max="11" width="0.5625" style="653" customWidth="1"/>
    <col min="12" max="12" width="2.57421875" style="653" customWidth="1"/>
    <col min="13" max="13" width="3.140625" style="653" customWidth="1"/>
    <col min="14" max="14" width="7.8515625" style="653" customWidth="1"/>
    <col min="15" max="15" width="3.8515625" style="653" customWidth="1"/>
    <col min="16" max="16" width="11.8515625" style="653" customWidth="1"/>
    <col min="17" max="17" width="6.421875" style="653" customWidth="1"/>
    <col min="18" max="18" width="11.140625" style="653" customWidth="1"/>
    <col min="19" max="19" width="0.42578125" style="653" customWidth="1"/>
    <col min="20" max="20" width="9.00390625" style="536" customWidth="1"/>
    <col min="21" max="21" width="13.00390625" style="536" customWidth="1"/>
    <col min="22" max="16384" width="9.00390625" style="536" customWidth="1"/>
  </cols>
  <sheetData>
    <row r="1" spans="1:19" ht="14.25" customHeight="1">
      <c r="A1" s="533"/>
      <c r="B1" s="534"/>
      <c r="C1" s="534"/>
      <c r="D1" s="534"/>
      <c r="E1" s="534"/>
      <c r="F1" s="534"/>
      <c r="G1" s="534"/>
      <c r="H1" s="534"/>
      <c r="I1" s="534"/>
      <c r="J1" s="534"/>
      <c r="K1" s="534"/>
      <c r="L1" s="534"/>
      <c r="M1" s="534"/>
      <c r="N1" s="534"/>
      <c r="O1" s="947"/>
      <c r="P1" s="534"/>
      <c r="Q1" s="534"/>
      <c r="R1" s="534"/>
      <c r="S1" s="535"/>
    </row>
    <row r="2" spans="1:19" ht="21" customHeight="1">
      <c r="A2" s="537"/>
      <c r="B2" s="743" t="s">
        <v>1018</v>
      </c>
      <c r="C2" s="538"/>
      <c r="E2" s="538"/>
      <c r="F2" s="538"/>
      <c r="H2" s="538"/>
      <c r="I2" s="538"/>
      <c r="J2" s="538"/>
      <c r="K2" s="538"/>
      <c r="L2" s="538"/>
      <c r="M2" s="538"/>
      <c r="N2" s="538"/>
      <c r="O2" s="538"/>
      <c r="P2" s="538"/>
      <c r="Q2" s="538"/>
      <c r="R2" s="538"/>
      <c r="S2" s="539"/>
    </row>
    <row r="3" spans="1:19" ht="12" customHeight="1">
      <c r="A3" s="540"/>
      <c r="B3" s="541"/>
      <c r="C3" s="541"/>
      <c r="D3" s="541"/>
      <c r="E3" s="541"/>
      <c r="F3" s="541"/>
      <c r="G3" s="541"/>
      <c r="H3" s="541"/>
      <c r="I3" s="541"/>
      <c r="J3" s="541"/>
      <c r="K3" s="541"/>
      <c r="L3" s="541"/>
      <c r="M3" s="541"/>
      <c r="N3" s="541"/>
      <c r="O3" s="541"/>
      <c r="P3" s="541"/>
      <c r="Q3" s="541"/>
      <c r="R3" s="541"/>
      <c r="S3" s="542"/>
    </row>
    <row r="4" spans="1:19" ht="9" customHeight="1" thickBot="1">
      <c r="A4" s="543"/>
      <c r="B4" s="544"/>
      <c r="C4" s="544"/>
      <c r="D4" s="544"/>
      <c r="E4" s="544"/>
      <c r="F4" s="544"/>
      <c r="G4" s="544"/>
      <c r="H4" s="544"/>
      <c r="I4" s="544"/>
      <c r="J4" s="544"/>
      <c r="K4" s="544"/>
      <c r="L4" s="544"/>
      <c r="M4" s="544"/>
      <c r="N4" s="544"/>
      <c r="O4" s="545"/>
      <c r="P4" s="544"/>
      <c r="Q4" s="544"/>
      <c r="R4" s="544"/>
      <c r="S4" s="546"/>
    </row>
    <row r="5" spans="1:19" ht="18" customHeight="1">
      <c r="A5" s="547"/>
      <c r="B5" s="545" t="s">
        <v>310</v>
      </c>
      <c r="C5" s="545"/>
      <c r="D5" s="545"/>
      <c r="E5" s="548" t="s">
        <v>311</v>
      </c>
      <c r="F5" s="549"/>
      <c r="G5" s="549"/>
      <c r="H5" s="549"/>
      <c r="I5" s="549"/>
      <c r="J5" s="550"/>
      <c r="K5" s="545"/>
      <c r="L5" s="545"/>
      <c r="M5" s="545"/>
      <c r="N5" s="545"/>
      <c r="O5" s="545"/>
      <c r="P5" s="545" t="s">
        <v>312</v>
      </c>
      <c r="Q5" s="548"/>
      <c r="R5" s="550"/>
      <c r="S5" s="551"/>
    </row>
    <row r="6" spans="1:19" ht="18" customHeight="1">
      <c r="A6" s="547"/>
      <c r="B6" s="545" t="s">
        <v>313</v>
      </c>
      <c r="C6" s="545"/>
      <c r="D6" s="545"/>
      <c r="E6" s="552" t="s">
        <v>1019</v>
      </c>
      <c r="F6" s="545"/>
      <c r="G6" s="545"/>
      <c r="H6" s="545"/>
      <c r="I6" s="545"/>
      <c r="J6" s="553"/>
      <c r="K6" s="545"/>
      <c r="L6" s="545"/>
      <c r="M6" s="545"/>
      <c r="N6" s="545"/>
      <c r="O6" s="545"/>
      <c r="P6" s="545" t="s">
        <v>315</v>
      </c>
      <c r="Q6" s="552"/>
      <c r="R6" s="553"/>
      <c r="S6" s="551"/>
    </row>
    <row r="7" spans="1:19" ht="18" customHeight="1" thickBot="1">
      <c r="A7" s="547"/>
      <c r="B7" s="545" t="s">
        <v>316</v>
      </c>
      <c r="C7" s="545"/>
      <c r="D7" s="545"/>
      <c r="E7" s="554"/>
      <c r="F7" s="555"/>
      <c r="G7" s="555"/>
      <c r="H7" s="555"/>
      <c r="I7" s="555"/>
      <c r="J7" s="556"/>
      <c r="K7" s="545"/>
      <c r="L7" s="545"/>
      <c r="M7" s="545"/>
      <c r="N7" s="545"/>
      <c r="O7" s="545"/>
      <c r="P7" s="545" t="s">
        <v>317</v>
      </c>
      <c r="Q7" s="554" t="s">
        <v>50</v>
      </c>
      <c r="R7" s="556"/>
      <c r="S7" s="551"/>
    </row>
    <row r="8" spans="1:19" ht="18" customHeight="1" thickBot="1">
      <c r="A8" s="547"/>
      <c r="B8" s="545"/>
      <c r="C8" s="545"/>
      <c r="D8" s="545"/>
      <c r="E8" s="545"/>
      <c r="F8" s="545"/>
      <c r="G8" s="545"/>
      <c r="H8" s="545"/>
      <c r="I8" s="545"/>
      <c r="J8" s="545"/>
      <c r="K8" s="545"/>
      <c r="L8" s="545"/>
      <c r="M8" s="545"/>
      <c r="N8" s="545"/>
      <c r="O8" s="545"/>
      <c r="P8" s="545" t="s">
        <v>318</v>
      </c>
      <c r="Q8" s="545" t="s">
        <v>319</v>
      </c>
      <c r="R8" s="545"/>
      <c r="S8" s="551"/>
    </row>
    <row r="9" spans="1:19" ht="18" customHeight="1" thickBot="1">
      <c r="A9" s="547"/>
      <c r="B9" s="545" t="s">
        <v>320</v>
      </c>
      <c r="C9" s="545"/>
      <c r="D9" s="545"/>
      <c r="E9" s="548" t="s">
        <v>1026</v>
      </c>
      <c r="F9" s="549"/>
      <c r="G9" s="549"/>
      <c r="H9" s="549"/>
      <c r="I9" s="549"/>
      <c r="J9" s="550"/>
      <c r="K9" s="545"/>
      <c r="L9" s="545"/>
      <c r="M9" s="545"/>
      <c r="N9" s="545"/>
      <c r="O9" s="545"/>
      <c r="P9" s="557" t="s">
        <v>322</v>
      </c>
      <c r="Q9" s="558"/>
      <c r="R9" s="559"/>
      <c r="S9" s="551"/>
    </row>
    <row r="10" spans="1:19" ht="18" customHeight="1" thickBot="1">
      <c r="A10" s="547"/>
      <c r="B10" s="545" t="s">
        <v>324</v>
      </c>
      <c r="C10" s="545"/>
      <c r="D10" s="545"/>
      <c r="E10" s="552" t="s">
        <v>1173</v>
      </c>
      <c r="F10" s="545"/>
      <c r="G10" s="545"/>
      <c r="H10" s="545"/>
      <c r="I10" s="545"/>
      <c r="J10" s="553"/>
      <c r="K10" s="545"/>
      <c r="L10" s="545"/>
      <c r="M10" s="545"/>
      <c r="N10" s="545"/>
      <c r="O10" s="545"/>
      <c r="P10" s="557"/>
      <c r="Q10" s="558"/>
      <c r="R10" s="559"/>
      <c r="S10" s="551"/>
    </row>
    <row r="11" spans="1:19" ht="18" customHeight="1" thickBot="1">
      <c r="A11" s="547"/>
      <c r="B11" s="545" t="s">
        <v>325</v>
      </c>
      <c r="C11" s="545"/>
      <c r="D11" s="545"/>
      <c r="E11" s="554"/>
      <c r="F11" s="555"/>
      <c r="G11" s="555"/>
      <c r="H11" s="555"/>
      <c r="I11" s="555"/>
      <c r="J11" s="556"/>
      <c r="K11" s="545"/>
      <c r="L11" s="545"/>
      <c r="M11" s="545"/>
      <c r="N11" s="545"/>
      <c r="O11" s="545"/>
      <c r="P11" s="557"/>
      <c r="Q11" s="558"/>
      <c r="R11" s="559"/>
      <c r="S11" s="551"/>
    </row>
    <row r="12" spans="1:19" ht="18" customHeight="1" thickBot="1">
      <c r="A12" s="547"/>
      <c r="B12" s="545"/>
      <c r="C12" s="545"/>
      <c r="D12" s="545"/>
      <c r="E12" s="560" t="s">
        <v>326</v>
      </c>
      <c r="F12" s="545"/>
      <c r="G12" s="545" t="s">
        <v>327</v>
      </c>
      <c r="H12" s="545"/>
      <c r="I12" s="545"/>
      <c r="J12" s="545"/>
      <c r="K12" s="545"/>
      <c r="L12" s="545"/>
      <c r="M12" s="545"/>
      <c r="N12" s="545"/>
      <c r="O12" s="545"/>
      <c r="P12" s="560" t="s">
        <v>328</v>
      </c>
      <c r="Q12" s="561"/>
      <c r="R12" s="545"/>
      <c r="S12" s="551"/>
    </row>
    <row r="13" spans="1:19" ht="18" customHeight="1" thickBot="1">
      <c r="A13" s="547"/>
      <c r="B13" s="545"/>
      <c r="C13" s="545"/>
      <c r="D13" s="545"/>
      <c r="E13" s="562"/>
      <c r="F13" s="545"/>
      <c r="G13" s="750"/>
      <c r="H13" s="751"/>
      <c r="I13" s="753"/>
      <c r="J13" s="752"/>
      <c r="K13" s="545"/>
      <c r="L13" s="545"/>
      <c r="M13" s="545"/>
      <c r="N13" s="545"/>
      <c r="O13" s="545"/>
      <c r="P13" s="754"/>
      <c r="Q13" s="561"/>
      <c r="R13" s="545"/>
      <c r="S13" s="551"/>
    </row>
    <row r="14" spans="1:19" ht="9" customHeight="1">
      <c r="A14" s="563"/>
      <c r="B14" s="564"/>
      <c r="C14" s="564"/>
      <c r="D14" s="564"/>
      <c r="E14" s="564"/>
      <c r="F14" s="564"/>
      <c r="G14" s="564"/>
      <c r="H14" s="564"/>
      <c r="I14" s="564"/>
      <c r="J14" s="564"/>
      <c r="K14" s="564"/>
      <c r="L14" s="564"/>
      <c r="M14" s="564"/>
      <c r="N14" s="564"/>
      <c r="O14" s="564"/>
      <c r="P14" s="564"/>
      <c r="Q14" s="564"/>
      <c r="R14" s="564"/>
      <c r="S14" s="565"/>
    </row>
    <row r="15" spans="1:19" ht="20.25" customHeight="1">
      <c r="A15" s="566"/>
      <c r="B15" s="567"/>
      <c r="C15" s="567"/>
      <c r="D15" s="567"/>
      <c r="E15" s="568" t="s">
        <v>329</v>
      </c>
      <c r="F15" s="567"/>
      <c r="G15" s="567"/>
      <c r="H15" s="567"/>
      <c r="I15" s="567"/>
      <c r="J15" s="567"/>
      <c r="K15" s="567"/>
      <c r="L15" s="567"/>
      <c r="M15" s="567"/>
      <c r="N15" s="567"/>
      <c r="O15" s="564"/>
      <c r="P15" s="567"/>
      <c r="Q15" s="567"/>
      <c r="R15" s="567"/>
      <c r="S15" s="569"/>
    </row>
    <row r="16" spans="1:19" ht="21" customHeight="1">
      <c r="A16" s="570" t="s">
        <v>330</v>
      </c>
      <c r="B16" s="571"/>
      <c r="C16" s="571"/>
      <c r="D16" s="572"/>
      <c r="E16" s="573" t="s">
        <v>331</v>
      </c>
      <c r="F16" s="572"/>
      <c r="G16" s="573" t="s">
        <v>332</v>
      </c>
      <c r="H16" s="571"/>
      <c r="I16" s="572"/>
      <c r="J16" s="573" t="s">
        <v>333</v>
      </c>
      <c r="K16" s="571"/>
      <c r="L16" s="573" t="s">
        <v>334</v>
      </c>
      <c r="M16" s="571"/>
      <c r="N16" s="571"/>
      <c r="O16" s="574"/>
      <c r="P16" s="572"/>
      <c r="Q16" s="573" t="s">
        <v>335</v>
      </c>
      <c r="R16" s="571"/>
      <c r="S16" s="575"/>
    </row>
    <row r="17" spans="1:19" ht="18" customHeight="1">
      <c r="A17" s="576"/>
      <c r="B17" s="577"/>
      <c r="C17" s="577"/>
      <c r="D17" s="578">
        <v>0</v>
      </c>
      <c r="E17" s="579">
        <v>0</v>
      </c>
      <c r="F17" s="580"/>
      <c r="G17" s="581"/>
      <c r="H17" s="577"/>
      <c r="I17" s="578">
        <v>0</v>
      </c>
      <c r="J17" s="579">
        <v>0</v>
      </c>
      <c r="K17" s="582"/>
      <c r="L17" s="581"/>
      <c r="M17" s="577"/>
      <c r="N17" s="577"/>
      <c r="O17" s="583"/>
      <c r="P17" s="578">
        <v>0</v>
      </c>
      <c r="Q17" s="581"/>
      <c r="R17" s="584">
        <v>0</v>
      </c>
      <c r="S17" s="585"/>
    </row>
    <row r="18" spans="1:19" ht="20.25" customHeight="1">
      <c r="A18" s="566"/>
      <c r="B18" s="567"/>
      <c r="C18" s="567"/>
      <c r="D18" s="567"/>
      <c r="E18" s="568" t="s">
        <v>336</v>
      </c>
      <c r="F18" s="567"/>
      <c r="G18" s="567"/>
      <c r="H18" s="567"/>
      <c r="I18" s="567"/>
      <c r="J18" s="586" t="s">
        <v>54</v>
      </c>
      <c r="K18" s="567"/>
      <c r="L18" s="567"/>
      <c r="M18" s="567"/>
      <c r="N18" s="567"/>
      <c r="O18" s="564"/>
      <c r="P18" s="567"/>
      <c r="Q18" s="567"/>
      <c r="R18" s="567"/>
      <c r="S18" s="569"/>
    </row>
    <row r="19" spans="1:19" ht="18" customHeight="1">
      <c r="A19" s="587" t="s">
        <v>77</v>
      </c>
      <c r="B19" s="588"/>
      <c r="C19" s="589" t="s">
        <v>337</v>
      </c>
      <c r="D19" s="590"/>
      <c r="E19" s="590"/>
      <c r="F19" s="591"/>
      <c r="G19" s="587" t="s">
        <v>82</v>
      </c>
      <c r="H19" s="592"/>
      <c r="I19" s="589" t="s">
        <v>338</v>
      </c>
      <c r="J19" s="590"/>
      <c r="K19" s="590"/>
      <c r="L19" s="587" t="s">
        <v>84</v>
      </c>
      <c r="M19" s="592"/>
      <c r="N19" s="589" t="s">
        <v>339</v>
      </c>
      <c r="O19" s="593"/>
      <c r="P19" s="590"/>
      <c r="Q19" s="590"/>
      <c r="R19" s="590"/>
      <c r="S19" s="591"/>
    </row>
    <row r="20" spans="1:19" ht="18" customHeight="1">
      <c r="A20" s="594" t="s">
        <v>340</v>
      </c>
      <c r="B20" s="595" t="s">
        <v>341</v>
      </c>
      <c r="C20" s="596"/>
      <c r="D20" s="597" t="s">
        <v>342</v>
      </c>
      <c r="E20" s="598">
        <f>'Krycí list SO01 NV'!E11+'SO 01.1 R NV'!J134+'SO 01.1 R NV'!J143+'SO 01.1 R NV'!J145+'SO 01.1 R NV'!J153+'SO 01.1 R NV'!J188+'SO 01.1 R NV'!J189</f>
        <v>0</v>
      </c>
      <c r="F20" s="599"/>
      <c r="G20" s="594" t="s">
        <v>343</v>
      </c>
      <c r="H20" s="600" t="s">
        <v>344</v>
      </c>
      <c r="I20" s="601"/>
      <c r="J20" s="598">
        <v>0</v>
      </c>
      <c r="K20" s="603"/>
      <c r="L20" s="594" t="s">
        <v>345</v>
      </c>
      <c r="M20" s="604" t="s">
        <v>346</v>
      </c>
      <c r="N20" s="605"/>
      <c r="O20" s="574"/>
      <c r="P20" s="605"/>
      <c r="Q20" s="606"/>
      <c r="R20" s="598">
        <v>0</v>
      </c>
      <c r="S20" s="599"/>
    </row>
    <row r="21" spans="1:19" ht="18" customHeight="1">
      <c r="A21" s="594" t="s">
        <v>347</v>
      </c>
      <c r="B21" s="607"/>
      <c r="C21" s="608"/>
      <c r="D21" s="597" t="s">
        <v>348</v>
      </c>
      <c r="E21" s="598">
        <f>-E20+'SO01 R NV'!E143+'SO 01.1 R NV'!J122</f>
        <v>0</v>
      </c>
      <c r="F21" s="599"/>
      <c r="G21" s="594" t="s">
        <v>349</v>
      </c>
      <c r="H21" s="545" t="s">
        <v>350</v>
      </c>
      <c r="I21" s="601"/>
      <c r="J21" s="598">
        <v>0</v>
      </c>
      <c r="K21" s="603"/>
      <c r="L21" s="594" t="s">
        <v>351</v>
      </c>
      <c r="M21" s="604" t="s">
        <v>352</v>
      </c>
      <c r="N21" s="605"/>
      <c r="O21" s="574"/>
      <c r="P21" s="605"/>
      <c r="Q21" s="606"/>
      <c r="R21" s="598">
        <v>0</v>
      </c>
      <c r="S21" s="599"/>
    </row>
    <row r="22" spans="1:19" ht="18" customHeight="1">
      <c r="A22" s="594" t="s">
        <v>353</v>
      </c>
      <c r="B22" s="595" t="s">
        <v>354</v>
      </c>
      <c r="C22" s="596"/>
      <c r="D22" s="597" t="s">
        <v>342</v>
      </c>
      <c r="E22" s="598">
        <f>'Krycí list SO01 NV'!E12</f>
        <v>0</v>
      </c>
      <c r="F22" s="599"/>
      <c r="G22" s="594" t="s">
        <v>355</v>
      </c>
      <c r="H22" s="600" t="s">
        <v>356</v>
      </c>
      <c r="I22" s="601"/>
      <c r="J22" s="598">
        <v>0</v>
      </c>
      <c r="K22" s="603"/>
      <c r="L22" s="594" t="s">
        <v>357</v>
      </c>
      <c r="M22" s="604" t="s">
        <v>358</v>
      </c>
      <c r="N22" s="605"/>
      <c r="O22" s="574"/>
      <c r="P22" s="605"/>
      <c r="Q22" s="606"/>
      <c r="R22" s="598">
        <v>0</v>
      </c>
      <c r="S22" s="599"/>
    </row>
    <row r="23" spans="1:19" ht="18" customHeight="1">
      <c r="A23" s="594" t="s">
        <v>359</v>
      </c>
      <c r="B23" s="607"/>
      <c r="C23" s="608"/>
      <c r="D23" s="597" t="s">
        <v>348</v>
      </c>
      <c r="E23" s="598">
        <f>'Krycí list SO01 NV'!D12</f>
        <v>0</v>
      </c>
      <c r="F23" s="599"/>
      <c r="G23" s="594" t="s">
        <v>360</v>
      </c>
      <c r="H23" s="600"/>
      <c r="I23" s="601"/>
      <c r="J23" s="602"/>
      <c r="K23" s="603"/>
      <c r="L23" s="594" t="s">
        <v>361</v>
      </c>
      <c r="M23" s="604" t="s">
        <v>362</v>
      </c>
      <c r="N23" s="605"/>
      <c r="O23" s="574"/>
      <c r="P23" s="605"/>
      <c r="Q23" s="606"/>
      <c r="R23" s="598">
        <v>0</v>
      </c>
      <c r="S23" s="599"/>
    </row>
    <row r="24" spans="1:19" ht="18" customHeight="1">
      <c r="A24" s="594" t="s">
        <v>363</v>
      </c>
      <c r="B24" s="595" t="s">
        <v>364</v>
      </c>
      <c r="C24" s="596"/>
      <c r="D24" s="597" t="s">
        <v>342</v>
      </c>
      <c r="E24" s="598"/>
      <c r="F24" s="599"/>
      <c r="G24" s="609"/>
      <c r="H24" s="605"/>
      <c r="I24" s="601"/>
      <c r="J24" s="602"/>
      <c r="K24" s="603"/>
      <c r="L24" s="594" t="s">
        <v>365</v>
      </c>
      <c r="M24" s="604" t="s">
        <v>366</v>
      </c>
      <c r="N24" s="605"/>
      <c r="O24" s="574"/>
      <c r="P24" s="605"/>
      <c r="Q24" s="606"/>
      <c r="R24" s="598">
        <v>0</v>
      </c>
      <c r="S24" s="599"/>
    </row>
    <row r="25" spans="1:19" ht="18" customHeight="1">
      <c r="A25" s="594" t="s">
        <v>367</v>
      </c>
      <c r="B25" s="607"/>
      <c r="C25" s="608"/>
      <c r="D25" s="597" t="s">
        <v>348</v>
      </c>
      <c r="E25" s="598"/>
      <c r="F25" s="599"/>
      <c r="G25" s="609"/>
      <c r="H25" s="605"/>
      <c r="I25" s="601"/>
      <c r="J25" s="602"/>
      <c r="K25" s="603"/>
      <c r="L25" s="594" t="s">
        <v>368</v>
      </c>
      <c r="M25" s="600" t="s">
        <v>369</v>
      </c>
      <c r="N25" s="605"/>
      <c r="O25" s="574"/>
      <c r="P25" s="605"/>
      <c r="Q25" s="601"/>
      <c r="R25" s="598">
        <v>0</v>
      </c>
      <c r="S25" s="599"/>
    </row>
    <row r="26" spans="1:19" ht="18" customHeight="1">
      <c r="A26" s="594" t="s">
        <v>370</v>
      </c>
      <c r="B26" s="995" t="s">
        <v>371</v>
      </c>
      <c r="C26" s="995"/>
      <c r="D26" s="995"/>
      <c r="E26" s="610">
        <f>SUM(E20:E25)</f>
        <v>0</v>
      </c>
      <c r="F26" s="569"/>
      <c r="G26" s="594" t="s">
        <v>372</v>
      </c>
      <c r="H26" s="611" t="s">
        <v>373</v>
      </c>
      <c r="I26" s="601"/>
      <c r="J26" s="612"/>
      <c r="K26" s="613"/>
      <c r="L26" s="594" t="s">
        <v>374</v>
      </c>
      <c r="M26" s="611" t="s">
        <v>375</v>
      </c>
      <c r="N26" s="605"/>
      <c r="O26" s="574"/>
      <c r="P26" s="605"/>
      <c r="Q26" s="601"/>
      <c r="R26" s="610">
        <v>0</v>
      </c>
      <c r="S26" s="569"/>
    </row>
    <row r="27" spans="1:19" ht="18" customHeight="1">
      <c r="A27" s="614" t="s">
        <v>376</v>
      </c>
      <c r="B27" s="615" t="s">
        <v>377</v>
      </c>
      <c r="C27" s="616"/>
      <c r="D27" s="617"/>
      <c r="E27" s="618">
        <v>0</v>
      </c>
      <c r="F27" s="565"/>
      <c r="G27" s="614" t="s">
        <v>378</v>
      </c>
      <c r="H27" s="615" t="s">
        <v>379</v>
      </c>
      <c r="I27" s="617"/>
      <c r="J27" s="619">
        <v>0</v>
      </c>
      <c r="K27" s="620"/>
      <c r="L27" s="614" t="s">
        <v>380</v>
      </c>
      <c r="M27" s="615" t="s">
        <v>381</v>
      </c>
      <c r="N27" s="616"/>
      <c r="O27" s="564"/>
      <c r="P27" s="616"/>
      <c r="Q27" s="617"/>
      <c r="R27" s="618">
        <v>0</v>
      </c>
      <c r="S27" s="565"/>
    </row>
    <row r="28" spans="1:19" ht="18" customHeight="1">
      <c r="A28" s="621" t="s">
        <v>324</v>
      </c>
      <c r="B28" s="544"/>
      <c r="C28" s="544"/>
      <c r="D28" s="544"/>
      <c r="E28" s="544"/>
      <c r="F28" s="622"/>
      <c r="G28" s="623"/>
      <c r="H28" s="544"/>
      <c r="I28" s="544"/>
      <c r="J28" s="544"/>
      <c r="K28" s="544"/>
      <c r="L28" s="587" t="s">
        <v>101</v>
      </c>
      <c r="M28" s="572"/>
      <c r="N28" s="589" t="s">
        <v>112</v>
      </c>
      <c r="O28" s="593"/>
      <c r="P28" s="571"/>
      <c r="Q28" s="571"/>
      <c r="R28" s="571"/>
      <c r="S28" s="575"/>
    </row>
    <row r="29" spans="1:21" ht="18" customHeight="1">
      <c r="A29" s="547"/>
      <c r="B29" s="545"/>
      <c r="C29" s="545"/>
      <c r="D29" s="545"/>
      <c r="E29" s="545"/>
      <c r="F29" s="624"/>
      <c r="G29" s="625"/>
      <c r="H29" s="545"/>
      <c r="I29" s="545"/>
      <c r="J29" s="545"/>
      <c r="K29" s="545"/>
      <c r="L29" s="594" t="s">
        <v>382</v>
      </c>
      <c r="M29" s="600" t="s">
        <v>383</v>
      </c>
      <c r="N29" s="605"/>
      <c r="O29" s="574"/>
      <c r="P29" s="605"/>
      <c r="Q29" s="601"/>
      <c r="R29" s="610">
        <f>E26+J26+R26+E27+J27+R27</f>
        <v>0</v>
      </c>
      <c r="S29" s="569"/>
      <c r="U29" s="979">
        <v>303817.54000000004</v>
      </c>
    </row>
    <row r="30" spans="1:21" ht="18" customHeight="1" thickBot="1">
      <c r="A30" s="626" t="s">
        <v>384</v>
      </c>
      <c r="B30" s="574"/>
      <c r="C30" s="574"/>
      <c r="D30" s="574"/>
      <c r="E30" s="574"/>
      <c r="F30" s="608"/>
      <c r="G30" s="627" t="s">
        <v>385</v>
      </c>
      <c r="H30" s="574"/>
      <c r="I30" s="574"/>
      <c r="J30" s="574"/>
      <c r="K30" s="574"/>
      <c r="L30" s="594" t="s">
        <v>386</v>
      </c>
      <c r="M30" s="604" t="s">
        <v>152</v>
      </c>
      <c r="N30" s="628">
        <v>20</v>
      </c>
      <c r="O30" s="629" t="s">
        <v>387</v>
      </c>
      <c r="P30" s="630">
        <f>R29</f>
        <v>0</v>
      </c>
      <c r="Q30" s="601"/>
      <c r="R30" s="631">
        <f>ROUND((P30*20)/100,2)</f>
        <v>0</v>
      </c>
      <c r="S30" s="632"/>
      <c r="U30" s="979">
        <v>60763.51</v>
      </c>
    </row>
    <row r="31" spans="1:21" ht="12.75" customHeight="1" hidden="1">
      <c r="A31" s="633"/>
      <c r="B31" s="634"/>
      <c r="C31" s="634"/>
      <c r="D31" s="634"/>
      <c r="E31" s="634"/>
      <c r="F31" s="596"/>
      <c r="G31" s="635"/>
      <c r="H31" s="634"/>
      <c r="I31" s="634"/>
      <c r="J31" s="634"/>
      <c r="K31" s="634"/>
      <c r="L31" s="636"/>
      <c r="M31" s="637"/>
      <c r="N31" s="638"/>
      <c r="O31" s="639"/>
      <c r="P31" s="640"/>
      <c r="Q31" s="638"/>
      <c r="R31" s="641"/>
      <c r="S31" s="599"/>
      <c r="U31" s="979"/>
    </row>
    <row r="32" spans="1:21" ht="35.25" customHeight="1" thickBot="1">
      <c r="A32" s="642" t="s">
        <v>320</v>
      </c>
      <c r="B32" s="643"/>
      <c r="C32" s="643"/>
      <c r="D32" s="643"/>
      <c r="E32" s="545"/>
      <c r="F32" s="624"/>
      <c r="G32" s="625"/>
      <c r="H32" s="545"/>
      <c r="I32" s="545"/>
      <c r="J32" s="545"/>
      <c r="K32" s="545"/>
      <c r="L32" s="614" t="s">
        <v>388</v>
      </c>
      <c r="M32" s="996" t="s">
        <v>389</v>
      </c>
      <c r="N32" s="997"/>
      <c r="O32" s="997"/>
      <c r="P32" s="997"/>
      <c r="Q32" s="617"/>
      <c r="R32" s="644">
        <f>SUM(R29:R31)</f>
        <v>0</v>
      </c>
      <c r="S32" s="559"/>
      <c r="U32" s="979">
        <v>364581.05000000005</v>
      </c>
    </row>
    <row r="33" spans="1:19" ht="33" customHeight="1">
      <c r="A33" s="626" t="s">
        <v>384</v>
      </c>
      <c r="B33" s="574"/>
      <c r="C33" s="574"/>
      <c r="D33" s="574"/>
      <c r="E33" s="574"/>
      <c r="F33" s="608"/>
      <c r="G33" s="627" t="s">
        <v>385</v>
      </c>
      <c r="H33" s="574"/>
      <c r="I33" s="574"/>
      <c r="J33" s="574"/>
      <c r="K33" s="574"/>
      <c r="L33" s="587" t="s">
        <v>111</v>
      </c>
      <c r="M33" s="572"/>
      <c r="N33" s="589" t="s">
        <v>390</v>
      </c>
      <c r="O33" s="593"/>
      <c r="P33" s="571"/>
      <c r="Q33" s="571"/>
      <c r="R33" s="645"/>
      <c r="S33" s="575"/>
    </row>
    <row r="34" spans="1:19" ht="20.25" customHeight="1">
      <c r="A34" s="646" t="s">
        <v>325</v>
      </c>
      <c r="B34" s="634"/>
      <c r="C34" s="634"/>
      <c r="D34" s="634"/>
      <c r="E34" s="634"/>
      <c r="F34" s="596"/>
      <c r="G34" s="647"/>
      <c r="H34" s="634"/>
      <c r="I34" s="634"/>
      <c r="J34" s="634"/>
      <c r="K34" s="634"/>
      <c r="L34" s="594" t="s">
        <v>391</v>
      </c>
      <c r="M34" s="600" t="s">
        <v>392</v>
      </c>
      <c r="N34" s="605"/>
      <c r="O34" s="574"/>
      <c r="P34" s="605"/>
      <c r="Q34" s="601"/>
      <c r="R34" s="598">
        <v>0</v>
      </c>
      <c r="S34" s="599"/>
    </row>
    <row r="35" spans="1:19" ht="18" customHeight="1">
      <c r="A35" s="547"/>
      <c r="B35" s="545"/>
      <c r="C35" s="545"/>
      <c r="D35" s="545"/>
      <c r="E35" s="545"/>
      <c r="F35" s="624"/>
      <c r="G35" s="648"/>
      <c r="H35" s="545"/>
      <c r="I35" s="545"/>
      <c r="J35" s="545"/>
      <c r="K35" s="545"/>
      <c r="L35" s="594" t="s">
        <v>393</v>
      </c>
      <c r="M35" s="600" t="s">
        <v>394</v>
      </c>
      <c r="N35" s="605"/>
      <c r="O35" s="574"/>
      <c r="P35" s="605"/>
      <c r="Q35" s="601"/>
      <c r="R35" s="598">
        <v>0</v>
      </c>
      <c r="S35" s="599"/>
    </row>
    <row r="36" spans="1:19" ht="18" customHeight="1">
      <c r="A36" s="649" t="s">
        <v>384</v>
      </c>
      <c r="B36" s="564"/>
      <c r="C36" s="564"/>
      <c r="D36" s="564"/>
      <c r="E36" s="564"/>
      <c r="F36" s="650"/>
      <c r="G36" s="651" t="s">
        <v>385</v>
      </c>
      <c r="H36" s="564"/>
      <c r="I36" s="564"/>
      <c r="J36" s="564"/>
      <c r="K36" s="564"/>
      <c r="L36" s="614" t="s">
        <v>395</v>
      </c>
      <c r="M36" s="615" t="s">
        <v>396</v>
      </c>
      <c r="N36" s="616"/>
      <c r="O36" s="968"/>
      <c r="P36" s="616"/>
      <c r="Q36" s="617"/>
      <c r="R36" s="579">
        <v>0</v>
      </c>
      <c r="S36" s="652"/>
    </row>
    <row r="37" ht="12" customHeight="1">
      <c r="O37" s="969"/>
    </row>
  </sheetData>
  <sheetProtection/>
  <mergeCells count="2">
    <mergeCell ref="B26:D26"/>
    <mergeCell ref="M32:P32"/>
  </mergeCells>
  <printOptions/>
  <pageMargins left="0.3937007874015748" right="0.3937007874015748" top="0.7874015748031497" bottom="0.7874015748031497" header="0" footer="0"/>
  <pageSetup fitToHeight="1" fitToWidth="1" horizontalDpi="600" verticalDpi="600" orientation="portrait" paperSize="9" scale="9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13"/>
  <sheetViews>
    <sheetView showGridLines="0" view="pageBreakPreview" zoomScaleSheetLayoutView="100" zoomScalePageLayoutView="0" workbookViewId="0" topLeftCell="A1">
      <pane ySplit="8" topLeftCell="A9" activePane="bottomLeft" state="frozen"/>
      <selection pane="topLeft" activeCell="E26" sqref="E26"/>
      <selection pane="bottomLeft" activeCell="E5" sqref="E5"/>
    </sheetView>
  </sheetViews>
  <sheetFormatPr defaultColWidth="9.00390625" defaultRowHeight="12" customHeight="1"/>
  <cols>
    <col min="1" max="1" width="9.8515625" style="653" customWidth="1"/>
    <col min="2" max="2" width="43.57421875" style="653" customWidth="1"/>
    <col min="3" max="3" width="14.140625" style="653" customWidth="1"/>
    <col min="4" max="4" width="11.8515625" style="653" customWidth="1"/>
    <col min="5" max="5" width="13.421875" style="653" customWidth="1"/>
    <col min="6" max="6" width="13.8515625" style="653" customWidth="1"/>
    <col min="7" max="8" width="9.57421875" style="653" customWidth="1"/>
    <col min="9" max="9" width="9.00390625" style="536" customWidth="1"/>
    <col min="10" max="10" width="9.57421875" style="536" bestFit="1" customWidth="1"/>
    <col min="11" max="16384" width="9.00390625" style="536" customWidth="1"/>
  </cols>
  <sheetData>
    <row r="1" spans="1:8" s="653" customFormat="1" ht="22.5" customHeight="1">
      <c r="A1" s="719" t="s">
        <v>964</v>
      </c>
      <c r="B1" s="654"/>
      <c r="C1" s="654"/>
      <c r="D1" s="654"/>
      <c r="E1" s="654"/>
      <c r="F1" s="654"/>
      <c r="G1" s="654"/>
      <c r="H1" s="654"/>
    </row>
    <row r="2" spans="1:8" s="653" customFormat="1" ht="6.75" customHeight="1">
      <c r="A2" s="655"/>
      <c r="B2" s="654"/>
      <c r="C2" s="654"/>
      <c r="D2" s="654"/>
      <c r="E2" s="654"/>
      <c r="F2" s="654"/>
      <c r="G2" s="654"/>
      <c r="H2" s="654"/>
    </row>
    <row r="3" spans="1:8" s="653" customFormat="1" ht="13.5" customHeight="1">
      <c r="A3" s="656" t="s">
        <v>683</v>
      </c>
      <c r="B3" s="657" t="s">
        <v>311</v>
      </c>
      <c r="C3" s="655"/>
      <c r="D3" s="655" t="s">
        <v>684</v>
      </c>
      <c r="E3" s="755"/>
      <c r="F3" s="655"/>
      <c r="G3" s="655"/>
      <c r="H3" s="655"/>
    </row>
    <row r="4" spans="1:8" s="653" customFormat="1" ht="12.75" customHeight="1">
      <c r="A4" s="655" t="s">
        <v>685</v>
      </c>
      <c r="B4" s="658" t="str">
        <f>'Krycí list rozpočtu NV'!E9</f>
        <v> Mesto Malacky , Bernolákova 5188/1A, 901 01 Malacky</v>
      </c>
      <c r="C4" s="655"/>
      <c r="D4" s="655" t="s">
        <v>686</v>
      </c>
      <c r="E4" s="749" t="s">
        <v>1173</v>
      </c>
      <c r="F4" s="655"/>
      <c r="G4" s="655"/>
      <c r="H4" s="655"/>
    </row>
    <row r="5" spans="1:8" s="653" customFormat="1" ht="12.75" customHeight="1">
      <c r="A5" s="655" t="s">
        <v>687</v>
      </c>
      <c r="B5" s="658"/>
      <c r="C5" s="655"/>
      <c r="D5" s="655" t="s">
        <v>57</v>
      </c>
      <c r="E5" s="749"/>
      <c r="F5" s="655"/>
      <c r="G5" s="655"/>
      <c r="H5" s="655"/>
    </row>
    <row r="6" spans="1:8" s="653" customFormat="1" ht="6.75" customHeight="1" thickBot="1">
      <c r="A6" s="655"/>
      <c r="B6" s="654"/>
      <c r="C6" s="654"/>
      <c r="D6" s="654"/>
      <c r="E6" s="654"/>
      <c r="F6" s="654"/>
      <c r="G6" s="654"/>
      <c r="H6" s="654"/>
    </row>
    <row r="7" spans="1:8" s="653" customFormat="1" ht="23.25" customHeight="1" thickBot="1">
      <c r="A7" s="659" t="s">
        <v>146</v>
      </c>
      <c r="B7" s="659" t="s">
        <v>688</v>
      </c>
      <c r="C7" s="659" t="s">
        <v>689</v>
      </c>
      <c r="D7" s="659" t="s">
        <v>152</v>
      </c>
      <c r="E7" s="659" t="s">
        <v>690</v>
      </c>
      <c r="F7" s="659" t="s">
        <v>691</v>
      </c>
      <c r="G7" s="659" t="s">
        <v>377</v>
      </c>
      <c r="H7" s="659" t="s">
        <v>692</v>
      </c>
    </row>
    <row r="8" spans="1:8" s="653" customFormat="1" ht="6.75" customHeight="1">
      <c r="A8" s="655"/>
      <c r="B8" s="654"/>
      <c r="C8" s="654"/>
      <c r="D8" s="654"/>
      <c r="E8" s="654"/>
      <c r="F8" s="654"/>
      <c r="G8" s="654"/>
      <c r="H8" s="654"/>
    </row>
    <row r="9" spans="2:10" ht="15.75" customHeight="1">
      <c r="B9" s="747" t="s">
        <v>960</v>
      </c>
      <c r="J9" s="653"/>
    </row>
    <row r="10" spans="1:10" ht="12" customHeight="1">
      <c r="A10" s="674" t="s">
        <v>693</v>
      </c>
      <c r="B10" s="674" t="s">
        <v>311</v>
      </c>
      <c r="C10" s="675">
        <f aca="true" t="shared" si="0" ref="C10:H10">SUM(C11:C12)</f>
        <v>0</v>
      </c>
      <c r="D10" s="675">
        <f>SUM(D11:D12)</f>
        <v>0</v>
      </c>
      <c r="E10" s="675">
        <f>SUM(E11:E12)</f>
        <v>0</v>
      </c>
      <c r="F10" s="675">
        <f t="shared" si="0"/>
        <v>0</v>
      </c>
      <c r="G10" s="675">
        <f t="shared" si="0"/>
        <v>0</v>
      </c>
      <c r="H10" s="675">
        <f t="shared" si="0"/>
        <v>0</v>
      </c>
      <c r="J10" s="653"/>
    </row>
    <row r="11" spans="1:10" ht="12" customHeight="1">
      <c r="A11" s="676" t="s">
        <v>694</v>
      </c>
      <c r="B11" s="744" t="s">
        <v>1020</v>
      </c>
      <c r="C11" s="677">
        <f>'Krycí list SO01 NV'!M23</f>
        <v>0</v>
      </c>
      <c r="D11" s="677">
        <f>ROUND(C11*0.2,2)</f>
        <v>0</v>
      </c>
      <c r="E11" s="677">
        <f>D11+C11</f>
        <v>0</v>
      </c>
      <c r="F11" s="677">
        <f>C11</f>
        <v>0</v>
      </c>
      <c r="G11" s="677">
        <v>0</v>
      </c>
      <c r="H11" s="677">
        <v>0</v>
      </c>
      <c r="J11" s="653"/>
    </row>
    <row r="12" spans="1:10" ht="12" customHeight="1">
      <c r="A12" s="676" t="s">
        <v>699</v>
      </c>
      <c r="B12" s="744" t="s">
        <v>1021</v>
      </c>
      <c r="C12" s="677">
        <f>'SO 01.1 R NV'!J96</f>
        <v>0</v>
      </c>
      <c r="D12" s="677">
        <f>ROUND(C12*0.2,2)</f>
        <v>0</v>
      </c>
      <c r="E12" s="677">
        <f>D12+C12</f>
        <v>0</v>
      </c>
      <c r="F12" s="677">
        <f>C12</f>
        <v>0</v>
      </c>
      <c r="G12" s="677">
        <v>0</v>
      </c>
      <c r="H12" s="677">
        <v>0</v>
      </c>
      <c r="J12" s="653"/>
    </row>
    <row r="13" spans="1:8" ht="16.5" customHeight="1">
      <c r="A13" s="672"/>
      <c r="B13" s="748" t="s">
        <v>958</v>
      </c>
      <c r="C13" s="673">
        <f aca="true" t="shared" si="1" ref="C13:H13">C10</f>
        <v>0</v>
      </c>
      <c r="D13" s="673">
        <f t="shared" si="1"/>
        <v>0</v>
      </c>
      <c r="E13" s="673">
        <f>E10</f>
        <v>0</v>
      </c>
      <c r="F13" s="673">
        <f t="shared" si="1"/>
        <v>0</v>
      </c>
      <c r="G13" s="673">
        <f t="shared" si="1"/>
        <v>0</v>
      </c>
      <c r="H13" s="673">
        <f t="shared" si="1"/>
        <v>0</v>
      </c>
    </row>
  </sheetData>
  <sheetProtection/>
  <printOptions/>
  <pageMargins left="0.3937007874015748" right="0.3937007874015748" top="0.7874015748031497" bottom="0.7874015748031497" header="0" footer="0"/>
  <pageSetup fitToHeight="100" fitToWidth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B1:AD27"/>
  <sheetViews>
    <sheetView showGridLines="0" showZeros="0" view="pageBreakPreview" zoomScaleSheetLayoutView="100" zoomScalePageLayoutView="0" workbookViewId="0" topLeftCell="A10">
      <selection activeCell="P7" sqref="P7"/>
    </sheetView>
  </sheetViews>
  <sheetFormatPr defaultColWidth="9.140625" defaultRowHeight="12.75"/>
  <cols>
    <col min="1" max="1" width="0.85546875" style="8" customWidth="1"/>
    <col min="2" max="2" width="3.8515625" style="8" customWidth="1"/>
    <col min="3" max="3" width="6.8515625" style="8" customWidth="1"/>
    <col min="4" max="6" width="14.00390625" style="8" customWidth="1"/>
    <col min="7" max="7" width="3.8515625" style="8" customWidth="1"/>
    <col min="8" max="8" width="22.8515625" style="8" customWidth="1"/>
    <col min="9" max="9" width="14.00390625" style="8" customWidth="1"/>
    <col min="10" max="10" width="4.140625" style="8" customWidth="1"/>
    <col min="11" max="11" width="19.8515625" style="8" customWidth="1"/>
    <col min="12" max="12" width="9.8515625" style="8" customWidth="1"/>
    <col min="13" max="13" width="14.00390625" style="8" customWidth="1"/>
    <col min="14" max="14" width="0.85546875" style="8" customWidth="1"/>
    <col min="15" max="15" width="1.421875" style="8" customWidth="1"/>
    <col min="16" max="23" width="9.140625" style="8" customWidth="1"/>
    <col min="24" max="25" width="5.8515625" style="8" customWidth="1"/>
    <col min="26" max="26" width="6.57421875" style="8" customWidth="1"/>
    <col min="27" max="27" width="21.421875" style="8" customWidth="1"/>
    <col min="28" max="28" width="4.140625" style="8" customWidth="1"/>
    <col min="29" max="29" width="8.140625" style="8" customWidth="1"/>
    <col min="30" max="30" width="8.8515625" style="8" customWidth="1"/>
    <col min="31" max="16384" width="9.140625" style="8" customWidth="1"/>
  </cols>
  <sheetData>
    <row r="1" spans="2:30" ht="28.5" customHeight="1" thickBot="1">
      <c r="B1" s="7" t="s">
        <v>43</v>
      </c>
      <c r="C1" s="7"/>
      <c r="D1" s="7"/>
      <c r="E1" s="7"/>
      <c r="F1" s="7"/>
      <c r="G1" s="7"/>
      <c r="H1" s="59" t="str">
        <f>CONCATENATE(AA2," ",AB2," ",AC2," ",AD2)</f>
        <v>Krycí list rozpočtu v EUR  </v>
      </c>
      <c r="I1" s="7"/>
      <c r="J1" s="7"/>
      <c r="K1" s="7"/>
      <c r="L1" s="7"/>
      <c r="M1" s="7"/>
      <c r="Z1" s="100" t="s">
        <v>44</v>
      </c>
      <c r="AA1" s="100" t="s">
        <v>45</v>
      </c>
      <c r="AB1" s="100" t="s">
        <v>46</v>
      </c>
      <c r="AC1" s="100" t="s">
        <v>47</v>
      </c>
      <c r="AD1" s="100" t="s">
        <v>48</v>
      </c>
    </row>
    <row r="2" spans="2:30" ht="18" customHeight="1" thickTop="1">
      <c r="B2" s="9" t="s">
        <v>1095</v>
      </c>
      <c r="C2" s="10"/>
      <c r="D2" s="10"/>
      <c r="E2" s="10"/>
      <c r="F2" s="10"/>
      <c r="G2" s="11" t="s">
        <v>49</v>
      </c>
      <c r="H2" s="10" t="s">
        <v>50</v>
      </c>
      <c r="I2" s="10"/>
      <c r="J2" s="11" t="s">
        <v>51</v>
      </c>
      <c r="K2" s="10"/>
      <c r="L2" s="10"/>
      <c r="M2" s="12"/>
      <c r="Z2" s="100" t="s">
        <v>52</v>
      </c>
      <c r="AA2" s="101" t="s">
        <v>53</v>
      </c>
      <c r="AB2" s="101" t="s">
        <v>54</v>
      </c>
      <c r="AC2" s="101"/>
      <c r="AD2" s="102"/>
    </row>
    <row r="3" spans="2:30" ht="18" customHeight="1">
      <c r="B3" s="13" t="s">
        <v>1070</v>
      </c>
      <c r="C3" s="14"/>
      <c r="D3" s="14"/>
      <c r="E3" s="14"/>
      <c r="F3" s="14"/>
      <c r="G3" s="15" t="s">
        <v>56</v>
      </c>
      <c r="H3" s="14">
        <v>822297</v>
      </c>
      <c r="I3" s="14"/>
      <c r="J3" s="15" t="s">
        <v>57</v>
      </c>
      <c r="K3" s="14"/>
      <c r="L3" s="14"/>
      <c r="M3" s="16"/>
      <c r="Z3" s="100" t="s">
        <v>58</v>
      </c>
      <c r="AA3" s="101" t="s">
        <v>59</v>
      </c>
      <c r="AB3" s="101" t="s">
        <v>54</v>
      </c>
      <c r="AC3" s="101" t="s">
        <v>60</v>
      </c>
      <c r="AD3" s="102" t="s">
        <v>61</v>
      </c>
    </row>
    <row r="4" spans="2:30" ht="18" customHeight="1" thickBot="1">
      <c r="B4" s="17" t="s">
        <v>62</v>
      </c>
      <c r="C4" s="18"/>
      <c r="D4" s="18"/>
      <c r="E4" s="18"/>
      <c r="F4" s="18"/>
      <c r="G4" s="19"/>
      <c r="H4" s="18"/>
      <c r="I4" s="18"/>
      <c r="J4" s="19" t="s">
        <v>63</v>
      </c>
      <c r="K4" s="918"/>
      <c r="L4" s="18" t="s">
        <v>64</v>
      </c>
      <c r="M4" s="20" t="s">
        <v>65</v>
      </c>
      <c r="Z4" s="100" t="s">
        <v>66</v>
      </c>
      <c r="AA4" s="101" t="s">
        <v>67</v>
      </c>
      <c r="AB4" s="101" t="s">
        <v>54</v>
      </c>
      <c r="AC4" s="101"/>
      <c r="AD4" s="102"/>
    </row>
    <row r="5" spans="2:30" ht="18" customHeight="1" thickTop="1">
      <c r="B5" s="9" t="s">
        <v>68</v>
      </c>
      <c r="C5" s="10"/>
      <c r="D5" s="10" t="s">
        <v>1026</v>
      </c>
      <c r="E5" s="10"/>
      <c r="F5" s="10"/>
      <c r="G5" s="65" t="s">
        <v>69</v>
      </c>
      <c r="H5" s="10" t="s">
        <v>50</v>
      </c>
      <c r="I5" s="10"/>
      <c r="J5" s="10" t="s">
        <v>70</v>
      </c>
      <c r="K5" s="10">
        <v>304913</v>
      </c>
      <c r="L5" s="10" t="s">
        <v>71</v>
      </c>
      <c r="M5" s="12">
        <v>2021049393</v>
      </c>
      <c r="Z5" s="100" t="s">
        <v>72</v>
      </c>
      <c r="AA5" s="101" t="s">
        <v>59</v>
      </c>
      <c r="AB5" s="101" t="s">
        <v>54</v>
      </c>
      <c r="AC5" s="101" t="s">
        <v>60</v>
      </c>
      <c r="AD5" s="102" t="s">
        <v>61</v>
      </c>
    </row>
    <row r="6" spans="2:13" ht="18" customHeight="1">
      <c r="B6" s="13" t="s">
        <v>73</v>
      </c>
      <c r="C6" s="14"/>
      <c r="D6" s="14"/>
      <c r="E6" s="14"/>
      <c r="F6" s="14"/>
      <c r="G6" s="66"/>
      <c r="H6" s="14"/>
      <c r="I6" s="14"/>
      <c r="J6" s="14" t="s">
        <v>70</v>
      </c>
      <c r="K6" s="14"/>
      <c r="L6" s="14" t="s">
        <v>71</v>
      </c>
      <c r="M6" s="16"/>
    </row>
    <row r="7" spans="2:13" ht="18" customHeight="1" thickBot="1">
      <c r="B7" s="17" t="s">
        <v>74</v>
      </c>
      <c r="C7" s="18"/>
      <c r="D7" s="18" t="s">
        <v>1173</v>
      </c>
      <c r="E7" s="18"/>
      <c r="F7" s="18"/>
      <c r="G7" s="67"/>
      <c r="H7" s="18"/>
      <c r="I7" s="18"/>
      <c r="J7" s="18" t="s">
        <v>70</v>
      </c>
      <c r="K7" s="18"/>
      <c r="L7" s="18" t="s">
        <v>71</v>
      </c>
      <c r="M7" s="20"/>
    </row>
    <row r="8" spans="2:13" ht="18" customHeight="1" thickTop="1">
      <c r="B8" s="68"/>
      <c r="C8" s="69"/>
      <c r="D8" s="70"/>
      <c r="E8" s="71"/>
      <c r="F8" s="89">
        <f>IF(B8&lt;&gt;0,ROUND($M$26/B8,0),0)</f>
        <v>0</v>
      </c>
      <c r="G8" s="65">
        <v>5187</v>
      </c>
      <c r="H8" s="69" t="s">
        <v>75</v>
      </c>
      <c r="I8" s="89">
        <f>IF(G8&lt;&gt;0,ROUND($M$26/G8,0),0)</f>
        <v>0</v>
      </c>
      <c r="J8" s="11"/>
      <c r="K8" s="69"/>
      <c r="L8" s="71"/>
      <c r="M8" s="91">
        <f>IF(J8&lt;&gt;0,ROUND($M$26/J8,0),0)</f>
        <v>0</v>
      </c>
    </row>
    <row r="9" spans="2:13" ht="18" customHeight="1" thickBot="1">
      <c r="B9" s="72"/>
      <c r="C9" s="73"/>
      <c r="D9" s="74"/>
      <c r="E9" s="75"/>
      <c r="F9" s="90">
        <f>IF(B9&lt;&gt;0,ROUND($M$26/B9,0),0)</f>
        <v>0</v>
      </c>
      <c r="G9" s="76">
        <v>2107</v>
      </c>
      <c r="H9" s="73" t="s">
        <v>76</v>
      </c>
      <c r="I9" s="90">
        <f>IF(G9&lt;&gt;0,ROUND($M$26/G9,0),0)</f>
        <v>0</v>
      </c>
      <c r="J9" s="76"/>
      <c r="K9" s="73"/>
      <c r="L9" s="75"/>
      <c r="M9" s="92">
        <f>IF(J9&lt;&gt;0,ROUND($M$26/J9,0),0)</f>
        <v>0</v>
      </c>
    </row>
    <row r="10" spans="2:13" ht="18" customHeight="1" thickTop="1">
      <c r="B10" s="62" t="s">
        <v>77</v>
      </c>
      <c r="C10" s="22" t="s">
        <v>78</v>
      </c>
      <c r="D10" s="23" t="s">
        <v>79</v>
      </c>
      <c r="E10" s="23" t="s">
        <v>80</v>
      </c>
      <c r="F10" s="24" t="s">
        <v>81</v>
      </c>
      <c r="G10" s="62" t="s">
        <v>82</v>
      </c>
      <c r="H10" s="25" t="s">
        <v>83</v>
      </c>
      <c r="I10" s="26"/>
      <c r="J10" s="62" t="s">
        <v>84</v>
      </c>
      <c r="K10" s="25" t="s">
        <v>85</v>
      </c>
      <c r="L10" s="27"/>
      <c r="M10" s="26"/>
    </row>
    <row r="11" spans="2:13" ht="18" customHeight="1">
      <c r="B11" s="28">
        <v>1</v>
      </c>
      <c r="C11" s="29" t="s">
        <v>86</v>
      </c>
      <c r="D11" s="113">
        <f>'Rekapitulacia SO01 NV'!B19</f>
        <v>0</v>
      </c>
      <c r="E11" s="113">
        <f>'Rekapitulacia SO01 NV'!C19</f>
        <v>0</v>
      </c>
      <c r="F11" s="114">
        <f>D11+E11</f>
        <v>0</v>
      </c>
      <c r="G11" s="28">
        <v>6</v>
      </c>
      <c r="H11" s="29" t="s">
        <v>87</v>
      </c>
      <c r="I11" s="114">
        <v>0</v>
      </c>
      <c r="J11" s="28">
        <v>11</v>
      </c>
      <c r="K11" s="30" t="s">
        <v>88</v>
      </c>
      <c r="L11" s="31">
        <v>0</v>
      </c>
      <c r="M11" s="114">
        <v>0</v>
      </c>
    </row>
    <row r="12" spans="2:13" ht="18" customHeight="1">
      <c r="B12" s="32">
        <v>2</v>
      </c>
      <c r="C12" s="33" t="s">
        <v>89</v>
      </c>
      <c r="D12" s="115">
        <f>'Rekapitulacia SO01 NV'!B24</f>
        <v>0</v>
      </c>
      <c r="E12" s="115">
        <f>'Rekapitulacia SO01 NV'!C24</f>
        <v>0</v>
      </c>
      <c r="F12" s="114">
        <f>D12+E12</f>
        <v>0</v>
      </c>
      <c r="G12" s="32">
        <v>7</v>
      </c>
      <c r="H12" s="33" t="s">
        <v>90</v>
      </c>
      <c r="I12" s="116">
        <v>0</v>
      </c>
      <c r="J12" s="32">
        <v>12</v>
      </c>
      <c r="K12" s="34" t="s">
        <v>91</v>
      </c>
      <c r="L12" s="35">
        <v>0</v>
      </c>
      <c r="M12" s="116">
        <v>0</v>
      </c>
    </row>
    <row r="13" spans="2:13" ht="18" customHeight="1">
      <c r="B13" s="32">
        <v>3</v>
      </c>
      <c r="C13" s="33" t="s">
        <v>92</v>
      </c>
      <c r="D13" s="115">
        <v>0</v>
      </c>
      <c r="E13" s="115">
        <v>0</v>
      </c>
      <c r="F13" s="114">
        <f>D13+E13</f>
        <v>0</v>
      </c>
      <c r="G13" s="32">
        <v>8</v>
      </c>
      <c r="H13" s="33" t="s">
        <v>93</v>
      </c>
      <c r="I13" s="116">
        <v>0</v>
      </c>
      <c r="J13" s="32">
        <v>13</v>
      </c>
      <c r="K13" s="34" t="s">
        <v>94</v>
      </c>
      <c r="L13" s="35">
        <v>0</v>
      </c>
      <c r="M13" s="116">
        <v>0</v>
      </c>
    </row>
    <row r="14" spans="2:13" ht="18" customHeight="1" thickBot="1">
      <c r="B14" s="32">
        <v>4</v>
      </c>
      <c r="C14" s="33" t="s">
        <v>95</v>
      </c>
      <c r="D14" s="115"/>
      <c r="E14" s="115">
        <v>0</v>
      </c>
      <c r="F14" s="117">
        <f>D14+E14</f>
        <v>0</v>
      </c>
      <c r="G14" s="32">
        <v>9</v>
      </c>
      <c r="H14" s="33" t="s">
        <v>62</v>
      </c>
      <c r="I14" s="116">
        <v>0</v>
      </c>
      <c r="J14" s="32">
        <v>14</v>
      </c>
      <c r="K14" s="34" t="s">
        <v>62</v>
      </c>
      <c r="L14" s="35">
        <v>0</v>
      </c>
      <c r="M14" s="116">
        <v>0</v>
      </c>
    </row>
    <row r="15" spans="2:13" ht="18" customHeight="1" thickBot="1">
      <c r="B15" s="36">
        <v>5</v>
      </c>
      <c r="C15" s="37" t="s">
        <v>96</v>
      </c>
      <c r="D15" s="118">
        <f>SUM(D11:D14)</f>
        <v>0</v>
      </c>
      <c r="E15" s="119">
        <f>SUM(E11:E14)</f>
        <v>0</v>
      </c>
      <c r="F15" s="120">
        <f>SUM(F11:F14)</f>
        <v>0</v>
      </c>
      <c r="G15" s="38">
        <v>10</v>
      </c>
      <c r="H15" s="39" t="s">
        <v>97</v>
      </c>
      <c r="I15" s="120">
        <f>SUM(I11:I14)</f>
        <v>0</v>
      </c>
      <c r="J15" s="36">
        <v>15</v>
      </c>
      <c r="K15" s="40"/>
      <c r="L15" s="41" t="s">
        <v>98</v>
      </c>
      <c r="M15" s="120">
        <f>SUM(M11:M14)</f>
        <v>0</v>
      </c>
    </row>
    <row r="16" spans="2:13" ht="18" customHeight="1" thickTop="1">
      <c r="B16" s="42" t="s">
        <v>99</v>
      </c>
      <c r="C16" s="43"/>
      <c r="D16" s="43"/>
      <c r="E16" s="43"/>
      <c r="F16" s="44"/>
      <c r="G16" s="42" t="s">
        <v>100</v>
      </c>
      <c r="H16" s="43"/>
      <c r="I16" s="45"/>
      <c r="J16" s="62" t="s">
        <v>101</v>
      </c>
      <c r="K16" s="25" t="s">
        <v>102</v>
      </c>
      <c r="L16" s="27"/>
      <c r="M16" s="60"/>
    </row>
    <row r="17" spans="2:13" ht="18" customHeight="1">
      <c r="B17" s="46"/>
      <c r="C17" s="47" t="s">
        <v>103</v>
      </c>
      <c r="D17" s="47"/>
      <c r="E17" s="47" t="s">
        <v>104</v>
      </c>
      <c r="F17" s="48"/>
      <c r="G17" s="46"/>
      <c r="H17" s="49"/>
      <c r="I17" s="50"/>
      <c r="J17" s="32">
        <v>16</v>
      </c>
      <c r="K17" s="34" t="s">
        <v>105</v>
      </c>
      <c r="L17" s="51"/>
      <c r="M17" s="116"/>
    </row>
    <row r="18" spans="2:13" ht="18" customHeight="1">
      <c r="B18" s="52"/>
      <c r="C18" s="49" t="s">
        <v>106</v>
      </c>
      <c r="D18" s="49"/>
      <c r="E18" s="49"/>
      <c r="F18" s="53"/>
      <c r="G18" s="52"/>
      <c r="H18" s="49" t="s">
        <v>103</v>
      </c>
      <c r="I18" s="50"/>
      <c r="J18" s="32">
        <v>17</v>
      </c>
      <c r="K18" s="34" t="s">
        <v>107</v>
      </c>
      <c r="L18" s="51"/>
      <c r="M18" s="116">
        <v>0</v>
      </c>
    </row>
    <row r="19" spans="2:13" ht="18" customHeight="1">
      <c r="B19" s="52"/>
      <c r="C19" s="49"/>
      <c r="D19" s="49"/>
      <c r="E19" s="49"/>
      <c r="F19" s="53"/>
      <c r="G19" s="52"/>
      <c r="H19" s="54"/>
      <c r="I19" s="50"/>
      <c r="J19" s="32">
        <v>18</v>
      </c>
      <c r="K19" s="34" t="s">
        <v>108</v>
      </c>
      <c r="L19" s="51"/>
      <c r="M19" s="116">
        <v>0</v>
      </c>
    </row>
    <row r="20" spans="2:13" ht="18" customHeight="1" thickBot="1">
      <c r="B20" s="52"/>
      <c r="C20" s="49"/>
      <c r="D20" s="49"/>
      <c r="E20" s="49"/>
      <c r="F20" s="53"/>
      <c r="G20" s="52"/>
      <c r="H20" s="47" t="s">
        <v>104</v>
      </c>
      <c r="I20" s="50"/>
      <c r="J20" s="32">
        <v>19</v>
      </c>
      <c r="K20" s="34" t="s">
        <v>62</v>
      </c>
      <c r="L20" s="51"/>
      <c r="M20" s="116">
        <v>0</v>
      </c>
    </row>
    <row r="21" spans="2:13" ht="18" customHeight="1" thickBot="1">
      <c r="B21" s="46"/>
      <c r="C21" s="49"/>
      <c r="D21" s="49"/>
      <c r="E21" s="49"/>
      <c r="F21" s="49"/>
      <c r="G21" s="46"/>
      <c r="H21" s="49" t="s">
        <v>106</v>
      </c>
      <c r="I21" s="50"/>
      <c r="J21" s="36">
        <v>20</v>
      </c>
      <c r="K21" s="40"/>
      <c r="L21" s="41" t="s">
        <v>109</v>
      </c>
      <c r="M21" s="120">
        <f>SUM(M17:M20)</f>
        <v>0</v>
      </c>
    </row>
    <row r="22" spans="2:13" ht="18" customHeight="1" thickTop="1">
      <c r="B22" s="42" t="s">
        <v>110</v>
      </c>
      <c r="C22" s="43"/>
      <c r="D22" s="43"/>
      <c r="E22" s="43"/>
      <c r="F22" s="44"/>
      <c r="G22" s="46"/>
      <c r="H22" s="49"/>
      <c r="I22" s="50"/>
      <c r="J22" s="62" t="s">
        <v>111</v>
      </c>
      <c r="K22" s="25" t="s">
        <v>112</v>
      </c>
      <c r="L22" s="27"/>
      <c r="M22" s="60"/>
    </row>
    <row r="23" spans="2:13" ht="18" customHeight="1">
      <c r="B23" s="46"/>
      <c r="C23" s="47" t="s">
        <v>103</v>
      </c>
      <c r="D23" s="47"/>
      <c r="E23" s="47" t="s">
        <v>104</v>
      </c>
      <c r="F23" s="48"/>
      <c r="G23" s="46"/>
      <c r="H23" s="49"/>
      <c r="I23" s="50"/>
      <c r="J23" s="28">
        <v>21</v>
      </c>
      <c r="K23" s="30"/>
      <c r="L23" s="55" t="s">
        <v>113</v>
      </c>
      <c r="M23" s="114">
        <f>ROUND(F15,2)+I15+M15+M21</f>
        <v>0</v>
      </c>
    </row>
    <row r="24" spans="2:13" ht="18" customHeight="1">
      <c r="B24" s="52"/>
      <c r="C24" s="49" t="s">
        <v>106</v>
      </c>
      <c r="D24" s="49"/>
      <c r="E24" s="49"/>
      <c r="F24" s="53"/>
      <c r="G24" s="46"/>
      <c r="H24" s="49"/>
      <c r="I24" s="50"/>
      <c r="J24" s="32">
        <v>22</v>
      </c>
      <c r="K24" s="34" t="s">
        <v>114</v>
      </c>
      <c r="L24" s="121">
        <f>M23-L25</f>
        <v>0</v>
      </c>
      <c r="M24" s="116">
        <f>ROUND((L24*20)/100,2)</f>
        <v>0</v>
      </c>
    </row>
    <row r="25" spans="2:13" ht="18" customHeight="1" thickBot="1">
      <c r="B25" s="52"/>
      <c r="C25" s="49"/>
      <c r="D25" s="49"/>
      <c r="E25" s="49"/>
      <c r="F25" s="53"/>
      <c r="G25" s="46"/>
      <c r="H25" s="49"/>
      <c r="I25" s="50"/>
      <c r="J25" s="32">
        <v>23</v>
      </c>
      <c r="K25" s="34" t="s">
        <v>115</v>
      </c>
      <c r="L25" s="121"/>
      <c r="M25" s="116">
        <f>ROUND((L25*0)/100,1)</f>
        <v>0</v>
      </c>
    </row>
    <row r="26" spans="2:16" ht="18" customHeight="1" thickBot="1">
      <c r="B26" s="52"/>
      <c r="C26" s="49"/>
      <c r="D26" s="49"/>
      <c r="E26" s="49"/>
      <c r="F26" s="53"/>
      <c r="G26" s="46"/>
      <c r="H26" s="49"/>
      <c r="I26" s="50"/>
      <c r="J26" s="36">
        <v>24</v>
      </c>
      <c r="K26" s="40"/>
      <c r="L26" s="41" t="s">
        <v>116</v>
      </c>
      <c r="M26" s="120">
        <f>M23+M24+M25</f>
        <v>0</v>
      </c>
      <c r="P26" s="991"/>
    </row>
    <row r="27" spans="2:13" ht="16.5" customHeight="1" thickBot="1" thickTop="1">
      <c r="B27" s="56"/>
      <c r="C27" s="57"/>
      <c r="D27" s="57"/>
      <c r="E27" s="57"/>
      <c r="F27" s="57"/>
      <c r="G27" s="56"/>
      <c r="H27" s="57"/>
      <c r="I27" s="58"/>
      <c r="J27" s="63" t="s">
        <v>117</v>
      </c>
      <c r="K27" s="64" t="s">
        <v>118</v>
      </c>
      <c r="L27" s="21"/>
      <c r="M27" s="61">
        <v>0</v>
      </c>
    </row>
    <row r="28" ht="14.25" customHeight="1" thickTop="1"/>
    <row r="29" ht="2.25" customHeight="1"/>
  </sheetData>
  <sheetProtection/>
  <printOptions horizontalCentered="1" verticalCentered="1"/>
  <pageMargins left="0.25" right="0.39" top="0.35433070866141736" bottom="0.4330708661417323" header="0.31496062992125984" footer="0.35433070866141736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AD25"/>
  <sheetViews>
    <sheetView showGridLines="0" view="pageBreakPreview" zoomScaleSheetLayoutView="100" zoomScalePageLayoutView="0" workbookViewId="0" topLeftCell="A1">
      <selection activeCell="B32" sqref="B32"/>
    </sheetView>
  </sheetViews>
  <sheetFormatPr defaultColWidth="9.140625" defaultRowHeight="12.75"/>
  <cols>
    <col min="1" max="1" width="43.421875" style="1" customWidth="1"/>
    <col min="2" max="2" width="13.00390625" style="4" customWidth="1"/>
    <col min="3" max="3" width="12.8515625" style="4" customWidth="1"/>
    <col min="4" max="4" width="12.421875" style="4" customWidth="1"/>
    <col min="5" max="5" width="13.140625" style="5" customWidth="1"/>
    <col min="6" max="6" width="11.421875" style="3" customWidth="1"/>
    <col min="7" max="7" width="9.140625" style="3" customWidth="1"/>
    <col min="8" max="23" width="9.140625" style="1" customWidth="1"/>
    <col min="24" max="25" width="5.8515625" style="1" customWidth="1"/>
    <col min="26" max="26" width="6.57421875" style="1" customWidth="1"/>
    <col min="27" max="27" width="24.140625" style="1" customWidth="1"/>
    <col min="28" max="28" width="4.140625" style="1" customWidth="1"/>
    <col min="29" max="29" width="8.140625" style="1" customWidth="1"/>
    <col min="30" max="30" width="8.8515625" style="1" customWidth="1"/>
    <col min="31" max="16384" width="9.140625" style="1" customWidth="1"/>
  </cols>
  <sheetData>
    <row r="1" spans="1:30" ht="12.75">
      <c r="A1" s="6" t="s">
        <v>1160</v>
      </c>
      <c r="C1" s="1"/>
      <c r="E1" s="6" t="s">
        <v>1177</v>
      </c>
      <c r="F1" s="1"/>
      <c r="G1" s="1"/>
      <c r="Z1" s="100" t="s">
        <v>44</v>
      </c>
      <c r="AA1" s="100" t="s">
        <v>45</v>
      </c>
      <c r="AB1" s="100" t="s">
        <v>46</v>
      </c>
      <c r="AC1" s="100" t="s">
        <v>47</v>
      </c>
      <c r="AD1" s="100" t="s">
        <v>48</v>
      </c>
    </row>
    <row r="2" spans="1:30" ht="12.75">
      <c r="A2" s="6" t="s">
        <v>1174</v>
      </c>
      <c r="C2" s="1"/>
      <c r="E2" s="6" t="s">
        <v>119</v>
      </c>
      <c r="F2" s="1"/>
      <c r="G2" s="1"/>
      <c r="Z2" s="100" t="s">
        <v>52</v>
      </c>
      <c r="AA2" s="101" t="s">
        <v>120</v>
      </c>
      <c r="AB2" s="101" t="s">
        <v>54</v>
      </c>
      <c r="AC2" s="101"/>
      <c r="AD2" s="102"/>
    </row>
    <row r="3" spans="1:30" ht="12.75">
      <c r="A3" s="6" t="s">
        <v>121</v>
      </c>
      <c r="C3" s="1"/>
      <c r="E3" s="6" t="s">
        <v>700</v>
      </c>
      <c r="F3" s="1"/>
      <c r="G3" s="1"/>
      <c r="Z3" s="100" t="s">
        <v>58</v>
      </c>
      <c r="AA3" s="101" t="s">
        <v>122</v>
      </c>
      <c r="AB3" s="101" t="s">
        <v>54</v>
      </c>
      <c r="AC3" s="101" t="s">
        <v>60</v>
      </c>
      <c r="AD3" s="102" t="s">
        <v>61</v>
      </c>
    </row>
    <row r="4" spans="2:30" ht="12.75">
      <c r="B4" s="1"/>
      <c r="C4" s="1"/>
      <c r="D4" s="1"/>
      <c r="E4" s="1"/>
      <c r="F4" s="1"/>
      <c r="G4" s="1"/>
      <c r="Z4" s="100" t="s">
        <v>66</v>
      </c>
      <c r="AA4" s="101" t="s">
        <v>123</v>
      </c>
      <c r="AB4" s="101" t="s">
        <v>54</v>
      </c>
      <c r="AC4" s="101"/>
      <c r="AD4" s="102"/>
    </row>
    <row r="5" spans="1:30" ht="12.75">
      <c r="A5" s="6" t="s">
        <v>1096</v>
      </c>
      <c r="B5" s="1"/>
      <c r="C5" s="1"/>
      <c r="D5" s="1"/>
      <c r="E5" s="1"/>
      <c r="F5" s="1"/>
      <c r="G5" s="1"/>
      <c r="Z5" s="100" t="s">
        <v>72</v>
      </c>
      <c r="AA5" s="101" t="s">
        <v>122</v>
      </c>
      <c r="AB5" s="101" t="s">
        <v>54</v>
      </c>
      <c r="AC5" s="101" t="s">
        <v>60</v>
      </c>
      <c r="AD5" s="102" t="s">
        <v>61</v>
      </c>
    </row>
    <row r="6" spans="1:30" ht="12.75">
      <c r="A6" s="6" t="s">
        <v>1071</v>
      </c>
      <c r="B6" s="1"/>
      <c r="C6" s="1"/>
      <c r="D6" s="1"/>
      <c r="E6" s="1"/>
      <c r="F6" s="1"/>
      <c r="G6" s="1"/>
      <c r="Z6" s="103"/>
      <c r="AA6" s="103"/>
      <c r="AB6" s="103"/>
      <c r="AC6" s="103"/>
      <c r="AD6" s="103"/>
    </row>
    <row r="7" spans="1:7" ht="12.75">
      <c r="A7" s="6"/>
      <c r="B7" s="1"/>
      <c r="C7" s="1"/>
      <c r="D7" s="1"/>
      <c r="E7" s="1"/>
      <c r="F7" s="1"/>
      <c r="G7" s="1"/>
    </row>
    <row r="8" spans="2:7" ht="13.5">
      <c r="B8" s="2" t="str">
        <f>CONCATENATE(AA2," ",AB2," ",AC2," ",AD2)</f>
        <v>Rekapitulácia rozpočtu v EUR  </v>
      </c>
      <c r="G8" s="1"/>
    </row>
    <row r="9" spans="1:7" ht="12.75">
      <c r="A9" s="104" t="s">
        <v>126</v>
      </c>
      <c r="B9" s="104" t="s">
        <v>79</v>
      </c>
      <c r="C9" s="104" t="s">
        <v>127</v>
      </c>
      <c r="D9" s="104" t="s">
        <v>128</v>
      </c>
      <c r="E9" s="105" t="s">
        <v>129</v>
      </c>
      <c r="F9" s="105" t="s">
        <v>130</v>
      </c>
      <c r="G9" s="1"/>
    </row>
    <row r="10" spans="1:7" ht="12.75">
      <c r="A10" s="106"/>
      <c r="B10" s="106"/>
      <c r="C10" s="106" t="s">
        <v>131</v>
      </c>
      <c r="D10" s="106"/>
      <c r="E10" s="106" t="s">
        <v>128</v>
      </c>
      <c r="F10" s="106" t="s">
        <v>128</v>
      </c>
      <c r="G10" s="88"/>
    </row>
    <row r="12" spans="1:6" ht="12.75">
      <c r="A12" s="1" t="s">
        <v>132</v>
      </c>
      <c r="B12" s="4">
        <f>'SO01 R NV'!H40</f>
        <v>0</v>
      </c>
      <c r="C12" s="4">
        <f>'SO01 R NV'!I40</f>
        <v>0</v>
      </c>
      <c r="D12" s="4">
        <f>C12+B12</f>
        <v>0</v>
      </c>
      <c r="E12" s="5" t="e">
        <f>'SO01 R NV'!#REF!</f>
        <v>#REF!</v>
      </c>
      <c r="F12" s="5" t="e">
        <f>'SO01 R NV'!#REF!</f>
        <v>#REF!</v>
      </c>
    </row>
    <row r="13" spans="1:6" ht="12.75">
      <c r="A13" s="1" t="s">
        <v>838</v>
      </c>
      <c r="B13" s="4">
        <f>'SO01 R NV'!H47</f>
        <v>0</v>
      </c>
      <c r="C13" s="4">
        <f>'SO01 R NV'!I47</f>
        <v>0</v>
      </c>
      <c r="D13" s="4">
        <f aca="true" t="shared" si="0" ref="D13:D18">C13+B13</f>
        <v>0</v>
      </c>
      <c r="E13" s="5" t="e">
        <f>'SO01 R NV'!#REF!</f>
        <v>#REF!</v>
      </c>
      <c r="F13" s="5" t="e">
        <f>'SO01 R NV'!#REF!</f>
        <v>#REF!</v>
      </c>
    </row>
    <row r="14" spans="1:6" ht="12.75">
      <c r="A14" s="1" t="s">
        <v>133</v>
      </c>
      <c r="B14" s="4">
        <f>'SO01 R NV'!H51</f>
        <v>0</v>
      </c>
      <c r="C14" s="4">
        <f>'SO01 R NV'!I51</f>
        <v>0</v>
      </c>
      <c r="D14" s="4">
        <f t="shared" si="0"/>
        <v>0</v>
      </c>
      <c r="E14" s="5" t="e">
        <f>'SO01 R NV'!#REF!</f>
        <v>#REF!</v>
      </c>
      <c r="F14" s="5" t="e">
        <f>'SO01 R NV'!#REF!</f>
        <v>#REF!</v>
      </c>
    </row>
    <row r="15" spans="1:6" ht="12.75">
      <c r="A15" s="1" t="s">
        <v>134</v>
      </c>
      <c r="B15" s="4">
        <f>'SO01 R NV'!H54</f>
        <v>0</v>
      </c>
      <c r="C15" s="4">
        <f>'SO01 R NV'!I54</f>
        <v>0</v>
      </c>
      <c r="D15" s="4">
        <f t="shared" si="0"/>
        <v>0</v>
      </c>
      <c r="E15" s="5" t="e">
        <f>'SO01 R NV'!#REF!</f>
        <v>#REF!</v>
      </c>
      <c r="F15" s="5" t="e">
        <f>'SO01 R NV'!#REF!</f>
        <v>#REF!</v>
      </c>
    </row>
    <row r="16" spans="1:6" ht="12.75">
      <c r="A16" s="1" t="s">
        <v>135</v>
      </c>
      <c r="B16" s="4">
        <f>'SO01 R NV'!H67</f>
        <v>0</v>
      </c>
      <c r="C16" s="4">
        <f>'SO01 R NV'!I67</f>
        <v>0</v>
      </c>
      <c r="D16" s="4">
        <f t="shared" si="0"/>
        <v>0</v>
      </c>
      <c r="E16" s="5" t="e">
        <f>'SO01 R NV'!#REF!</f>
        <v>#REF!</v>
      </c>
      <c r="F16" s="5" t="e">
        <f>'SO01 R NV'!#REF!</f>
        <v>#REF!</v>
      </c>
    </row>
    <row r="17" spans="1:6" ht="12.75">
      <c r="A17" s="1" t="s">
        <v>136</v>
      </c>
      <c r="B17" s="4">
        <f>'SO01 R NV'!H82</f>
        <v>0</v>
      </c>
      <c r="C17" s="4">
        <f>'SO01 R NV'!I82</f>
        <v>0</v>
      </c>
      <c r="D17" s="4">
        <f t="shared" si="0"/>
        <v>0</v>
      </c>
      <c r="E17" s="5" t="e">
        <f>'SO01 R NV'!#REF!</f>
        <v>#REF!</v>
      </c>
      <c r="F17" s="5" t="e">
        <f>'SO01 R NV'!#REF!</f>
        <v>#REF!</v>
      </c>
    </row>
    <row r="18" spans="1:6" ht="12.75">
      <c r="A18" s="1" t="s">
        <v>137</v>
      </c>
      <c r="B18" s="4">
        <f>'SO01 R NV'!H142</f>
        <v>0</v>
      </c>
      <c r="C18" s="4">
        <f>'SO01 R NV'!I142</f>
        <v>0</v>
      </c>
      <c r="D18" s="4">
        <f t="shared" si="0"/>
        <v>0</v>
      </c>
      <c r="E18" s="5" t="e">
        <f>'SO01 R NV'!#REF!</f>
        <v>#REF!</v>
      </c>
      <c r="F18" s="5" t="e">
        <f>'SO01 R NV'!#REF!</f>
        <v>#REF!</v>
      </c>
    </row>
    <row r="19" spans="1:6" ht="12.75">
      <c r="A19" s="1" t="s">
        <v>138</v>
      </c>
      <c r="B19" s="4">
        <f>SUM(B12:B18)</f>
        <v>0</v>
      </c>
      <c r="C19" s="4">
        <f>SUM(C12:C18)</f>
        <v>0</v>
      </c>
      <c r="D19" s="4">
        <f aca="true" t="shared" si="1" ref="D19:D24">C19+B19</f>
        <v>0</v>
      </c>
      <c r="E19" s="5" t="e">
        <f>SUM(E12:E18)</f>
        <v>#REF!</v>
      </c>
      <c r="F19" s="5" t="e">
        <f>SUM(F12:F18)</f>
        <v>#REF!</v>
      </c>
    </row>
    <row r="20" spans="1:6" ht="12.75">
      <c r="A20" s="1" t="s">
        <v>819</v>
      </c>
      <c r="B20" s="4">
        <f>'SO01 R NV'!H150</f>
        <v>0</v>
      </c>
      <c r="C20" s="4">
        <f>'SO01 R NV'!I150</f>
        <v>0</v>
      </c>
      <c r="D20" s="4">
        <f t="shared" si="1"/>
        <v>0</v>
      </c>
      <c r="E20" s="5" t="e">
        <f>'SO01 R NV'!#REF!</f>
        <v>#REF!</v>
      </c>
      <c r="F20" s="5">
        <v>0</v>
      </c>
    </row>
    <row r="21" spans="1:6" ht="12.75">
      <c r="A21" s="1" t="s">
        <v>818</v>
      </c>
      <c r="B21" s="4">
        <f>'SO01 R NV'!H151</f>
        <v>0</v>
      </c>
      <c r="C21" s="4">
        <f>'SO01 R NV'!I151</f>
        <v>0</v>
      </c>
      <c r="D21" s="4">
        <f t="shared" si="1"/>
        <v>0</v>
      </c>
      <c r="E21" s="5" t="e">
        <f>'SO01 R NV'!#REF!</f>
        <v>#REF!</v>
      </c>
      <c r="F21" s="5">
        <v>0</v>
      </c>
    </row>
    <row r="22" spans="1:6" ht="12.75">
      <c r="A22" s="1" t="str">
        <f>'SO01 R NV'!D161</f>
        <v>767 - Konštrukcie doplnkové kovové stavebné spolu:</v>
      </c>
      <c r="B22" s="4">
        <f>'SO01 R NV'!H161</f>
        <v>0</v>
      </c>
      <c r="C22" s="4">
        <f>'SO01 R NV'!I161</f>
        <v>0</v>
      </c>
      <c r="D22" s="4">
        <f t="shared" si="1"/>
        <v>0</v>
      </c>
      <c r="E22" s="5" t="e">
        <f>'SO01 R NV'!#REF!</f>
        <v>#REF!</v>
      </c>
      <c r="F22" s="5" t="e">
        <f>'SO01 R NV'!#REF!</f>
        <v>#REF!</v>
      </c>
    </row>
    <row r="23" spans="1:6" ht="12.75">
      <c r="A23" s="739" t="str">
        <f>'SO01 R NV'!D162</f>
        <v>76 - KONŠTRUKCIE spolu :</v>
      </c>
      <c r="B23" s="4">
        <f>B22</f>
        <v>0</v>
      </c>
      <c r="C23" s="4">
        <f>C22</f>
        <v>0</v>
      </c>
      <c r="D23" s="4">
        <f t="shared" si="1"/>
        <v>0</v>
      </c>
      <c r="E23" s="5" t="e">
        <f>'SO01 R NV'!#REF!</f>
        <v>#REF!</v>
      </c>
      <c r="F23" s="5" t="e">
        <f>'SO01 R NV'!#REF!</f>
        <v>#REF!</v>
      </c>
    </row>
    <row r="24" spans="1:30" s="3" customFormat="1" ht="12.75">
      <c r="A24" s="1" t="s">
        <v>141</v>
      </c>
      <c r="B24" s="4">
        <f>'SO01 R NV'!H163</f>
        <v>0</v>
      </c>
      <c r="C24" s="4">
        <f>'SO01 R NV'!I163</f>
        <v>0</v>
      </c>
      <c r="D24" s="4">
        <f t="shared" si="1"/>
        <v>0</v>
      </c>
      <c r="E24" s="5" t="e">
        <f>'SO01 R NV'!#REF!</f>
        <v>#REF!</v>
      </c>
      <c r="F24" s="5" t="e">
        <f>'SO01 R NV'!#REF!</f>
        <v>#REF!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s="3" customFormat="1" ht="12.75">
      <c r="A25" s="1" t="s">
        <v>144</v>
      </c>
      <c r="B25" s="4">
        <f>B24+B19</f>
        <v>0</v>
      </c>
      <c r="C25" s="4">
        <f>C24+C19</f>
        <v>0</v>
      </c>
      <c r="D25" s="4">
        <f>D24+D19</f>
        <v>0</v>
      </c>
      <c r="E25" s="3" t="e">
        <f>'SO01 R NV'!#REF!</f>
        <v>#REF!</v>
      </c>
      <c r="F25" s="3" t="e">
        <f>'SO01 R NV'!#REF!</f>
        <v>#REF!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</sheetData>
  <sheetProtection/>
  <printOptions horizontalCentered="1"/>
  <pageMargins left="0.3937007874015748" right="0.35433070866141736" top="0.6299212598425197" bottom="0.5905511811023623" header="0.5118110236220472" footer="0.35433070866141736"/>
  <pageSetup horizontalDpi="600" verticalDpi="600" orientation="landscape" paperSize="9" r:id="rId1"/>
  <headerFooter alignWithMargins="0">
    <oddFooter>&amp;R&amp;"Arial Narrow,Obyčejné"&amp;8Strana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H178"/>
  <sheetViews>
    <sheetView showGridLines="0" view="pageBreakPreview" zoomScaleSheetLayoutView="100" zoomScalePageLayoutView="0" workbookViewId="0" topLeftCell="A133">
      <selection activeCell="H169" sqref="H169"/>
    </sheetView>
  </sheetViews>
  <sheetFormatPr defaultColWidth="9.140625" defaultRowHeight="12.75"/>
  <cols>
    <col min="1" max="1" width="4.421875" style="93" customWidth="1"/>
    <col min="2" max="2" width="3.8515625" style="94" customWidth="1"/>
    <col min="3" max="3" width="10.8515625" style="95" customWidth="1"/>
    <col min="4" max="4" width="36.00390625" style="112" customWidth="1"/>
    <col min="5" max="5" width="10.140625" style="97" customWidth="1"/>
    <col min="6" max="6" width="5.57421875" style="96" customWidth="1"/>
    <col min="7" max="7" width="7.8515625" style="98" customWidth="1"/>
    <col min="8" max="8" width="10.421875" style="98" customWidth="1"/>
    <col min="9" max="10" width="9.140625" style="98" customWidth="1"/>
    <col min="11" max="11" width="12.8515625" style="96" hidden="1" customWidth="1"/>
    <col min="12" max="14" width="13.140625" style="97" hidden="1" customWidth="1"/>
    <col min="15" max="15" width="10.57421875" style="99" hidden="1" customWidth="1"/>
    <col min="16" max="16" width="10.140625" style="99" hidden="1" customWidth="1"/>
    <col min="17" max="17" width="0" style="99" hidden="1" customWidth="1"/>
    <col min="18" max="16384" width="9.140625" style="1" customWidth="1"/>
  </cols>
  <sheetData>
    <row r="1" spans="1:17" ht="12.75">
      <c r="A1" s="77" t="s">
        <v>1160</v>
      </c>
      <c r="B1" s="78"/>
      <c r="C1" s="78"/>
      <c r="D1" s="78"/>
      <c r="E1" s="78"/>
      <c r="F1" s="78"/>
      <c r="G1" s="79"/>
      <c r="H1" s="77" t="s">
        <v>57</v>
      </c>
      <c r="K1" s="78"/>
      <c r="L1" s="80"/>
      <c r="M1" s="80"/>
      <c r="N1" s="80"/>
      <c r="O1" s="78"/>
      <c r="P1" s="78"/>
      <c r="Q1" s="78"/>
    </row>
    <row r="2" spans="1:17" ht="12.75">
      <c r="A2" s="77" t="s">
        <v>1175</v>
      </c>
      <c r="B2" s="78"/>
      <c r="C2" s="78"/>
      <c r="D2" s="78"/>
      <c r="E2" s="78"/>
      <c r="F2" s="78"/>
      <c r="G2" s="79"/>
      <c r="H2" s="77" t="s">
        <v>119</v>
      </c>
      <c r="K2" s="78"/>
      <c r="L2" s="80"/>
      <c r="M2" s="80"/>
      <c r="N2" s="80"/>
      <c r="O2" s="78"/>
      <c r="P2" s="78"/>
      <c r="Q2" s="78"/>
    </row>
    <row r="3" spans="1:17" ht="12.75">
      <c r="A3" s="77" t="s">
        <v>121</v>
      </c>
      <c r="B3" s="78"/>
      <c r="C3" s="78"/>
      <c r="D3" s="78"/>
      <c r="E3" s="78"/>
      <c r="F3" s="78"/>
      <c r="G3" s="79"/>
      <c r="H3" s="77" t="s">
        <v>700</v>
      </c>
      <c r="K3" s="78"/>
      <c r="L3" s="80"/>
      <c r="M3" s="80"/>
      <c r="N3" s="80"/>
      <c r="O3" s="78"/>
      <c r="P3" s="78"/>
      <c r="Q3" s="78"/>
    </row>
    <row r="4" spans="1:17" ht="12.75">
      <c r="A4" s="78"/>
      <c r="B4" s="78"/>
      <c r="C4" s="78"/>
      <c r="D4" s="78"/>
      <c r="E4" s="78"/>
      <c r="F4" s="876"/>
      <c r="G4" s="876"/>
      <c r="H4" s="876"/>
      <c r="I4" s="876"/>
      <c r="J4" s="876"/>
      <c r="K4" s="78"/>
      <c r="L4" s="80"/>
      <c r="M4" s="80"/>
      <c r="N4" s="80"/>
      <c r="O4" s="78"/>
      <c r="P4" s="78"/>
      <c r="Q4" s="78"/>
    </row>
    <row r="5" spans="1:17" ht="12.75">
      <c r="A5" s="77" t="s">
        <v>1096</v>
      </c>
      <c r="B5" s="78"/>
      <c r="C5" s="78"/>
      <c r="D5" s="78"/>
      <c r="E5" s="78"/>
      <c r="F5" s="876"/>
      <c r="G5" s="876"/>
      <c r="H5" s="877"/>
      <c r="I5" s="878"/>
      <c r="J5" s="878"/>
      <c r="K5" s="78"/>
      <c r="L5" s="80"/>
      <c r="M5" s="80"/>
      <c r="N5" s="80"/>
      <c r="O5" s="78"/>
      <c r="P5" s="78"/>
      <c r="Q5" s="78"/>
    </row>
    <row r="6" spans="1:17" ht="12.75">
      <c r="A6" s="77" t="s">
        <v>1071</v>
      </c>
      <c r="B6" s="78"/>
      <c r="C6" s="78"/>
      <c r="D6" s="78"/>
      <c r="E6" s="78"/>
      <c r="F6" s="876"/>
      <c r="G6" s="876"/>
      <c r="H6" s="878"/>
      <c r="I6" s="876"/>
      <c r="J6" s="876"/>
      <c r="K6" s="78"/>
      <c r="L6" s="80"/>
      <c r="M6" s="80"/>
      <c r="N6" s="80"/>
      <c r="O6" s="78"/>
      <c r="P6" s="78"/>
      <c r="Q6" s="78"/>
    </row>
    <row r="7" spans="1:17" ht="12.75">
      <c r="A7" s="880"/>
      <c r="B7" s="876"/>
      <c r="C7" s="876"/>
      <c r="D7" s="876"/>
      <c r="E7" s="876"/>
      <c r="F7" s="876"/>
      <c r="G7" s="876"/>
      <c r="H7" s="878"/>
      <c r="I7" s="878"/>
      <c r="J7" s="878"/>
      <c r="K7" s="78"/>
      <c r="L7" s="80"/>
      <c r="M7" s="80"/>
      <c r="N7" s="80"/>
      <c r="O7" s="78"/>
      <c r="P7" s="78"/>
      <c r="Q7" s="78"/>
    </row>
    <row r="8" spans="1:17" ht="14.25" thickBot="1">
      <c r="A8" s="734"/>
      <c r="B8" s="881"/>
      <c r="C8" s="882"/>
      <c r="D8" s="883"/>
      <c r="E8" s="878"/>
      <c r="F8" s="876"/>
      <c r="G8" s="877"/>
      <c r="H8" s="877"/>
      <c r="I8" s="877"/>
      <c r="J8" s="877"/>
      <c r="K8" s="78"/>
      <c r="L8" s="80"/>
      <c r="M8" s="80"/>
      <c r="N8" s="80"/>
      <c r="O8" s="78"/>
      <c r="P8" s="78"/>
      <c r="Q8" s="78"/>
    </row>
    <row r="9" spans="1:17" ht="13.5" thickTop="1">
      <c r="A9" s="884" t="s">
        <v>145</v>
      </c>
      <c r="B9" s="884" t="s">
        <v>146</v>
      </c>
      <c r="C9" s="884" t="s">
        <v>147</v>
      </c>
      <c r="D9" s="884" t="s">
        <v>148</v>
      </c>
      <c r="E9" s="884" t="s">
        <v>149</v>
      </c>
      <c r="F9" s="884" t="s">
        <v>150</v>
      </c>
      <c r="G9" s="884" t="s">
        <v>151</v>
      </c>
      <c r="H9" s="884" t="s">
        <v>79</v>
      </c>
      <c r="I9" s="884" t="s">
        <v>127</v>
      </c>
      <c r="J9" s="990" t="s">
        <v>128</v>
      </c>
      <c r="K9" s="107" t="s">
        <v>153</v>
      </c>
      <c r="L9" s="83" t="s">
        <v>149</v>
      </c>
      <c r="M9" s="83" t="s">
        <v>149</v>
      </c>
      <c r="N9" s="84" t="s">
        <v>149</v>
      </c>
      <c r="O9" s="87" t="s">
        <v>154</v>
      </c>
      <c r="P9" s="87" t="s">
        <v>155</v>
      </c>
      <c r="Q9" s="87" t="s">
        <v>156</v>
      </c>
    </row>
    <row r="10" spans="1:17" ht="13.5" thickBot="1">
      <c r="A10" s="885" t="s">
        <v>157</v>
      </c>
      <c r="B10" s="885" t="s">
        <v>158</v>
      </c>
      <c r="C10" s="886"/>
      <c r="D10" s="885" t="s">
        <v>159</v>
      </c>
      <c r="E10" s="885" t="s">
        <v>160</v>
      </c>
      <c r="F10" s="885" t="s">
        <v>161</v>
      </c>
      <c r="G10" s="885" t="s">
        <v>162</v>
      </c>
      <c r="H10" s="885"/>
      <c r="I10" s="885" t="s">
        <v>131</v>
      </c>
      <c r="J10" s="885"/>
      <c r="K10" s="108"/>
      <c r="L10" s="85" t="s">
        <v>164</v>
      </c>
      <c r="M10" s="85" t="s">
        <v>165</v>
      </c>
      <c r="N10" s="86" t="s">
        <v>166</v>
      </c>
      <c r="O10" s="87" t="s">
        <v>167</v>
      </c>
      <c r="P10" s="87" t="s">
        <v>168</v>
      </c>
      <c r="Q10" s="87" t="s">
        <v>169</v>
      </c>
    </row>
    <row r="11" spans="1:10" ht="13.5" thickTop="1">
      <c r="A11" s="729"/>
      <c r="B11" s="730"/>
      <c r="C11" s="731"/>
      <c r="D11" s="728"/>
      <c r="E11" s="720"/>
      <c r="F11" s="732"/>
      <c r="G11" s="733"/>
      <c r="H11" s="733"/>
      <c r="I11" s="733"/>
      <c r="J11" s="733"/>
    </row>
    <row r="12" spans="1:10" ht="12.75">
      <c r="A12" s="729"/>
      <c r="B12" s="730"/>
      <c r="C12" s="731"/>
      <c r="D12" s="887" t="s">
        <v>170</v>
      </c>
      <c r="E12" s="720"/>
      <c r="F12" s="732"/>
      <c r="G12" s="733"/>
      <c r="H12" s="733"/>
      <c r="I12" s="733"/>
      <c r="J12" s="733"/>
    </row>
    <row r="13" spans="1:10" ht="12.75">
      <c r="A13" s="729"/>
      <c r="B13" s="730"/>
      <c r="C13" s="731"/>
      <c r="D13" s="887" t="s">
        <v>171</v>
      </c>
      <c r="E13" s="720"/>
      <c r="F13" s="732"/>
      <c r="G13" s="733"/>
      <c r="H13" s="733"/>
      <c r="I13" s="733"/>
      <c r="J13" s="733"/>
    </row>
    <row r="14" spans="1:17" ht="25.5">
      <c r="A14" s="879">
        <v>1</v>
      </c>
      <c r="B14" s="888" t="s">
        <v>175</v>
      </c>
      <c r="C14" s="889" t="s">
        <v>706</v>
      </c>
      <c r="D14" s="727" t="s">
        <v>705</v>
      </c>
      <c r="E14" s="850">
        <v>1039.75</v>
      </c>
      <c r="F14" s="851" t="s">
        <v>173</v>
      </c>
      <c r="G14" s="733"/>
      <c r="H14" s="733">
        <f>ROUND(E14*G14,2)</f>
        <v>0</v>
      </c>
      <c r="I14" s="733"/>
      <c r="J14" s="733">
        <f>H14+I14</f>
        <v>0</v>
      </c>
      <c r="K14" s="723"/>
      <c r="L14" s="724"/>
      <c r="M14" s="724"/>
      <c r="N14" s="724"/>
      <c r="O14" s="725"/>
      <c r="P14" s="725"/>
      <c r="Q14" s="725"/>
    </row>
    <row r="15" spans="1:10" ht="28.5" customHeight="1">
      <c r="A15" s="879">
        <f>A14+1</f>
        <v>2</v>
      </c>
      <c r="B15" s="888" t="s">
        <v>175</v>
      </c>
      <c r="C15" s="889" t="s">
        <v>881</v>
      </c>
      <c r="D15" s="727" t="s">
        <v>798</v>
      </c>
      <c r="E15" s="850">
        <v>695.71</v>
      </c>
      <c r="F15" s="851" t="s">
        <v>173</v>
      </c>
      <c r="G15" s="733"/>
      <c r="H15" s="733">
        <f aca="true" t="shared" si="0" ref="H15:H27">ROUND(E15*G15,2)</f>
        <v>0</v>
      </c>
      <c r="I15" s="733"/>
      <c r="J15" s="733">
        <f aca="true" t="shared" si="1" ref="J15:J39">H15+I15</f>
        <v>0</v>
      </c>
    </row>
    <row r="16" spans="1:10" ht="28.5" customHeight="1">
      <c r="A16" s="879">
        <f aca="true" t="shared" si="2" ref="A16:A39">A15+1</f>
        <v>3</v>
      </c>
      <c r="B16" s="888" t="s">
        <v>175</v>
      </c>
      <c r="C16" s="889" t="s">
        <v>1</v>
      </c>
      <c r="D16" s="727" t="s">
        <v>2</v>
      </c>
      <c r="E16" s="850">
        <v>168</v>
      </c>
      <c r="F16" s="851" t="s">
        <v>176</v>
      </c>
      <c r="G16" s="733"/>
      <c r="H16" s="733">
        <f t="shared" si="0"/>
        <v>0</v>
      </c>
      <c r="I16" s="733"/>
      <c r="J16" s="733">
        <f t="shared" si="1"/>
        <v>0</v>
      </c>
    </row>
    <row r="17" spans="1:10" ht="25.5">
      <c r="A17" s="879">
        <f t="shared" si="2"/>
        <v>4</v>
      </c>
      <c r="B17" s="730" t="s">
        <v>177</v>
      </c>
      <c r="C17" s="731" t="s">
        <v>711</v>
      </c>
      <c r="D17" s="728" t="s">
        <v>712</v>
      </c>
      <c r="E17" s="720">
        <v>1039.75</v>
      </c>
      <c r="F17" s="732" t="s">
        <v>173</v>
      </c>
      <c r="G17" s="733"/>
      <c r="H17" s="733">
        <f t="shared" si="0"/>
        <v>0</v>
      </c>
      <c r="I17" s="733"/>
      <c r="J17" s="733">
        <f t="shared" si="1"/>
        <v>0</v>
      </c>
    </row>
    <row r="18" spans="1:10" ht="29.25" customHeight="1">
      <c r="A18" s="879">
        <f t="shared" si="2"/>
        <v>5</v>
      </c>
      <c r="B18" s="888" t="s">
        <v>177</v>
      </c>
      <c r="C18" s="889" t="s">
        <v>707</v>
      </c>
      <c r="D18" s="727" t="s">
        <v>307</v>
      </c>
      <c r="E18" s="850">
        <v>466.8</v>
      </c>
      <c r="F18" s="851" t="s">
        <v>173</v>
      </c>
      <c r="G18" s="733"/>
      <c r="H18" s="733">
        <f t="shared" si="0"/>
        <v>0</v>
      </c>
      <c r="I18" s="733"/>
      <c r="J18" s="733">
        <f t="shared" si="1"/>
        <v>0</v>
      </c>
    </row>
    <row r="19" spans="1:10" ht="25.5">
      <c r="A19" s="879">
        <f t="shared" si="2"/>
        <v>6</v>
      </c>
      <c r="B19" s="888" t="s">
        <v>177</v>
      </c>
      <c r="C19" s="889" t="s">
        <v>708</v>
      </c>
      <c r="D19" s="727" t="s">
        <v>305</v>
      </c>
      <c r="E19" s="850">
        <v>370.32000000000005</v>
      </c>
      <c r="F19" s="851" t="s">
        <v>173</v>
      </c>
      <c r="G19" s="733"/>
      <c r="H19" s="733">
        <f t="shared" si="0"/>
        <v>0</v>
      </c>
      <c r="I19" s="733"/>
      <c r="J19" s="733">
        <f t="shared" si="1"/>
        <v>0</v>
      </c>
    </row>
    <row r="20" spans="1:10" ht="27.75" customHeight="1">
      <c r="A20" s="879">
        <f t="shared" si="2"/>
        <v>7</v>
      </c>
      <c r="B20" s="888" t="s">
        <v>177</v>
      </c>
      <c r="C20" s="889" t="s">
        <v>821</v>
      </c>
      <c r="D20" s="727" t="s">
        <v>1029</v>
      </c>
      <c r="E20" s="850">
        <v>466.8</v>
      </c>
      <c r="F20" s="851" t="s">
        <v>173</v>
      </c>
      <c r="G20" s="733"/>
      <c r="H20" s="733">
        <f t="shared" si="0"/>
        <v>0</v>
      </c>
      <c r="I20" s="733"/>
      <c r="J20" s="733">
        <f t="shared" si="1"/>
        <v>0</v>
      </c>
    </row>
    <row r="21" spans="1:10" ht="28.5" customHeight="1">
      <c r="A21" s="879">
        <f t="shared" si="2"/>
        <v>8</v>
      </c>
      <c r="B21" s="888" t="s">
        <v>177</v>
      </c>
      <c r="C21" s="889" t="s">
        <v>715</v>
      </c>
      <c r="D21" s="727" t="s">
        <v>306</v>
      </c>
      <c r="E21" s="850">
        <v>370.32000000000005</v>
      </c>
      <c r="F21" s="851" t="s">
        <v>173</v>
      </c>
      <c r="G21" s="733"/>
      <c r="H21" s="733">
        <f t="shared" si="0"/>
        <v>0</v>
      </c>
      <c r="I21" s="733"/>
      <c r="J21" s="733">
        <f t="shared" si="1"/>
        <v>0</v>
      </c>
    </row>
    <row r="22" spans="1:10" ht="28.5" customHeight="1">
      <c r="A22" s="879">
        <f t="shared" si="2"/>
        <v>9</v>
      </c>
      <c r="B22" s="888" t="s">
        <v>177</v>
      </c>
      <c r="C22" s="889" t="s">
        <v>714</v>
      </c>
      <c r="D22" s="727" t="s">
        <v>713</v>
      </c>
      <c r="E22" s="850">
        <v>295.78</v>
      </c>
      <c r="F22" s="851" t="s">
        <v>173</v>
      </c>
      <c r="G22" s="733"/>
      <c r="H22" s="733">
        <f t="shared" si="0"/>
        <v>0</v>
      </c>
      <c r="I22" s="733"/>
      <c r="J22" s="733">
        <f t="shared" si="1"/>
        <v>0</v>
      </c>
    </row>
    <row r="23" spans="1:10" ht="29.25" customHeight="1">
      <c r="A23" s="879">
        <f t="shared" si="2"/>
        <v>10</v>
      </c>
      <c r="B23" s="888" t="s">
        <v>177</v>
      </c>
      <c r="C23" s="889" t="s">
        <v>717</v>
      </c>
      <c r="D23" s="727" t="s">
        <v>716</v>
      </c>
      <c r="E23" s="850">
        <v>370.32000000000005</v>
      </c>
      <c r="F23" s="851" t="s">
        <v>173</v>
      </c>
      <c r="G23" s="733"/>
      <c r="H23" s="733">
        <f>ROUND(E23*G23,2)</f>
        <v>0</v>
      </c>
      <c r="I23" s="733"/>
      <c r="J23" s="733">
        <f t="shared" si="1"/>
        <v>0</v>
      </c>
    </row>
    <row r="24" spans="1:18" ht="25.5">
      <c r="A24" s="879">
        <f t="shared" si="2"/>
        <v>11</v>
      </c>
      <c r="B24" s="888" t="s">
        <v>172</v>
      </c>
      <c r="C24" s="889" t="s">
        <v>185</v>
      </c>
      <c r="D24" s="727" t="s">
        <v>186</v>
      </c>
      <c r="E24" s="850">
        <v>371.997</v>
      </c>
      <c r="F24" s="851" t="s">
        <v>187</v>
      </c>
      <c r="G24" s="733"/>
      <c r="H24" s="733">
        <f t="shared" si="0"/>
        <v>0</v>
      </c>
      <c r="I24" s="733"/>
      <c r="J24" s="733">
        <f t="shared" si="1"/>
        <v>0</v>
      </c>
      <c r="R24" s="3"/>
    </row>
    <row r="25" spans="1:10" ht="12.75">
      <c r="A25" s="879">
        <f t="shared" si="2"/>
        <v>12</v>
      </c>
      <c r="B25" s="888" t="s">
        <v>172</v>
      </c>
      <c r="C25" s="889" t="s">
        <v>188</v>
      </c>
      <c r="D25" s="727" t="s">
        <v>189</v>
      </c>
      <c r="E25" s="850">
        <v>371.997</v>
      </c>
      <c r="F25" s="851" t="s">
        <v>187</v>
      </c>
      <c r="G25" s="733"/>
      <c r="H25" s="733">
        <f t="shared" si="0"/>
        <v>0</v>
      </c>
      <c r="I25" s="733"/>
      <c r="J25" s="733">
        <f t="shared" si="1"/>
        <v>0</v>
      </c>
    </row>
    <row r="26" spans="1:17" ht="18.75" customHeight="1">
      <c r="A26" s="879">
        <f t="shared" si="2"/>
        <v>13</v>
      </c>
      <c r="B26" s="888" t="s">
        <v>172</v>
      </c>
      <c r="C26" s="889" t="s">
        <v>937</v>
      </c>
      <c r="D26" s="727" t="s">
        <v>936</v>
      </c>
      <c r="E26" s="850">
        <v>6</v>
      </c>
      <c r="F26" s="851" t="s">
        <v>187</v>
      </c>
      <c r="G26" s="733"/>
      <c r="H26" s="733">
        <f t="shared" si="0"/>
        <v>0</v>
      </c>
      <c r="I26" s="733"/>
      <c r="J26" s="733">
        <f t="shared" si="1"/>
        <v>0</v>
      </c>
      <c r="K26" s="700"/>
      <c r="L26" s="699"/>
      <c r="M26" s="699"/>
      <c r="N26" s="699"/>
      <c r="O26" s="701"/>
      <c r="P26" s="701"/>
      <c r="Q26" s="701"/>
    </row>
    <row r="27" spans="1:17" ht="21" customHeight="1">
      <c r="A27" s="879">
        <f t="shared" si="2"/>
        <v>14</v>
      </c>
      <c r="B27" s="888" t="s">
        <v>172</v>
      </c>
      <c r="C27" s="889" t="s">
        <v>844</v>
      </c>
      <c r="D27" s="727" t="s">
        <v>840</v>
      </c>
      <c r="E27" s="850">
        <v>6</v>
      </c>
      <c r="F27" s="851" t="s">
        <v>187</v>
      </c>
      <c r="G27" s="733"/>
      <c r="H27" s="733">
        <f t="shared" si="0"/>
        <v>0</v>
      </c>
      <c r="I27" s="733"/>
      <c r="J27" s="733">
        <f t="shared" si="1"/>
        <v>0</v>
      </c>
      <c r="K27" s="700"/>
      <c r="L27" s="699"/>
      <c r="M27" s="699"/>
      <c r="N27" s="699"/>
      <c r="O27" s="701"/>
      <c r="P27" s="701"/>
      <c r="Q27" s="701"/>
    </row>
    <row r="28" spans="1:17" ht="18.75" customHeight="1">
      <c r="A28" s="879">
        <f t="shared" si="2"/>
        <v>15</v>
      </c>
      <c r="B28" s="888" t="s">
        <v>172</v>
      </c>
      <c r="C28" s="889" t="s">
        <v>846</v>
      </c>
      <c r="D28" s="727" t="s">
        <v>845</v>
      </c>
      <c r="E28" s="850">
        <v>724.7082000000001</v>
      </c>
      <c r="F28" s="851" t="s">
        <v>187</v>
      </c>
      <c r="G28" s="733"/>
      <c r="H28" s="733">
        <f aca="true" t="shared" si="3" ref="H28:H33">ROUND(E28*G28,2)</f>
        <v>0</v>
      </c>
      <c r="I28" s="733"/>
      <c r="J28" s="733">
        <f t="shared" si="1"/>
        <v>0</v>
      </c>
      <c r="K28" s="700"/>
      <c r="L28" s="699"/>
      <c r="M28" s="699"/>
      <c r="N28" s="699"/>
      <c r="O28" s="701"/>
      <c r="P28" s="701"/>
      <c r="Q28" s="701"/>
    </row>
    <row r="29" spans="1:17" ht="37.5" customHeight="1">
      <c r="A29" s="879">
        <f t="shared" si="2"/>
        <v>16</v>
      </c>
      <c r="B29" s="888" t="s">
        <v>172</v>
      </c>
      <c r="C29" s="889" t="s">
        <v>844</v>
      </c>
      <c r="D29" s="727" t="s">
        <v>843</v>
      </c>
      <c r="E29" s="850">
        <v>724.7082000000001</v>
      </c>
      <c r="F29" s="851" t="s">
        <v>187</v>
      </c>
      <c r="G29" s="733"/>
      <c r="H29" s="733">
        <f t="shared" si="3"/>
        <v>0</v>
      </c>
      <c r="I29" s="733"/>
      <c r="J29" s="733">
        <f t="shared" si="1"/>
        <v>0</v>
      </c>
      <c r="K29" s="700"/>
      <c r="L29" s="699"/>
      <c r="M29" s="699"/>
      <c r="N29" s="699"/>
      <c r="O29" s="701"/>
      <c r="P29" s="701"/>
      <c r="Q29" s="701"/>
    </row>
    <row r="30" spans="1:17" ht="18.75" customHeight="1">
      <c r="A30" s="879">
        <f t="shared" si="2"/>
        <v>17</v>
      </c>
      <c r="B30" s="888" t="s">
        <v>172</v>
      </c>
      <c r="C30" s="889" t="s">
        <v>841</v>
      </c>
      <c r="D30" s="727" t="s">
        <v>839</v>
      </c>
      <c r="E30" s="850">
        <v>14.947</v>
      </c>
      <c r="F30" s="851" t="s">
        <v>187</v>
      </c>
      <c r="G30" s="733"/>
      <c r="H30" s="733">
        <f t="shared" si="3"/>
        <v>0</v>
      </c>
      <c r="I30" s="733"/>
      <c r="J30" s="733">
        <f t="shared" si="1"/>
        <v>0</v>
      </c>
      <c r="K30" s="700"/>
      <c r="L30" s="699"/>
      <c r="M30" s="699"/>
      <c r="N30" s="699"/>
      <c r="O30" s="701"/>
      <c r="P30" s="701"/>
      <c r="Q30" s="701"/>
    </row>
    <row r="31" spans="1:17" ht="18.75" customHeight="1">
      <c r="A31" s="879">
        <f t="shared" si="2"/>
        <v>18</v>
      </c>
      <c r="B31" s="888" t="s">
        <v>172</v>
      </c>
      <c r="C31" s="889" t="s">
        <v>842</v>
      </c>
      <c r="D31" s="727" t="s">
        <v>840</v>
      </c>
      <c r="E31" s="850">
        <v>14.947</v>
      </c>
      <c r="F31" s="851" t="s">
        <v>187</v>
      </c>
      <c r="G31" s="733"/>
      <c r="H31" s="733">
        <f t="shared" si="3"/>
        <v>0</v>
      </c>
      <c r="I31" s="733"/>
      <c r="J31" s="733">
        <f t="shared" si="1"/>
        <v>0</v>
      </c>
      <c r="K31" s="700"/>
      <c r="L31" s="699"/>
      <c r="M31" s="699"/>
      <c r="N31" s="699"/>
      <c r="O31" s="701"/>
      <c r="P31" s="701"/>
      <c r="Q31" s="701"/>
    </row>
    <row r="32" spans="1:17" ht="39" customHeight="1">
      <c r="A32" s="879">
        <f t="shared" si="2"/>
        <v>19</v>
      </c>
      <c r="B32" s="888"/>
      <c r="C32" s="889" t="s">
        <v>952</v>
      </c>
      <c r="D32" s="727" t="s">
        <v>953</v>
      </c>
      <c r="E32" s="850">
        <v>27</v>
      </c>
      <c r="F32" s="851" t="s">
        <v>234</v>
      </c>
      <c r="G32" s="733"/>
      <c r="H32" s="733">
        <f t="shared" si="3"/>
        <v>0</v>
      </c>
      <c r="I32" s="733"/>
      <c r="J32" s="733">
        <f t="shared" si="1"/>
        <v>0</v>
      </c>
      <c r="K32" s="700"/>
      <c r="L32" s="699"/>
      <c r="M32" s="699"/>
      <c r="N32" s="699"/>
      <c r="O32" s="701"/>
      <c r="P32" s="701"/>
      <c r="Q32" s="701"/>
    </row>
    <row r="33" spans="1:17" ht="24" customHeight="1">
      <c r="A33" s="879">
        <f t="shared" si="2"/>
        <v>20</v>
      </c>
      <c r="B33" s="888"/>
      <c r="C33" s="889" t="s">
        <v>952</v>
      </c>
      <c r="D33" s="727" t="s">
        <v>954</v>
      </c>
      <c r="E33" s="850">
        <v>2</v>
      </c>
      <c r="F33" s="851" t="s">
        <v>234</v>
      </c>
      <c r="G33" s="733"/>
      <c r="H33" s="733">
        <f t="shared" si="3"/>
        <v>0</v>
      </c>
      <c r="I33" s="733"/>
      <c r="J33" s="733">
        <f t="shared" si="1"/>
        <v>0</v>
      </c>
      <c r="K33" s="700"/>
      <c r="L33" s="699"/>
      <c r="M33" s="699"/>
      <c r="N33" s="699"/>
      <c r="O33" s="701"/>
      <c r="P33" s="701"/>
      <c r="Q33" s="701"/>
    </row>
    <row r="34" spans="1:10" ht="38.25">
      <c r="A34" s="879">
        <f t="shared" si="2"/>
        <v>21</v>
      </c>
      <c r="B34" s="730" t="s">
        <v>175</v>
      </c>
      <c r="C34" s="731" t="s">
        <v>723</v>
      </c>
      <c r="D34" s="728" t="s">
        <v>302</v>
      </c>
      <c r="E34" s="720">
        <v>1085.3557</v>
      </c>
      <c r="F34" s="732" t="s">
        <v>187</v>
      </c>
      <c r="G34" s="733"/>
      <c r="H34" s="733">
        <f aca="true" t="shared" si="4" ref="H34:H39">ROUND(E34*G34,2)</f>
        <v>0</v>
      </c>
      <c r="I34" s="733"/>
      <c r="J34" s="733">
        <f t="shared" si="1"/>
        <v>0</v>
      </c>
    </row>
    <row r="35" spans="1:10" ht="38.25">
      <c r="A35" s="879">
        <f t="shared" si="2"/>
        <v>22</v>
      </c>
      <c r="B35" s="730" t="s">
        <v>172</v>
      </c>
      <c r="C35" s="731" t="s">
        <v>724</v>
      </c>
      <c r="D35" s="728" t="s">
        <v>1172</v>
      </c>
      <c r="E35" s="720">
        <v>15194.979800000001</v>
      </c>
      <c r="F35" s="732" t="s">
        <v>187</v>
      </c>
      <c r="G35" s="733"/>
      <c r="H35" s="733">
        <f t="shared" si="4"/>
        <v>0</v>
      </c>
      <c r="I35" s="733"/>
      <c r="J35" s="733">
        <f t="shared" si="1"/>
        <v>0</v>
      </c>
    </row>
    <row r="36" spans="1:10" ht="12.75">
      <c r="A36" s="879">
        <f t="shared" si="2"/>
        <v>23</v>
      </c>
      <c r="B36" s="730" t="s">
        <v>172</v>
      </c>
      <c r="C36" s="731" t="s">
        <v>725</v>
      </c>
      <c r="D36" s="728" t="s">
        <v>304</v>
      </c>
      <c r="E36" s="720">
        <v>1085.3557</v>
      </c>
      <c r="F36" s="732" t="s">
        <v>187</v>
      </c>
      <c r="G36" s="733"/>
      <c r="H36" s="733">
        <f t="shared" si="4"/>
        <v>0</v>
      </c>
      <c r="I36" s="733"/>
      <c r="J36" s="733">
        <f t="shared" si="1"/>
        <v>0</v>
      </c>
    </row>
    <row r="37" spans="1:10" ht="12.75">
      <c r="A37" s="879">
        <f t="shared" si="2"/>
        <v>24</v>
      </c>
      <c r="B37" s="730" t="s">
        <v>172</v>
      </c>
      <c r="C37" s="731" t="s">
        <v>726</v>
      </c>
      <c r="D37" s="728" t="s">
        <v>275</v>
      </c>
      <c r="E37" s="720">
        <v>1845.1046900000001</v>
      </c>
      <c r="F37" s="732" t="s">
        <v>272</v>
      </c>
      <c r="G37" s="733"/>
      <c r="H37" s="733">
        <f t="shared" si="4"/>
        <v>0</v>
      </c>
      <c r="I37" s="733"/>
      <c r="J37" s="733">
        <f t="shared" si="1"/>
        <v>0</v>
      </c>
    </row>
    <row r="38" spans="1:34" ht="27.75" customHeight="1">
      <c r="A38" s="879">
        <f t="shared" si="2"/>
        <v>25</v>
      </c>
      <c r="B38" s="94" t="s">
        <v>172</v>
      </c>
      <c r="C38" s="95" t="s">
        <v>722</v>
      </c>
      <c r="D38" s="112" t="s">
        <v>721</v>
      </c>
      <c r="E38" s="97">
        <v>32.2965</v>
      </c>
      <c r="F38" s="96" t="s">
        <v>187</v>
      </c>
      <c r="H38" s="98">
        <f t="shared" si="4"/>
        <v>0</v>
      </c>
      <c r="J38" s="98">
        <f t="shared" si="1"/>
        <v>0</v>
      </c>
      <c r="R38" s="712"/>
      <c r="S38" s="712"/>
      <c r="T38" s="143"/>
      <c r="U38" s="144"/>
      <c r="V38" s="145"/>
      <c r="W38" s="150"/>
      <c r="X38" s="146"/>
      <c r="Y38" s="147"/>
      <c r="Z38" s="98"/>
      <c r="AA38" s="148"/>
      <c r="AB38" s="148"/>
      <c r="AC38" s="685"/>
      <c r="AD38" s="149"/>
      <c r="AE38" s="149"/>
      <c r="AF38" s="686"/>
      <c r="AG38" s="146"/>
      <c r="AH38" s="147"/>
    </row>
    <row r="39" spans="1:10" ht="12" customHeight="1">
      <c r="A39" s="879">
        <f t="shared" si="2"/>
        <v>26</v>
      </c>
      <c r="B39" s="730" t="s">
        <v>175</v>
      </c>
      <c r="C39" s="731" t="s">
        <v>190</v>
      </c>
      <c r="D39" s="728" t="s">
        <v>191</v>
      </c>
      <c r="E39" s="720">
        <v>1057.4199999999998</v>
      </c>
      <c r="F39" s="732" t="s">
        <v>173</v>
      </c>
      <c r="G39" s="733"/>
      <c r="H39" s="733">
        <f t="shared" si="4"/>
        <v>0</v>
      </c>
      <c r="I39" s="733"/>
      <c r="J39" s="733">
        <f t="shared" si="1"/>
        <v>0</v>
      </c>
    </row>
    <row r="40" spans="1:17" ht="12.75">
      <c r="A40" s="729"/>
      <c r="B40" s="730"/>
      <c r="C40" s="731"/>
      <c r="D40" s="890" t="s">
        <v>132</v>
      </c>
      <c r="E40" s="891"/>
      <c r="F40" s="892"/>
      <c r="G40" s="891"/>
      <c r="H40" s="891">
        <f>SUM(H14:H39)</f>
        <v>0</v>
      </c>
      <c r="I40" s="891">
        <f>SUM(I14:I39)</f>
        <v>0</v>
      </c>
      <c r="J40" s="891">
        <f>SUM(J14:J39)</f>
        <v>0</v>
      </c>
      <c r="K40" s="139"/>
      <c r="L40" s="140"/>
      <c r="M40" s="140"/>
      <c r="N40" s="140"/>
      <c r="O40" s="141"/>
      <c r="P40" s="141"/>
      <c r="Q40" s="141"/>
    </row>
    <row r="41" spans="1:17" ht="12.75">
      <c r="A41" s="729"/>
      <c r="B41" s="730"/>
      <c r="C41" s="731"/>
      <c r="D41" s="880" t="s">
        <v>837</v>
      </c>
      <c r="E41" s="891"/>
      <c r="F41" s="892"/>
      <c r="G41" s="891"/>
      <c r="H41" s="891"/>
      <c r="I41" s="891"/>
      <c r="J41" s="891"/>
      <c r="K41" s="139"/>
      <c r="L41" s="140"/>
      <c r="M41" s="140"/>
      <c r="N41" s="140"/>
      <c r="O41" s="141"/>
      <c r="P41" s="141"/>
      <c r="Q41" s="141"/>
    </row>
    <row r="42" spans="1:17" ht="24.75" customHeight="1">
      <c r="A42" s="879">
        <f>A39+1</f>
        <v>27</v>
      </c>
      <c r="B42" s="730" t="s">
        <v>193</v>
      </c>
      <c r="C42" s="731" t="s">
        <v>853</v>
      </c>
      <c r="D42" s="928" t="s">
        <v>850</v>
      </c>
      <c r="E42" s="720">
        <v>2.6755312499999993</v>
      </c>
      <c r="F42" s="732" t="s">
        <v>187</v>
      </c>
      <c r="G42" s="733"/>
      <c r="H42" s="733">
        <f>ROUND(E42*G42,2)</f>
        <v>0</v>
      </c>
      <c r="I42" s="733"/>
      <c r="J42" s="733">
        <f>H42+I42</f>
        <v>0</v>
      </c>
      <c r="K42" s="705"/>
      <c r="L42" s="706"/>
      <c r="M42" s="706"/>
      <c r="N42" s="706"/>
      <c r="O42" s="707"/>
      <c r="P42" s="707"/>
      <c r="Q42" s="707"/>
    </row>
    <row r="43" spans="1:17" ht="25.5" customHeight="1">
      <c r="A43" s="879">
        <f>A42+1</f>
        <v>28</v>
      </c>
      <c r="B43" s="730" t="s">
        <v>193</v>
      </c>
      <c r="C43" s="731" t="s">
        <v>854</v>
      </c>
      <c r="D43" s="928" t="s">
        <v>851</v>
      </c>
      <c r="E43" s="720">
        <v>0.10880493749999998</v>
      </c>
      <c r="F43" s="732" t="s">
        <v>272</v>
      </c>
      <c r="G43" s="733"/>
      <c r="H43" s="733">
        <f>ROUND(E43*G43,2)</f>
        <v>0</v>
      </c>
      <c r="I43" s="733"/>
      <c r="J43" s="733">
        <f>H43+I43</f>
        <v>0</v>
      </c>
      <c r="K43" s="705"/>
      <c r="L43" s="706"/>
      <c r="M43" s="706"/>
      <c r="N43" s="706"/>
      <c r="O43" s="707"/>
      <c r="P43" s="707"/>
      <c r="Q43" s="707"/>
    </row>
    <row r="44" spans="1:17" ht="27" customHeight="1">
      <c r="A44" s="879">
        <f>A43+1</f>
        <v>29</v>
      </c>
      <c r="B44" s="730" t="s">
        <v>193</v>
      </c>
      <c r="C44" s="731" t="s">
        <v>1066</v>
      </c>
      <c r="D44" s="928" t="s">
        <v>1091</v>
      </c>
      <c r="E44" s="733">
        <v>221.4</v>
      </c>
      <c r="F44" s="732" t="s">
        <v>173</v>
      </c>
      <c r="G44" s="733"/>
      <c r="H44" s="733">
        <f>ROUND(E44*G44,2)</f>
        <v>0</v>
      </c>
      <c r="I44" s="733"/>
      <c r="J44" s="733">
        <f>H44+I44</f>
        <v>0</v>
      </c>
      <c r="K44" s="705"/>
      <c r="L44" s="706"/>
      <c r="M44" s="706"/>
      <c r="N44" s="706"/>
      <c r="O44" s="707"/>
      <c r="P44" s="707"/>
      <c r="Q44" s="707"/>
    </row>
    <row r="45" spans="1:17" ht="13.5" customHeight="1">
      <c r="A45" s="879">
        <f>A44+1</f>
        <v>30</v>
      </c>
      <c r="B45" s="730" t="s">
        <v>193</v>
      </c>
      <c r="C45" s="731" t="s">
        <v>1067</v>
      </c>
      <c r="D45" s="928" t="s">
        <v>1065</v>
      </c>
      <c r="E45" s="733">
        <v>221.4</v>
      </c>
      <c r="F45" s="732" t="s">
        <v>173</v>
      </c>
      <c r="G45" s="733"/>
      <c r="H45" s="733">
        <f>ROUND(E45*G45,2)</f>
        <v>0</v>
      </c>
      <c r="I45" s="733"/>
      <c r="J45" s="733">
        <f>H45+I45</f>
        <v>0</v>
      </c>
      <c r="K45" s="705"/>
      <c r="L45" s="706"/>
      <c r="M45" s="706"/>
      <c r="N45" s="706"/>
      <c r="O45" s="707"/>
      <c r="P45" s="707"/>
      <c r="Q45" s="707"/>
    </row>
    <row r="46" spans="1:17" ht="35.25" customHeight="1">
      <c r="A46" s="879">
        <f>A45+1</f>
        <v>31</v>
      </c>
      <c r="B46" s="730" t="s">
        <v>193</v>
      </c>
      <c r="C46" s="731" t="s">
        <v>852</v>
      </c>
      <c r="D46" s="728" t="s">
        <v>874</v>
      </c>
      <c r="E46" s="733">
        <v>14.947</v>
      </c>
      <c r="F46" s="732" t="s">
        <v>187</v>
      </c>
      <c r="G46" s="733"/>
      <c r="H46" s="733">
        <f>ROUND(E46*G46,2)</f>
        <v>0</v>
      </c>
      <c r="I46" s="733"/>
      <c r="J46" s="733">
        <f>H46+I46</f>
        <v>0</v>
      </c>
      <c r="K46" s="705"/>
      <c r="L46" s="706"/>
      <c r="M46" s="706"/>
      <c r="N46" s="706"/>
      <c r="O46" s="707"/>
      <c r="P46" s="707"/>
      <c r="Q46" s="707"/>
    </row>
    <row r="47" spans="1:17" ht="12.75">
      <c r="A47" s="729"/>
      <c r="B47" s="730"/>
      <c r="C47" s="731"/>
      <c r="D47" s="893" t="s">
        <v>838</v>
      </c>
      <c r="E47" s="891"/>
      <c r="F47" s="892"/>
      <c r="G47" s="891"/>
      <c r="H47" s="891">
        <f>SUM(H42:H46)</f>
        <v>0</v>
      </c>
      <c r="I47" s="891">
        <f>SUM(I42:I46)</f>
        <v>0</v>
      </c>
      <c r="J47" s="891">
        <f>SUM(J42:J46)</f>
        <v>0</v>
      </c>
      <c r="K47" s="139"/>
      <c r="L47" s="140"/>
      <c r="M47" s="140"/>
      <c r="N47" s="140"/>
      <c r="O47" s="141"/>
      <c r="P47" s="141"/>
      <c r="Q47" s="141"/>
    </row>
    <row r="48" spans="1:10" ht="12.75">
      <c r="A48" s="729"/>
      <c r="B48" s="730"/>
      <c r="C48" s="731"/>
      <c r="D48" s="887" t="s">
        <v>192</v>
      </c>
      <c r="E48" s="720"/>
      <c r="F48" s="732"/>
      <c r="G48" s="733"/>
      <c r="H48" s="733"/>
      <c r="I48" s="733"/>
      <c r="J48" s="733"/>
    </row>
    <row r="49" spans="1:10" ht="12.75">
      <c r="A49" s="99">
        <f>A46+1</f>
        <v>32</v>
      </c>
      <c r="B49" s="94" t="s">
        <v>193</v>
      </c>
      <c r="C49" s="95" t="s">
        <v>194</v>
      </c>
      <c r="D49" s="112" t="s">
        <v>195</v>
      </c>
      <c r="E49" s="97">
        <v>168</v>
      </c>
      <c r="F49" s="96" t="s">
        <v>176</v>
      </c>
      <c r="H49" s="98">
        <f>ROUND(E49*G49,2)</f>
        <v>0</v>
      </c>
      <c r="J49" s="98">
        <f>H49+I49</f>
        <v>0</v>
      </c>
    </row>
    <row r="50" spans="1:10" ht="22.5" customHeight="1">
      <c r="A50" s="942">
        <f>A49+1</f>
        <v>33</v>
      </c>
      <c r="B50" s="894" t="s">
        <v>198</v>
      </c>
      <c r="C50" s="895" t="s">
        <v>0</v>
      </c>
      <c r="D50" s="896" t="s">
        <v>1158</v>
      </c>
      <c r="E50" s="897">
        <v>168</v>
      </c>
      <c r="F50" s="898" t="s">
        <v>176</v>
      </c>
      <c r="G50" s="899"/>
      <c r="H50" s="899"/>
      <c r="I50" s="899">
        <f>ROUND(E50*G50,2)</f>
        <v>0</v>
      </c>
      <c r="J50" s="899">
        <f>H50+I50</f>
        <v>0</v>
      </c>
    </row>
    <row r="51" spans="1:17" ht="12.75">
      <c r="A51" s="729"/>
      <c r="B51" s="730"/>
      <c r="C51" s="731"/>
      <c r="D51" s="890" t="s">
        <v>133</v>
      </c>
      <c r="E51" s="891"/>
      <c r="F51" s="892"/>
      <c r="G51" s="891"/>
      <c r="H51" s="891">
        <f>SUM(H49:H50)</f>
        <v>0</v>
      </c>
      <c r="I51" s="891">
        <f>SUM(I49:I50)</f>
        <v>0</v>
      </c>
      <c r="J51" s="891">
        <f>SUM(J49:J50)</f>
        <v>0</v>
      </c>
      <c r="K51" s="139"/>
      <c r="L51" s="140"/>
      <c r="M51" s="140"/>
      <c r="N51" s="140"/>
      <c r="O51" s="141"/>
      <c r="P51" s="141"/>
      <c r="Q51" s="141"/>
    </row>
    <row r="52" spans="1:10" ht="12" customHeight="1">
      <c r="A52" s="729"/>
      <c r="B52" s="730"/>
      <c r="C52" s="731"/>
      <c r="D52" s="887" t="s">
        <v>200</v>
      </c>
      <c r="E52" s="720"/>
      <c r="F52" s="732"/>
      <c r="G52" s="733"/>
      <c r="H52" s="733"/>
      <c r="I52" s="733"/>
      <c r="J52" s="733"/>
    </row>
    <row r="53" spans="1:17" ht="25.5">
      <c r="A53" s="879">
        <f>A50+1</f>
        <v>34</v>
      </c>
      <c r="B53" s="900">
        <v>211</v>
      </c>
      <c r="C53" s="720" t="s">
        <v>955</v>
      </c>
      <c r="D53" s="727" t="s">
        <v>954</v>
      </c>
      <c r="E53" s="850">
        <v>2</v>
      </c>
      <c r="F53" s="851" t="s">
        <v>234</v>
      </c>
      <c r="G53" s="733"/>
      <c r="H53" s="733">
        <f>ROUND(E53*G53,2)</f>
        <v>0</v>
      </c>
      <c r="I53" s="733"/>
      <c r="J53" s="733">
        <f>H53+I53</f>
        <v>0</v>
      </c>
      <c r="K53" s="96" t="s">
        <v>201</v>
      </c>
      <c r="Q53" s="99" t="s">
        <v>111</v>
      </c>
    </row>
    <row r="54" spans="1:17" ht="12.75">
      <c r="A54" s="729"/>
      <c r="B54" s="730"/>
      <c r="C54" s="731"/>
      <c r="D54" s="890" t="s">
        <v>134</v>
      </c>
      <c r="E54" s="891"/>
      <c r="F54" s="892"/>
      <c r="G54" s="891"/>
      <c r="H54" s="891">
        <f>SUM(H53:H53)</f>
        <v>0</v>
      </c>
      <c r="I54" s="891">
        <f>SUM(I53:I53)</f>
        <v>0</v>
      </c>
      <c r="J54" s="891">
        <f>SUM(J53:J53)</f>
        <v>0</v>
      </c>
      <c r="K54" s="139"/>
      <c r="L54" s="140"/>
      <c r="M54" s="140"/>
      <c r="N54" s="140"/>
      <c r="O54" s="141"/>
      <c r="P54" s="141"/>
      <c r="Q54" s="141"/>
    </row>
    <row r="55" spans="1:10" ht="12.75">
      <c r="A55" s="729"/>
      <c r="B55" s="730"/>
      <c r="C55" s="731"/>
      <c r="D55" s="887" t="s">
        <v>202</v>
      </c>
      <c r="E55" s="720"/>
      <c r="F55" s="732"/>
      <c r="G55" s="733"/>
      <c r="H55" s="733"/>
      <c r="I55" s="733"/>
      <c r="J55" s="733"/>
    </row>
    <row r="56" spans="1:17" ht="12.75" customHeight="1">
      <c r="A56" s="879">
        <f>A53+1</f>
        <v>35</v>
      </c>
      <c r="B56" s="730" t="s">
        <v>177</v>
      </c>
      <c r="C56" s="731" t="s">
        <v>831</v>
      </c>
      <c r="D56" s="728" t="s">
        <v>830</v>
      </c>
      <c r="E56" s="720">
        <v>452.28999999999985</v>
      </c>
      <c r="F56" s="732" t="s">
        <v>173</v>
      </c>
      <c r="G56" s="733"/>
      <c r="H56" s="733">
        <f>ROUND(E56*G56,2)</f>
        <v>0</v>
      </c>
      <c r="I56" s="733"/>
      <c r="J56" s="733">
        <f aca="true" t="shared" si="5" ref="J56:J66">H56+I56</f>
        <v>0</v>
      </c>
      <c r="K56" s="700"/>
      <c r="L56" s="699"/>
      <c r="M56" s="699"/>
      <c r="N56" s="699"/>
      <c r="O56" s="701"/>
      <c r="P56" s="701"/>
      <c r="Q56" s="701"/>
    </row>
    <row r="57" spans="1:10" ht="12.75" customHeight="1">
      <c r="A57" s="879">
        <f>A56+1</f>
        <v>36</v>
      </c>
      <c r="B57" s="730" t="s">
        <v>177</v>
      </c>
      <c r="C57" s="731" t="s">
        <v>203</v>
      </c>
      <c r="D57" s="728" t="s">
        <v>204</v>
      </c>
      <c r="E57" s="720">
        <v>763.78</v>
      </c>
      <c r="F57" s="732" t="s">
        <v>173</v>
      </c>
      <c r="G57" s="733"/>
      <c r="H57" s="733">
        <f>ROUND(E57*G57,2)</f>
        <v>0</v>
      </c>
      <c r="I57" s="733"/>
      <c r="J57" s="733">
        <f t="shared" si="5"/>
        <v>0</v>
      </c>
    </row>
    <row r="58" spans="1:10" ht="12.75" customHeight="1">
      <c r="A58" s="879">
        <f aca="true" t="shared" si="6" ref="A58:A63">A57+1</f>
        <v>37</v>
      </c>
      <c r="B58" s="730" t="s">
        <v>177</v>
      </c>
      <c r="C58" s="731" t="s">
        <v>210</v>
      </c>
      <c r="D58" s="728" t="s">
        <v>211</v>
      </c>
      <c r="E58" s="720">
        <v>428.92999999999995</v>
      </c>
      <c r="F58" s="732" t="s">
        <v>173</v>
      </c>
      <c r="G58" s="733"/>
      <c r="H58" s="733">
        <f>ROUND(E58*G58,2)</f>
        <v>0</v>
      </c>
      <c r="I58" s="733"/>
      <c r="J58" s="733">
        <f t="shared" si="5"/>
        <v>0</v>
      </c>
    </row>
    <row r="59" spans="1:10" ht="27" customHeight="1">
      <c r="A59" s="923">
        <f>A58+1</f>
        <v>38</v>
      </c>
      <c r="B59" s="894" t="s">
        <v>198</v>
      </c>
      <c r="C59" s="895" t="s">
        <v>948</v>
      </c>
      <c r="D59" s="896" t="s">
        <v>1113</v>
      </c>
      <c r="E59" s="897">
        <v>551</v>
      </c>
      <c r="F59" s="898" t="s">
        <v>176</v>
      </c>
      <c r="G59" s="899"/>
      <c r="H59" s="899"/>
      <c r="I59" s="899">
        <f>ROUND(E59*G59,2)</f>
        <v>0</v>
      </c>
      <c r="J59" s="899">
        <f t="shared" si="5"/>
        <v>0</v>
      </c>
    </row>
    <row r="60" spans="1:19" ht="29.25" customHeight="1">
      <c r="A60" s="879">
        <f t="shared" si="6"/>
        <v>39</v>
      </c>
      <c r="B60" s="730" t="s">
        <v>177</v>
      </c>
      <c r="C60" s="731" t="s">
        <v>770</v>
      </c>
      <c r="D60" s="728" t="s">
        <v>766</v>
      </c>
      <c r="E60" s="720">
        <v>1717.9699999999998</v>
      </c>
      <c r="F60" s="732" t="s">
        <v>173</v>
      </c>
      <c r="G60" s="733"/>
      <c r="H60" s="733">
        <f>ROUND(E60*G60,2)</f>
        <v>0</v>
      </c>
      <c r="I60" s="733"/>
      <c r="J60" s="733">
        <f t="shared" si="5"/>
        <v>0</v>
      </c>
      <c r="S60" s="4"/>
    </row>
    <row r="61" spans="1:17" ht="27" customHeight="1">
      <c r="A61" s="923">
        <f>A60+1</f>
        <v>40</v>
      </c>
      <c r="B61" s="894" t="s">
        <v>198</v>
      </c>
      <c r="C61" s="895" t="s">
        <v>862</v>
      </c>
      <c r="D61" s="901" t="s">
        <v>829</v>
      </c>
      <c r="E61" s="897">
        <v>1052.9278</v>
      </c>
      <c r="F61" s="898" t="s">
        <v>173</v>
      </c>
      <c r="G61" s="899"/>
      <c r="H61" s="899"/>
      <c r="I61" s="899">
        <f>ROUND(E61*G61,2)</f>
        <v>0</v>
      </c>
      <c r="J61" s="899">
        <f t="shared" si="5"/>
        <v>0</v>
      </c>
      <c r="K61" s="700"/>
      <c r="L61" s="699"/>
      <c r="M61" s="699"/>
      <c r="N61" s="699"/>
      <c r="O61" s="701"/>
      <c r="P61" s="701"/>
      <c r="Q61" s="701"/>
    </row>
    <row r="62" spans="1:17" ht="15.75" customHeight="1">
      <c r="A62" s="967">
        <f>A61+1</f>
        <v>41</v>
      </c>
      <c r="B62" s="894" t="s">
        <v>198</v>
      </c>
      <c r="C62" s="895" t="s">
        <v>863</v>
      </c>
      <c r="D62" s="902" t="s">
        <v>836</v>
      </c>
      <c r="E62" s="897">
        <v>695.71</v>
      </c>
      <c r="F62" s="898" t="s">
        <v>173</v>
      </c>
      <c r="G62" s="899"/>
      <c r="H62" s="899"/>
      <c r="I62" s="899">
        <f>ROUND(E62*G62,2)</f>
        <v>0</v>
      </c>
      <c r="J62" s="899">
        <f t="shared" si="5"/>
        <v>0</v>
      </c>
      <c r="K62" s="700"/>
      <c r="L62" s="699"/>
      <c r="M62" s="699"/>
      <c r="N62" s="699"/>
      <c r="O62" s="701"/>
      <c r="P62" s="701"/>
      <c r="Q62" s="701"/>
    </row>
    <row r="63" spans="1:17" ht="25.5">
      <c r="A63" s="879">
        <f t="shared" si="6"/>
        <v>42</v>
      </c>
      <c r="B63" s="730" t="s">
        <v>177</v>
      </c>
      <c r="C63" s="731" t="s">
        <v>770</v>
      </c>
      <c r="D63" s="728" t="s">
        <v>827</v>
      </c>
      <c r="E63" s="720">
        <v>377.89</v>
      </c>
      <c r="F63" s="732" t="s">
        <v>173</v>
      </c>
      <c r="G63" s="733"/>
      <c r="H63" s="733">
        <f>ROUND(E63*G63,2)</f>
        <v>0</v>
      </c>
      <c r="I63" s="733"/>
      <c r="J63" s="733">
        <f t="shared" si="5"/>
        <v>0</v>
      </c>
      <c r="K63" s="700"/>
      <c r="L63" s="699"/>
      <c r="M63" s="699"/>
      <c r="N63" s="699"/>
      <c r="O63" s="701"/>
      <c r="P63" s="701"/>
      <c r="Q63" s="701"/>
    </row>
    <row r="64" spans="1:17" ht="27.75" customHeight="1">
      <c r="A64" s="923">
        <f>A61+1</f>
        <v>41</v>
      </c>
      <c r="B64" s="894" t="s">
        <v>198</v>
      </c>
      <c r="C64" s="895" t="s">
        <v>864</v>
      </c>
      <c r="D64" s="896" t="s">
        <v>828</v>
      </c>
      <c r="E64" s="897">
        <v>224.36489999999998</v>
      </c>
      <c r="F64" s="898" t="s">
        <v>173</v>
      </c>
      <c r="G64" s="899"/>
      <c r="H64" s="899"/>
      <c r="I64" s="899">
        <f>ROUND(E64*G64,2)</f>
        <v>0</v>
      </c>
      <c r="J64" s="899">
        <f t="shared" si="5"/>
        <v>0</v>
      </c>
      <c r="K64" s="700"/>
      <c r="L64" s="699"/>
      <c r="M64" s="699"/>
      <c r="N64" s="699"/>
      <c r="O64" s="701"/>
      <c r="P64" s="701"/>
      <c r="Q64" s="701"/>
    </row>
    <row r="65" spans="1:17" ht="27.75" customHeight="1">
      <c r="A65" s="923">
        <f>A62+1</f>
        <v>42</v>
      </c>
      <c r="B65" s="894" t="s">
        <v>198</v>
      </c>
      <c r="C65" s="895" t="s">
        <v>865</v>
      </c>
      <c r="D65" s="896" t="s">
        <v>3</v>
      </c>
      <c r="E65" s="897">
        <v>64.6016</v>
      </c>
      <c r="F65" s="898" t="s">
        <v>173</v>
      </c>
      <c r="G65" s="899"/>
      <c r="H65" s="899"/>
      <c r="I65" s="899">
        <f>ROUND(E65*G65,2)</f>
        <v>0</v>
      </c>
      <c r="J65" s="899">
        <f t="shared" si="5"/>
        <v>0</v>
      </c>
      <c r="K65" s="700"/>
      <c r="L65" s="699"/>
      <c r="M65" s="699"/>
      <c r="N65" s="699"/>
      <c r="O65" s="701"/>
      <c r="P65" s="701"/>
      <c r="Q65" s="701"/>
    </row>
    <row r="66" spans="1:17" ht="27.75" customHeight="1">
      <c r="A66" s="923">
        <f>A63+1</f>
        <v>43</v>
      </c>
      <c r="B66" s="894" t="s">
        <v>198</v>
      </c>
      <c r="C66" s="895" t="s">
        <v>849</v>
      </c>
      <c r="D66" s="896" t="s">
        <v>848</v>
      </c>
      <c r="E66" s="897">
        <v>100.26020000000001</v>
      </c>
      <c r="F66" s="898" t="s">
        <v>173</v>
      </c>
      <c r="G66" s="899"/>
      <c r="H66" s="899"/>
      <c r="I66" s="899">
        <f>ROUND(E66*G66,2)</f>
        <v>0</v>
      </c>
      <c r="J66" s="899">
        <f t="shared" si="5"/>
        <v>0</v>
      </c>
      <c r="K66" s="700"/>
      <c r="L66" s="699"/>
      <c r="M66" s="699"/>
      <c r="N66" s="699"/>
      <c r="O66" s="701"/>
      <c r="P66" s="701"/>
      <c r="Q66" s="701"/>
    </row>
    <row r="67" spans="1:17" ht="12.75">
      <c r="A67" s="940"/>
      <c r="B67" s="730"/>
      <c r="C67" s="731"/>
      <c r="D67" s="890" t="s">
        <v>135</v>
      </c>
      <c r="E67" s="891"/>
      <c r="F67" s="892"/>
      <c r="G67" s="891"/>
      <c r="H67" s="891">
        <f>SUM(H56:H66)</f>
        <v>0</v>
      </c>
      <c r="I67" s="891">
        <f>SUM(I56:I66)</f>
        <v>0</v>
      </c>
      <c r="J67" s="891">
        <f>SUM(J56:J66)</f>
        <v>0</v>
      </c>
      <c r="K67" s="139"/>
      <c r="L67" s="140"/>
      <c r="M67" s="140"/>
      <c r="N67" s="140"/>
      <c r="O67" s="141"/>
      <c r="P67" s="141"/>
      <c r="Q67" s="141"/>
    </row>
    <row r="68" spans="1:10" ht="12.75">
      <c r="A68" s="940"/>
      <c r="B68" s="730"/>
      <c r="C68" s="731"/>
      <c r="D68" s="887" t="s">
        <v>224</v>
      </c>
      <c r="E68" s="720"/>
      <c r="F68" s="732"/>
      <c r="G68" s="733"/>
      <c r="H68" s="733"/>
      <c r="I68" s="733"/>
      <c r="J68" s="733"/>
    </row>
    <row r="69" spans="1:10" ht="25.5">
      <c r="A69" s="99">
        <f>A66+1</f>
        <v>44</v>
      </c>
      <c r="B69" s="94" t="s">
        <v>776</v>
      </c>
      <c r="C69" s="95" t="s">
        <v>737</v>
      </c>
      <c r="D69" s="112" t="s">
        <v>741</v>
      </c>
      <c r="E69" s="146">
        <v>2</v>
      </c>
      <c r="F69" s="96" t="s">
        <v>176</v>
      </c>
      <c r="H69" s="98">
        <f>ROUND(E69*G69,2)</f>
        <v>0</v>
      </c>
      <c r="J69" s="98">
        <f aca="true" t="shared" si="7" ref="J69:J81">H69+I69</f>
        <v>0</v>
      </c>
    </row>
    <row r="70" spans="1:10" ht="12.75">
      <c r="A70" s="942">
        <f aca="true" t="shared" si="8" ref="A70:A77">A69+1</f>
        <v>45</v>
      </c>
      <c r="B70" s="125" t="s">
        <v>198</v>
      </c>
      <c r="C70" s="715" t="s">
        <v>732</v>
      </c>
      <c r="D70" s="127" t="s">
        <v>739</v>
      </c>
      <c r="E70" s="693">
        <v>2</v>
      </c>
      <c r="F70" s="129" t="s">
        <v>176</v>
      </c>
      <c r="G70" s="130"/>
      <c r="H70" s="1"/>
      <c r="I70" s="137">
        <f aca="true" t="shared" si="9" ref="I70:I75">ROUND(E70*G70,2)</f>
        <v>0</v>
      </c>
      <c r="J70" s="137">
        <f t="shared" si="7"/>
        <v>0</v>
      </c>
    </row>
    <row r="71" spans="1:10" ht="12.75">
      <c r="A71" s="942">
        <f t="shared" si="8"/>
        <v>46</v>
      </c>
      <c r="B71" s="125" t="s">
        <v>198</v>
      </c>
      <c r="C71" s="715" t="s">
        <v>738</v>
      </c>
      <c r="D71" s="127" t="s">
        <v>740</v>
      </c>
      <c r="E71" s="693">
        <v>2</v>
      </c>
      <c r="F71" s="129" t="s">
        <v>176</v>
      </c>
      <c r="G71" s="130"/>
      <c r="H71" s="1"/>
      <c r="I71" s="137">
        <f t="shared" si="9"/>
        <v>0</v>
      </c>
      <c r="J71" s="137">
        <f t="shared" si="7"/>
        <v>0</v>
      </c>
    </row>
    <row r="72" spans="1:10" ht="12.75">
      <c r="A72" s="942">
        <f t="shared" si="8"/>
        <v>47</v>
      </c>
      <c r="B72" s="125" t="s">
        <v>198</v>
      </c>
      <c r="C72" s="715" t="s">
        <v>733</v>
      </c>
      <c r="D72" s="127" t="s">
        <v>742</v>
      </c>
      <c r="E72" s="693">
        <v>2</v>
      </c>
      <c r="F72" s="129" t="s">
        <v>176</v>
      </c>
      <c r="G72" s="130"/>
      <c r="H72" s="1"/>
      <c r="I72" s="137">
        <f t="shared" si="9"/>
        <v>0</v>
      </c>
      <c r="J72" s="137">
        <f t="shared" si="7"/>
        <v>0</v>
      </c>
    </row>
    <row r="73" spans="1:10" ht="25.5">
      <c r="A73" s="942">
        <f t="shared" si="8"/>
        <v>48</v>
      </c>
      <c r="B73" s="125" t="s">
        <v>198</v>
      </c>
      <c r="C73" s="715" t="s">
        <v>734</v>
      </c>
      <c r="D73" s="127" t="s">
        <v>743</v>
      </c>
      <c r="E73" s="693">
        <v>4</v>
      </c>
      <c r="F73" s="129" t="s">
        <v>176</v>
      </c>
      <c r="G73" s="130"/>
      <c r="H73" s="1"/>
      <c r="I73" s="137">
        <f t="shared" si="9"/>
        <v>0</v>
      </c>
      <c r="J73" s="137">
        <f t="shared" si="7"/>
        <v>0</v>
      </c>
    </row>
    <row r="74" spans="1:10" ht="12.75">
      <c r="A74" s="942">
        <f t="shared" si="8"/>
        <v>49</v>
      </c>
      <c r="B74" s="125" t="s">
        <v>198</v>
      </c>
      <c r="C74" s="715" t="s">
        <v>735</v>
      </c>
      <c r="D74" s="127" t="s">
        <v>744</v>
      </c>
      <c r="E74" s="693">
        <v>2</v>
      </c>
      <c r="F74" s="129" t="s">
        <v>176</v>
      </c>
      <c r="G74" s="130"/>
      <c r="H74" s="1"/>
      <c r="I74" s="137">
        <f t="shared" si="9"/>
        <v>0</v>
      </c>
      <c r="J74" s="137">
        <f t="shared" si="7"/>
        <v>0</v>
      </c>
    </row>
    <row r="75" spans="1:10" ht="12.75">
      <c r="A75" s="942">
        <f t="shared" si="8"/>
        <v>50</v>
      </c>
      <c r="B75" s="125" t="s">
        <v>198</v>
      </c>
      <c r="C75" s="715" t="s">
        <v>736</v>
      </c>
      <c r="D75" s="127" t="s">
        <v>745</v>
      </c>
      <c r="E75" s="693">
        <v>2</v>
      </c>
      <c r="F75" s="129" t="s">
        <v>176</v>
      </c>
      <c r="G75" s="130"/>
      <c r="H75" s="1"/>
      <c r="I75" s="137">
        <f t="shared" si="9"/>
        <v>0</v>
      </c>
      <c r="J75" s="137">
        <f>H75+I75</f>
        <v>0</v>
      </c>
    </row>
    <row r="76" spans="1:10" ht="24" customHeight="1">
      <c r="A76" s="940">
        <f t="shared" si="8"/>
        <v>51</v>
      </c>
      <c r="B76" s="94" t="s">
        <v>1125</v>
      </c>
      <c r="C76" s="943" t="s">
        <v>1130</v>
      </c>
      <c r="D76" s="112" t="s">
        <v>1131</v>
      </c>
      <c r="E76" s="97">
        <v>3</v>
      </c>
      <c r="F76" s="96" t="s">
        <v>176</v>
      </c>
      <c r="H76" s="98">
        <f>ROUND(E76*G76,2)</f>
        <v>0</v>
      </c>
      <c r="J76" s="98">
        <f>H76+I76</f>
        <v>0</v>
      </c>
    </row>
    <row r="77" spans="1:10" ht="14.25" customHeight="1">
      <c r="A77" s="923">
        <f t="shared" si="8"/>
        <v>52</v>
      </c>
      <c r="B77" s="125" t="s">
        <v>198</v>
      </c>
      <c r="C77" s="715" t="s">
        <v>1127</v>
      </c>
      <c r="D77" s="127" t="s">
        <v>1126</v>
      </c>
      <c r="E77" s="693">
        <v>1</v>
      </c>
      <c r="F77" s="129" t="s">
        <v>176</v>
      </c>
      <c r="G77" s="130"/>
      <c r="H77" s="1"/>
      <c r="I77" s="137">
        <f>ROUND(E77*G77,2)</f>
        <v>0</v>
      </c>
      <c r="J77" s="137">
        <f t="shared" si="7"/>
        <v>0</v>
      </c>
    </row>
    <row r="78" spans="1:10" ht="14.25" customHeight="1">
      <c r="A78" s="923">
        <f>A77+1</f>
        <v>53</v>
      </c>
      <c r="B78" s="125" t="s">
        <v>198</v>
      </c>
      <c r="C78" s="715" t="s">
        <v>1129</v>
      </c>
      <c r="D78" s="127" t="s">
        <v>1128</v>
      </c>
      <c r="E78" s="693">
        <v>2</v>
      </c>
      <c r="F78" s="129" t="s">
        <v>176</v>
      </c>
      <c r="G78" s="130"/>
      <c r="H78" s="1"/>
      <c r="I78" s="137">
        <f>ROUND(E78*G78,2)</f>
        <v>0</v>
      </c>
      <c r="J78" s="137">
        <f t="shared" si="7"/>
        <v>0</v>
      </c>
    </row>
    <row r="79" spans="1:10" ht="25.5">
      <c r="A79" s="944">
        <f>A78+1</f>
        <v>54</v>
      </c>
      <c r="B79" s="94" t="s">
        <v>177</v>
      </c>
      <c r="C79" s="95" t="s">
        <v>225</v>
      </c>
      <c r="D79" s="112" t="s">
        <v>226</v>
      </c>
      <c r="E79" s="97">
        <v>8</v>
      </c>
      <c r="F79" s="96" t="s">
        <v>176</v>
      </c>
      <c r="H79" s="98">
        <f>ROUND(E79*G79,2)</f>
        <v>0</v>
      </c>
      <c r="J79" s="98">
        <f t="shared" si="7"/>
        <v>0</v>
      </c>
    </row>
    <row r="80" spans="1:10" ht="25.5">
      <c r="A80" s="944">
        <f>A79+1</f>
        <v>55</v>
      </c>
      <c r="B80" s="94" t="s">
        <v>177</v>
      </c>
      <c r="C80" s="95" t="s">
        <v>228</v>
      </c>
      <c r="D80" s="112" t="s">
        <v>229</v>
      </c>
      <c r="E80" s="97">
        <v>4</v>
      </c>
      <c r="F80" s="96" t="s">
        <v>176</v>
      </c>
      <c r="H80" s="98">
        <f>ROUND(E80*G80,2)</f>
        <v>0</v>
      </c>
      <c r="J80" s="98">
        <f t="shared" si="7"/>
        <v>0</v>
      </c>
    </row>
    <row r="81" spans="1:17" ht="24" customHeight="1">
      <c r="A81" s="944">
        <f>A80+1</f>
        <v>56</v>
      </c>
      <c r="B81" s="730" t="s">
        <v>177</v>
      </c>
      <c r="C81" s="731" t="s">
        <v>823</v>
      </c>
      <c r="D81" s="728" t="s">
        <v>822</v>
      </c>
      <c r="E81" s="720">
        <v>12</v>
      </c>
      <c r="F81" s="732" t="s">
        <v>176</v>
      </c>
      <c r="G81" s="733"/>
      <c r="H81" s="733">
        <f>ROUND(E81*G81,2)</f>
        <v>0</v>
      </c>
      <c r="I81" s="733"/>
      <c r="J81" s="733">
        <f t="shared" si="7"/>
        <v>0</v>
      </c>
      <c r="K81" s="700"/>
      <c r="L81" s="699"/>
      <c r="M81" s="699"/>
      <c r="N81" s="699"/>
      <c r="O81" s="701"/>
      <c r="P81" s="701"/>
      <c r="Q81" s="701"/>
    </row>
    <row r="82" spans="1:17" ht="12.75">
      <c r="A82" s="729"/>
      <c r="B82" s="730"/>
      <c r="C82" s="731"/>
      <c r="D82" s="890" t="s">
        <v>136</v>
      </c>
      <c r="E82" s="891"/>
      <c r="F82" s="892"/>
      <c r="G82" s="891"/>
      <c r="H82" s="891">
        <f>SUM(H69:H81)</f>
        <v>0</v>
      </c>
      <c r="I82" s="891">
        <f>SUM(I69:I81)</f>
        <v>0</v>
      </c>
      <c r="J82" s="891">
        <f>SUM(J69:J81)</f>
        <v>0</v>
      </c>
      <c r="K82" s="139"/>
      <c r="L82" s="140"/>
      <c r="M82" s="140"/>
      <c r="N82" s="140"/>
      <c r="O82" s="141"/>
      <c r="P82" s="141"/>
      <c r="Q82" s="141"/>
    </row>
    <row r="83" spans="1:10" ht="12.75">
      <c r="A83" s="729"/>
      <c r="B83" s="730"/>
      <c r="C83" s="731"/>
      <c r="D83" s="887" t="s">
        <v>230</v>
      </c>
      <c r="E83" s="720"/>
      <c r="F83" s="732"/>
      <c r="G83" s="733"/>
      <c r="H83" s="733"/>
      <c r="I83" s="733"/>
      <c r="J83" s="733"/>
    </row>
    <row r="84" spans="1:10" ht="26.25" customHeight="1">
      <c r="A84" s="923">
        <f>A81+1</f>
        <v>57</v>
      </c>
      <c r="B84" s="894" t="s">
        <v>198</v>
      </c>
      <c r="C84" s="895" t="s">
        <v>905</v>
      </c>
      <c r="D84" s="896" t="s">
        <v>906</v>
      </c>
      <c r="E84" s="897">
        <v>20</v>
      </c>
      <c r="F84" s="898" t="s">
        <v>234</v>
      </c>
      <c r="G84" s="899"/>
      <c r="H84" s="899"/>
      <c r="I84" s="899">
        <f aca="true" t="shared" si="10" ref="I84:I107">ROUND(E84*G84,2)</f>
        <v>0</v>
      </c>
      <c r="J84" s="899">
        <f aca="true" t="shared" si="11" ref="J84:J141">H84+I84</f>
        <v>0</v>
      </c>
    </row>
    <row r="85" spans="1:10" ht="26.25" customHeight="1">
      <c r="A85" s="923">
        <f>A84+1</f>
        <v>58</v>
      </c>
      <c r="B85" s="894" t="s">
        <v>198</v>
      </c>
      <c r="C85" s="895" t="s">
        <v>917</v>
      </c>
      <c r="D85" s="896" t="s">
        <v>916</v>
      </c>
      <c r="E85" s="897">
        <v>1</v>
      </c>
      <c r="F85" s="898" t="s">
        <v>234</v>
      </c>
      <c r="G85" s="899"/>
      <c r="H85" s="899"/>
      <c r="I85" s="899">
        <f t="shared" si="10"/>
        <v>0</v>
      </c>
      <c r="J85" s="899">
        <f t="shared" si="11"/>
        <v>0</v>
      </c>
    </row>
    <row r="86" spans="1:10" ht="26.25" customHeight="1">
      <c r="A86" s="923">
        <f aca="true" t="shared" si="12" ref="A86:A107">A85+1</f>
        <v>59</v>
      </c>
      <c r="B86" s="894" t="s">
        <v>198</v>
      </c>
      <c r="C86" s="895" t="s">
        <v>908</v>
      </c>
      <c r="D86" s="896" t="s">
        <v>909</v>
      </c>
      <c r="E86" s="897">
        <v>21</v>
      </c>
      <c r="F86" s="898" t="s">
        <v>234</v>
      </c>
      <c r="G86" s="899"/>
      <c r="H86" s="899"/>
      <c r="I86" s="899">
        <f t="shared" si="10"/>
        <v>0</v>
      </c>
      <c r="J86" s="899">
        <f t="shared" si="11"/>
        <v>0</v>
      </c>
    </row>
    <row r="87" spans="1:10" ht="26.25" customHeight="1">
      <c r="A87" s="923">
        <f t="shared" si="12"/>
        <v>60</v>
      </c>
      <c r="B87" s="894" t="s">
        <v>198</v>
      </c>
      <c r="C87" s="895" t="s">
        <v>904</v>
      </c>
      <c r="D87" s="896" t="s">
        <v>907</v>
      </c>
      <c r="E87" s="897">
        <v>12</v>
      </c>
      <c r="F87" s="898" t="s">
        <v>234</v>
      </c>
      <c r="G87" s="899"/>
      <c r="H87" s="899"/>
      <c r="I87" s="899">
        <f t="shared" si="10"/>
        <v>0</v>
      </c>
      <c r="J87" s="899">
        <f t="shared" si="11"/>
        <v>0</v>
      </c>
    </row>
    <row r="88" spans="1:10" ht="26.25" customHeight="1">
      <c r="A88" s="923">
        <f t="shared" si="12"/>
        <v>61</v>
      </c>
      <c r="B88" s="894" t="s">
        <v>198</v>
      </c>
      <c r="C88" s="895" t="s">
        <v>910</v>
      </c>
      <c r="D88" s="896" t="s">
        <v>911</v>
      </c>
      <c r="E88" s="897">
        <v>9</v>
      </c>
      <c r="F88" s="898" t="s">
        <v>234</v>
      </c>
      <c r="G88" s="899"/>
      <c r="H88" s="899"/>
      <c r="I88" s="899">
        <f t="shared" si="10"/>
        <v>0</v>
      </c>
      <c r="J88" s="899">
        <f t="shared" si="11"/>
        <v>0</v>
      </c>
    </row>
    <row r="89" spans="1:10" ht="26.25" customHeight="1">
      <c r="A89" s="923">
        <f t="shared" si="12"/>
        <v>62</v>
      </c>
      <c r="B89" s="894" t="s">
        <v>198</v>
      </c>
      <c r="C89" s="895" t="s">
        <v>915</v>
      </c>
      <c r="D89" s="896" t="s">
        <v>914</v>
      </c>
      <c r="E89" s="897">
        <v>4</v>
      </c>
      <c r="F89" s="898" t="s">
        <v>234</v>
      </c>
      <c r="G89" s="899"/>
      <c r="H89" s="899"/>
      <c r="I89" s="899">
        <f t="shared" si="10"/>
        <v>0</v>
      </c>
      <c r="J89" s="899">
        <f t="shared" si="11"/>
        <v>0</v>
      </c>
    </row>
    <row r="90" spans="1:10" ht="26.25" customHeight="1">
      <c r="A90" s="923">
        <f t="shared" si="12"/>
        <v>63</v>
      </c>
      <c r="B90" s="894" t="s">
        <v>198</v>
      </c>
      <c r="C90" s="895" t="s">
        <v>913</v>
      </c>
      <c r="D90" s="896" t="s">
        <v>912</v>
      </c>
      <c r="E90" s="897">
        <v>4</v>
      </c>
      <c r="F90" s="898" t="s">
        <v>234</v>
      </c>
      <c r="G90" s="899"/>
      <c r="H90" s="899"/>
      <c r="I90" s="899">
        <f t="shared" si="10"/>
        <v>0</v>
      </c>
      <c r="J90" s="899">
        <f t="shared" si="11"/>
        <v>0</v>
      </c>
    </row>
    <row r="91" spans="1:10" ht="26.25" customHeight="1">
      <c r="A91" s="923">
        <f t="shared" si="12"/>
        <v>64</v>
      </c>
      <c r="B91" s="894" t="s">
        <v>198</v>
      </c>
      <c r="C91" s="895" t="s">
        <v>919</v>
      </c>
      <c r="D91" s="896" t="s">
        <v>918</v>
      </c>
      <c r="E91" s="897">
        <v>1</v>
      </c>
      <c r="F91" s="898" t="s">
        <v>234</v>
      </c>
      <c r="G91" s="899"/>
      <c r="H91" s="899"/>
      <c r="I91" s="899">
        <f t="shared" si="10"/>
        <v>0</v>
      </c>
      <c r="J91" s="899">
        <f t="shared" si="11"/>
        <v>0</v>
      </c>
    </row>
    <row r="92" spans="1:10" ht="26.25" customHeight="1">
      <c r="A92" s="923">
        <f t="shared" si="12"/>
        <v>65</v>
      </c>
      <c r="B92" s="894" t="s">
        <v>198</v>
      </c>
      <c r="C92" s="895" t="s">
        <v>895</v>
      </c>
      <c r="D92" s="896" t="s">
        <v>894</v>
      </c>
      <c r="E92" s="897">
        <v>2</v>
      </c>
      <c r="F92" s="898" t="s">
        <v>234</v>
      </c>
      <c r="G92" s="899"/>
      <c r="H92" s="899"/>
      <c r="I92" s="899">
        <f t="shared" si="10"/>
        <v>0</v>
      </c>
      <c r="J92" s="899">
        <f t="shared" si="11"/>
        <v>0</v>
      </c>
    </row>
    <row r="93" spans="1:10" ht="38.25" customHeight="1">
      <c r="A93" s="923">
        <f t="shared" si="12"/>
        <v>66</v>
      </c>
      <c r="B93" s="894" t="s">
        <v>198</v>
      </c>
      <c r="C93" s="895" t="s">
        <v>897</v>
      </c>
      <c r="D93" s="896" t="s">
        <v>896</v>
      </c>
      <c r="E93" s="897">
        <v>8</v>
      </c>
      <c r="F93" s="898" t="s">
        <v>234</v>
      </c>
      <c r="G93" s="899"/>
      <c r="H93" s="899"/>
      <c r="I93" s="899">
        <f t="shared" si="10"/>
        <v>0</v>
      </c>
      <c r="J93" s="899">
        <f t="shared" si="11"/>
        <v>0</v>
      </c>
    </row>
    <row r="94" spans="1:10" ht="38.25" customHeight="1">
      <c r="A94" s="923">
        <f t="shared" si="12"/>
        <v>67</v>
      </c>
      <c r="B94" s="894" t="s">
        <v>198</v>
      </c>
      <c r="C94" s="895" t="s">
        <v>899</v>
      </c>
      <c r="D94" s="896" t="s">
        <v>898</v>
      </c>
      <c r="E94" s="897">
        <v>5</v>
      </c>
      <c r="F94" s="898" t="s">
        <v>234</v>
      </c>
      <c r="G94" s="899"/>
      <c r="H94" s="899"/>
      <c r="I94" s="899">
        <f t="shared" si="10"/>
        <v>0</v>
      </c>
      <c r="J94" s="899">
        <f t="shared" si="11"/>
        <v>0</v>
      </c>
    </row>
    <row r="95" spans="1:10" ht="38.25" customHeight="1">
      <c r="A95" s="923">
        <f t="shared" si="12"/>
        <v>68</v>
      </c>
      <c r="B95" s="894" t="s">
        <v>198</v>
      </c>
      <c r="C95" s="895" t="s">
        <v>934</v>
      </c>
      <c r="D95" s="896" t="s">
        <v>933</v>
      </c>
      <c r="E95" s="897">
        <v>1</v>
      </c>
      <c r="F95" s="898" t="s">
        <v>234</v>
      </c>
      <c r="G95" s="899"/>
      <c r="H95" s="899"/>
      <c r="I95" s="899">
        <f t="shared" si="10"/>
        <v>0</v>
      </c>
      <c r="J95" s="899">
        <f t="shared" si="11"/>
        <v>0</v>
      </c>
    </row>
    <row r="96" spans="1:10" ht="41.25" customHeight="1">
      <c r="A96" s="923">
        <f t="shared" si="12"/>
        <v>69</v>
      </c>
      <c r="B96" s="894" t="s">
        <v>198</v>
      </c>
      <c r="C96" s="895" t="s">
        <v>903</v>
      </c>
      <c r="D96" s="896" t="s">
        <v>902</v>
      </c>
      <c r="E96" s="897">
        <v>1</v>
      </c>
      <c r="F96" s="898" t="s">
        <v>234</v>
      </c>
      <c r="G96" s="899"/>
      <c r="H96" s="899"/>
      <c r="I96" s="899">
        <f t="shared" si="10"/>
        <v>0</v>
      </c>
      <c r="J96" s="899">
        <f t="shared" si="11"/>
        <v>0</v>
      </c>
    </row>
    <row r="97" spans="1:10" ht="41.25" customHeight="1">
      <c r="A97" s="923">
        <f t="shared" si="12"/>
        <v>70</v>
      </c>
      <c r="B97" s="894" t="s">
        <v>198</v>
      </c>
      <c r="C97" s="895" t="s">
        <v>901</v>
      </c>
      <c r="D97" s="896" t="s">
        <v>900</v>
      </c>
      <c r="E97" s="897">
        <v>3</v>
      </c>
      <c r="F97" s="898" t="s">
        <v>234</v>
      </c>
      <c r="G97" s="899"/>
      <c r="H97" s="899"/>
      <c r="I97" s="899">
        <f t="shared" si="10"/>
        <v>0</v>
      </c>
      <c r="J97" s="899">
        <f t="shared" si="11"/>
        <v>0</v>
      </c>
    </row>
    <row r="98" spans="1:10" ht="36" customHeight="1">
      <c r="A98" s="923">
        <f t="shared" si="12"/>
        <v>71</v>
      </c>
      <c r="B98" s="894" t="s">
        <v>198</v>
      </c>
      <c r="C98" s="895" t="s">
        <v>924</v>
      </c>
      <c r="D98" s="896" t="s">
        <v>925</v>
      </c>
      <c r="E98" s="897">
        <v>2</v>
      </c>
      <c r="F98" s="898" t="s">
        <v>234</v>
      </c>
      <c r="G98" s="899"/>
      <c r="H98" s="899"/>
      <c r="I98" s="899">
        <f t="shared" si="10"/>
        <v>0</v>
      </c>
      <c r="J98" s="899">
        <f t="shared" si="11"/>
        <v>0</v>
      </c>
    </row>
    <row r="99" spans="1:10" ht="29.25" customHeight="1">
      <c r="A99" s="923">
        <f t="shared" si="12"/>
        <v>72</v>
      </c>
      <c r="B99" s="894" t="s">
        <v>198</v>
      </c>
      <c r="C99" s="895" t="s">
        <v>921</v>
      </c>
      <c r="D99" s="896" t="s">
        <v>920</v>
      </c>
      <c r="E99" s="897">
        <v>1</v>
      </c>
      <c r="F99" s="898" t="s">
        <v>234</v>
      </c>
      <c r="G99" s="899"/>
      <c r="H99" s="899"/>
      <c r="I99" s="899">
        <f t="shared" si="10"/>
        <v>0</v>
      </c>
      <c r="J99" s="899">
        <f t="shared" si="11"/>
        <v>0</v>
      </c>
    </row>
    <row r="100" spans="1:10" ht="37.5" customHeight="1">
      <c r="A100" s="923">
        <f t="shared" si="12"/>
        <v>73</v>
      </c>
      <c r="B100" s="894" t="s">
        <v>198</v>
      </c>
      <c r="C100" s="895" t="s">
        <v>891</v>
      </c>
      <c r="D100" s="896" t="s">
        <v>890</v>
      </c>
      <c r="E100" s="897">
        <v>1</v>
      </c>
      <c r="F100" s="898" t="s">
        <v>234</v>
      </c>
      <c r="G100" s="899"/>
      <c r="H100" s="899"/>
      <c r="I100" s="899">
        <f t="shared" si="10"/>
        <v>0</v>
      </c>
      <c r="J100" s="899">
        <f t="shared" si="11"/>
        <v>0</v>
      </c>
    </row>
    <row r="101" spans="1:10" ht="40.5" customHeight="1">
      <c r="A101" s="923">
        <f t="shared" si="12"/>
        <v>74</v>
      </c>
      <c r="B101" s="894" t="s">
        <v>198</v>
      </c>
      <c r="C101" s="895" t="s">
        <v>893</v>
      </c>
      <c r="D101" s="896" t="s">
        <v>892</v>
      </c>
      <c r="E101" s="897">
        <v>1</v>
      </c>
      <c r="F101" s="898" t="s">
        <v>234</v>
      </c>
      <c r="G101" s="899"/>
      <c r="H101" s="899"/>
      <c r="I101" s="899">
        <f t="shared" si="10"/>
        <v>0</v>
      </c>
      <c r="J101" s="899">
        <f t="shared" si="11"/>
        <v>0</v>
      </c>
    </row>
    <row r="102" spans="1:10" ht="33" customHeight="1">
      <c r="A102" s="923">
        <f t="shared" si="12"/>
        <v>75</v>
      </c>
      <c r="B102" s="894" t="s">
        <v>198</v>
      </c>
      <c r="C102" s="895" t="s">
        <v>923</v>
      </c>
      <c r="D102" s="896" t="s">
        <v>922</v>
      </c>
      <c r="E102" s="897">
        <v>1</v>
      </c>
      <c r="F102" s="898" t="s">
        <v>234</v>
      </c>
      <c r="G102" s="899"/>
      <c r="H102" s="899"/>
      <c r="I102" s="899">
        <f t="shared" si="10"/>
        <v>0</v>
      </c>
      <c r="J102" s="899">
        <f t="shared" si="11"/>
        <v>0</v>
      </c>
    </row>
    <row r="103" spans="1:10" ht="24" customHeight="1">
      <c r="A103" s="923">
        <f t="shared" si="12"/>
        <v>76</v>
      </c>
      <c r="B103" s="894" t="s">
        <v>198</v>
      </c>
      <c r="C103" s="895" t="s">
        <v>888</v>
      </c>
      <c r="D103" s="896" t="s">
        <v>889</v>
      </c>
      <c r="E103" s="897">
        <v>1</v>
      </c>
      <c r="F103" s="898" t="s">
        <v>234</v>
      </c>
      <c r="G103" s="899"/>
      <c r="H103" s="899"/>
      <c r="I103" s="899">
        <f t="shared" si="10"/>
        <v>0</v>
      </c>
      <c r="J103" s="899">
        <f t="shared" si="11"/>
        <v>0</v>
      </c>
    </row>
    <row r="104" spans="1:10" ht="28.5" customHeight="1">
      <c r="A104" s="923">
        <f t="shared" si="12"/>
        <v>77</v>
      </c>
      <c r="B104" s="894" t="s">
        <v>198</v>
      </c>
      <c r="C104" s="895" t="s">
        <v>927</v>
      </c>
      <c r="D104" s="896" t="s">
        <v>926</v>
      </c>
      <c r="E104" s="897">
        <v>8</v>
      </c>
      <c r="F104" s="898" t="s">
        <v>234</v>
      </c>
      <c r="G104" s="899"/>
      <c r="H104" s="899"/>
      <c r="I104" s="899">
        <f t="shared" si="10"/>
        <v>0</v>
      </c>
      <c r="J104" s="899">
        <f t="shared" si="11"/>
        <v>0</v>
      </c>
    </row>
    <row r="105" spans="1:17" ht="27" customHeight="1">
      <c r="A105" s="923">
        <f t="shared" si="12"/>
        <v>78</v>
      </c>
      <c r="B105" s="894" t="s">
        <v>198</v>
      </c>
      <c r="C105" s="895" t="s">
        <v>932</v>
      </c>
      <c r="D105" s="903" t="s">
        <v>930</v>
      </c>
      <c r="E105" s="897">
        <v>1</v>
      </c>
      <c r="F105" s="898" t="s">
        <v>234</v>
      </c>
      <c r="G105" s="899"/>
      <c r="H105" s="899"/>
      <c r="I105" s="899">
        <f t="shared" si="10"/>
        <v>0</v>
      </c>
      <c r="J105" s="899">
        <f t="shared" si="11"/>
        <v>0</v>
      </c>
      <c r="K105" s="700"/>
      <c r="L105" s="699"/>
      <c r="M105" s="699"/>
      <c r="N105" s="699"/>
      <c r="O105" s="701"/>
      <c r="P105" s="701"/>
      <c r="Q105" s="701"/>
    </row>
    <row r="106" spans="1:17" ht="40.5" customHeight="1">
      <c r="A106" s="923">
        <f t="shared" si="12"/>
        <v>79</v>
      </c>
      <c r="B106" s="894" t="s">
        <v>198</v>
      </c>
      <c r="C106" s="895" t="s">
        <v>929</v>
      </c>
      <c r="D106" s="903" t="s">
        <v>931</v>
      </c>
      <c r="E106" s="897">
        <v>1</v>
      </c>
      <c r="F106" s="898" t="s">
        <v>234</v>
      </c>
      <c r="G106" s="899"/>
      <c r="H106" s="899"/>
      <c r="I106" s="899">
        <f t="shared" si="10"/>
        <v>0</v>
      </c>
      <c r="J106" s="899">
        <f t="shared" si="11"/>
        <v>0</v>
      </c>
      <c r="K106" s="704"/>
      <c r="L106" s="703"/>
      <c r="M106" s="703"/>
      <c r="N106" s="703"/>
      <c r="O106" s="708"/>
      <c r="P106" s="708"/>
      <c r="Q106" s="708"/>
    </row>
    <row r="107" spans="1:17" ht="29.25" customHeight="1">
      <c r="A107" s="923">
        <f t="shared" si="12"/>
        <v>80</v>
      </c>
      <c r="B107" s="894" t="s">
        <v>198</v>
      </c>
      <c r="C107" s="895" t="s">
        <v>928</v>
      </c>
      <c r="D107" s="896" t="s">
        <v>935</v>
      </c>
      <c r="E107" s="897">
        <v>2</v>
      </c>
      <c r="F107" s="898" t="s">
        <v>234</v>
      </c>
      <c r="G107" s="899"/>
      <c r="H107" s="899"/>
      <c r="I107" s="899">
        <f t="shared" si="10"/>
        <v>0</v>
      </c>
      <c r="J107" s="899">
        <f t="shared" si="11"/>
        <v>0</v>
      </c>
      <c r="K107" s="704"/>
      <c r="L107" s="703"/>
      <c r="M107" s="703"/>
      <c r="N107" s="703"/>
      <c r="O107" s="708"/>
      <c r="P107" s="708"/>
      <c r="Q107" s="708"/>
    </row>
    <row r="108" spans="1:17" ht="31.5" customHeight="1">
      <c r="A108" s="879">
        <f aca="true" t="shared" si="13" ref="A108:A141">A107+1</f>
        <v>81</v>
      </c>
      <c r="B108" s="904" t="s">
        <v>177</v>
      </c>
      <c r="C108" s="905" t="s">
        <v>938</v>
      </c>
      <c r="D108" s="906" t="s">
        <v>939</v>
      </c>
      <c r="E108" s="907">
        <v>174.9</v>
      </c>
      <c r="F108" s="906" t="s">
        <v>181</v>
      </c>
      <c r="G108" s="908"/>
      <c r="H108" s="733">
        <f aca="true" t="shared" si="14" ref="H108:H113">ROUND(E108*G108,2)</f>
        <v>0</v>
      </c>
      <c r="I108" s="909"/>
      <c r="J108" s="909">
        <f t="shared" si="11"/>
        <v>0</v>
      </c>
      <c r="K108" s="722"/>
      <c r="L108" s="721"/>
      <c r="M108" s="721"/>
      <c r="N108" s="721"/>
      <c r="O108" s="726"/>
      <c r="P108" s="726"/>
      <c r="Q108" s="726"/>
    </row>
    <row r="109" spans="1:17" ht="32.25" customHeight="1">
      <c r="A109" s="879">
        <f t="shared" si="13"/>
        <v>82</v>
      </c>
      <c r="B109" s="904" t="s">
        <v>177</v>
      </c>
      <c r="C109" s="905" t="s">
        <v>940</v>
      </c>
      <c r="D109" s="906" t="s">
        <v>941</v>
      </c>
      <c r="E109" s="907">
        <v>34.1</v>
      </c>
      <c r="F109" s="906" t="s">
        <v>181</v>
      </c>
      <c r="G109" s="908"/>
      <c r="H109" s="733">
        <f t="shared" si="14"/>
        <v>0</v>
      </c>
      <c r="I109" s="909"/>
      <c r="J109" s="909">
        <f t="shared" si="11"/>
        <v>0</v>
      </c>
      <c r="K109" s="722"/>
      <c r="L109" s="721"/>
      <c r="M109" s="721"/>
      <c r="N109" s="721"/>
      <c r="O109" s="726"/>
      <c r="P109" s="726"/>
      <c r="Q109" s="726"/>
    </row>
    <row r="110" spans="1:17" ht="33" customHeight="1">
      <c r="A110" s="879">
        <f t="shared" si="13"/>
        <v>83</v>
      </c>
      <c r="B110" s="904" t="s">
        <v>177</v>
      </c>
      <c r="C110" s="905" t="s">
        <v>942</v>
      </c>
      <c r="D110" s="906" t="s">
        <v>943</v>
      </c>
      <c r="E110" s="907">
        <v>12.1</v>
      </c>
      <c r="F110" s="906" t="s">
        <v>173</v>
      </c>
      <c r="G110" s="908"/>
      <c r="H110" s="733">
        <f t="shared" si="14"/>
        <v>0</v>
      </c>
      <c r="I110" s="909"/>
      <c r="J110" s="909">
        <f t="shared" si="11"/>
        <v>0</v>
      </c>
      <c r="K110" s="722"/>
      <c r="L110" s="721"/>
      <c r="M110" s="721"/>
      <c r="N110" s="721"/>
      <c r="O110" s="726"/>
      <c r="P110" s="726"/>
      <c r="Q110" s="726"/>
    </row>
    <row r="111" spans="1:17" ht="22.5" customHeight="1">
      <c r="A111" s="879">
        <f t="shared" si="13"/>
        <v>84</v>
      </c>
      <c r="B111" s="904" t="s">
        <v>177</v>
      </c>
      <c r="C111" s="905" t="s">
        <v>944</v>
      </c>
      <c r="D111" s="906" t="s">
        <v>947</v>
      </c>
      <c r="E111" s="907">
        <v>209</v>
      </c>
      <c r="F111" s="906" t="s">
        <v>181</v>
      </c>
      <c r="G111" s="908"/>
      <c r="H111" s="733">
        <f t="shared" si="14"/>
        <v>0</v>
      </c>
      <c r="I111" s="909"/>
      <c r="J111" s="909">
        <f t="shared" si="11"/>
        <v>0</v>
      </c>
      <c r="K111" s="722"/>
      <c r="L111" s="721"/>
      <c r="M111" s="721"/>
      <c r="N111" s="721"/>
      <c r="O111" s="726"/>
      <c r="P111" s="726"/>
      <c r="Q111" s="726"/>
    </row>
    <row r="112" spans="1:17" ht="12" customHeight="1">
      <c r="A112" s="879">
        <f t="shared" si="13"/>
        <v>85</v>
      </c>
      <c r="B112" s="904" t="s">
        <v>177</v>
      </c>
      <c r="C112" s="905" t="s">
        <v>945</v>
      </c>
      <c r="D112" s="906" t="s">
        <v>946</v>
      </c>
      <c r="E112" s="907">
        <v>12.1</v>
      </c>
      <c r="F112" s="906" t="s">
        <v>173</v>
      </c>
      <c r="G112" s="908"/>
      <c r="H112" s="733">
        <f t="shared" si="14"/>
        <v>0</v>
      </c>
      <c r="I112" s="909"/>
      <c r="J112" s="909">
        <f t="shared" si="11"/>
        <v>0</v>
      </c>
      <c r="K112" s="722"/>
      <c r="L112" s="721"/>
      <c r="M112" s="721"/>
      <c r="N112" s="721"/>
      <c r="O112" s="726"/>
      <c r="P112" s="726"/>
      <c r="Q112" s="726"/>
    </row>
    <row r="113" spans="1:17" ht="27" customHeight="1">
      <c r="A113" s="879">
        <f t="shared" si="13"/>
        <v>86</v>
      </c>
      <c r="B113" s="730" t="s">
        <v>177</v>
      </c>
      <c r="C113" s="731" t="s">
        <v>879</v>
      </c>
      <c r="D113" s="728" t="s">
        <v>949</v>
      </c>
      <c r="E113" s="720">
        <v>253</v>
      </c>
      <c r="F113" s="732" t="s">
        <v>181</v>
      </c>
      <c r="G113" s="733"/>
      <c r="H113" s="733">
        <f t="shared" si="14"/>
        <v>0</v>
      </c>
      <c r="I113" s="733"/>
      <c r="J113" s="733">
        <f t="shared" si="11"/>
        <v>0</v>
      </c>
      <c r="K113" s="700"/>
      <c r="L113" s="699"/>
      <c r="M113" s="699"/>
      <c r="N113" s="699"/>
      <c r="O113" s="701"/>
      <c r="P113" s="701"/>
      <c r="Q113" s="701"/>
    </row>
    <row r="114" spans="1:17" ht="24" customHeight="1">
      <c r="A114" s="923">
        <f t="shared" si="13"/>
        <v>87</v>
      </c>
      <c r="B114" s="894" t="s">
        <v>198</v>
      </c>
      <c r="C114" s="895" t="s">
        <v>833</v>
      </c>
      <c r="D114" s="896" t="s">
        <v>832</v>
      </c>
      <c r="E114" s="897">
        <v>92.7</v>
      </c>
      <c r="F114" s="898" t="s">
        <v>176</v>
      </c>
      <c r="G114" s="899"/>
      <c r="H114" s="899"/>
      <c r="I114" s="899">
        <f aca="true" t="shared" si="15" ref="I114:I119">ROUND(E114*G114,2)</f>
        <v>0</v>
      </c>
      <c r="J114" s="899">
        <f t="shared" si="11"/>
        <v>0</v>
      </c>
      <c r="K114" s="700"/>
      <c r="L114" s="699"/>
      <c r="M114" s="699"/>
      <c r="N114" s="699"/>
      <c r="O114" s="701"/>
      <c r="P114" s="701"/>
      <c r="Q114" s="701"/>
    </row>
    <row r="115" spans="1:17" ht="24" customHeight="1">
      <c r="A115" s="923">
        <f t="shared" si="13"/>
        <v>88</v>
      </c>
      <c r="B115" s="894" t="s">
        <v>198</v>
      </c>
      <c r="C115" s="895" t="s">
        <v>835</v>
      </c>
      <c r="D115" s="896" t="s">
        <v>834</v>
      </c>
      <c r="E115" s="897">
        <v>80.34</v>
      </c>
      <c r="F115" s="898" t="s">
        <v>176</v>
      </c>
      <c r="G115" s="899"/>
      <c r="H115" s="899"/>
      <c r="I115" s="899">
        <f t="shared" si="15"/>
        <v>0</v>
      </c>
      <c r="J115" s="899">
        <f t="shared" si="11"/>
        <v>0</v>
      </c>
      <c r="K115" s="700"/>
      <c r="L115" s="699"/>
      <c r="M115" s="699"/>
      <c r="N115" s="699"/>
      <c r="O115" s="701"/>
      <c r="P115" s="701"/>
      <c r="Q115" s="701"/>
    </row>
    <row r="116" spans="1:17" ht="24" customHeight="1">
      <c r="A116" s="923">
        <f t="shared" si="13"/>
        <v>89</v>
      </c>
      <c r="B116" s="894" t="s">
        <v>198</v>
      </c>
      <c r="C116" s="895" t="s">
        <v>857</v>
      </c>
      <c r="D116" s="896" t="s">
        <v>858</v>
      </c>
      <c r="E116" s="897">
        <v>8</v>
      </c>
      <c r="F116" s="898" t="s">
        <v>176</v>
      </c>
      <c r="G116" s="899"/>
      <c r="H116" s="899"/>
      <c r="I116" s="899">
        <f>ROUND(E116*G116,2)</f>
        <v>0</v>
      </c>
      <c r="J116" s="899">
        <f t="shared" si="11"/>
        <v>0</v>
      </c>
      <c r="K116" s="700"/>
      <c r="L116" s="699"/>
      <c r="M116" s="699"/>
      <c r="N116" s="699"/>
      <c r="O116" s="701"/>
      <c r="P116" s="701"/>
      <c r="Q116" s="701"/>
    </row>
    <row r="117" spans="1:17" ht="28.5" customHeight="1">
      <c r="A117" s="923">
        <f t="shared" si="13"/>
        <v>90</v>
      </c>
      <c r="B117" s="894" t="s">
        <v>198</v>
      </c>
      <c r="C117" s="910" t="s">
        <v>825</v>
      </c>
      <c r="D117" s="902" t="s">
        <v>1168</v>
      </c>
      <c r="E117" s="897">
        <v>54</v>
      </c>
      <c r="F117" s="898" t="s">
        <v>176</v>
      </c>
      <c r="G117" s="899"/>
      <c r="H117" s="899"/>
      <c r="I117" s="899">
        <f t="shared" si="15"/>
        <v>0</v>
      </c>
      <c r="J117" s="899">
        <f t="shared" si="11"/>
        <v>0</v>
      </c>
      <c r="K117" s="700"/>
      <c r="L117" s="699"/>
      <c r="M117" s="699"/>
      <c r="N117" s="699"/>
      <c r="O117" s="701"/>
      <c r="P117" s="701"/>
      <c r="Q117" s="701"/>
    </row>
    <row r="118" spans="1:17" ht="28.5" customHeight="1">
      <c r="A118" s="923">
        <f t="shared" si="13"/>
        <v>91</v>
      </c>
      <c r="B118" s="894" t="s">
        <v>198</v>
      </c>
      <c r="C118" s="910" t="s">
        <v>826</v>
      </c>
      <c r="D118" s="902" t="s">
        <v>1169</v>
      </c>
      <c r="E118" s="897">
        <v>6</v>
      </c>
      <c r="F118" s="898" t="s">
        <v>176</v>
      </c>
      <c r="G118" s="899"/>
      <c r="H118" s="899"/>
      <c r="I118" s="899">
        <f t="shared" si="15"/>
        <v>0</v>
      </c>
      <c r="J118" s="899">
        <f t="shared" si="11"/>
        <v>0</v>
      </c>
      <c r="K118" s="700"/>
      <c r="L118" s="699"/>
      <c r="M118" s="699"/>
      <c r="N118" s="699"/>
      <c r="O118" s="701"/>
      <c r="P118" s="701"/>
      <c r="Q118" s="701"/>
    </row>
    <row r="119" spans="1:17" ht="28.5" customHeight="1">
      <c r="A119" s="923">
        <f t="shared" si="13"/>
        <v>92</v>
      </c>
      <c r="B119" s="894" t="s">
        <v>198</v>
      </c>
      <c r="C119" s="910" t="s">
        <v>824</v>
      </c>
      <c r="D119" s="902" t="s">
        <v>1170</v>
      </c>
      <c r="E119" s="897">
        <v>18</v>
      </c>
      <c r="F119" s="898" t="s">
        <v>176</v>
      </c>
      <c r="G119" s="899"/>
      <c r="H119" s="899"/>
      <c r="I119" s="899">
        <f t="shared" si="15"/>
        <v>0</v>
      </c>
      <c r="J119" s="899">
        <f t="shared" si="11"/>
        <v>0</v>
      </c>
      <c r="K119" s="700"/>
      <c r="L119" s="699"/>
      <c r="M119" s="699"/>
      <c r="N119" s="699"/>
      <c r="O119" s="701"/>
      <c r="P119" s="701"/>
      <c r="Q119" s="701"/>
    </row>
    <row r="120" spans="1:34" ht="27" customHeight="1">
      <c r="A120" s="940">
        <f t="shared" si="13"/>
        <v>93</v>
      </c>
      <c r="B120" s="730" t="s">
        <v>177</v>
      </c>
      <c r="C120" s="731" t="s">
        <v>251</v>
      </c>
      <c r="D120" s="728" t="s">
        <v>252</v>
      </c>
      <c r="E120" s="720">
        <v>780</v>
      </c>
      <c r="F120" s="732" t="s">
        <v>181</v>
      </c>
      <c r="G120" s="733"/>
      <c r="H120" s="733">
        <f>ROUND(E120*G120,2)</f>
        <v>0</v>
      </c>
      <c r="I120" s="733"/>
      <c r="J120" s="733">
        <f t="shared" si="11"/>
        <v>0</v>
      </c>
      <c r="K120" s="96" t="s">
        <v>231</v>
      </c>
      <c r="Q120" s="99" t="s">
        <v>111</v>
      </c>
      <c r="R120" s="712"/>
      <c r="S120" s="712"/>
      <c r="T120" s="143"/>
      <c r="U120" s="144"/>
      <c r="V120" s="145"/>
      <c r="W120" s="150"/>
      <c r="X120" s="146"/>
      <c r="Y120" s="147"/>
      <c r="Z120" s="148"/>
      <c r="AA120" s="148"/>
      <c r="AB120" s="148"/>
      <c r="AC120" s="685"/>
      <c r="AD120" s="149"/>
      <c r="AE120" s="149"/>
      <c r="AF120" s="146"/>
      <c r="AG120" s="146"/>
      <c r="AH120" s="147"/>
    </row>
    <row r="121" spans="1:34" ht="27" customHeight="1">
      <c r="A121" s="941">
        <f t="shared" si="13"/>
        <v>94</v>
      </c>
      <c r="B121" s="894" t="s">
        <v>198</v>
      </c>
      <c r="C121" s="895" t="s">
        <v>795</v>
      </c>
      <c r="D121" s="896" t="s">
        <v>1167</v>
      </c>
      <c r="E121" s="897">
        <v>803.4</v>
      </c>
      <c r="F121" s="898" t="s">
        <v>176</v>
      </c>
      <c r="G121" s="899"/>
      <c r="H121" s="899"/>
      <c r="I121" s="899">
        <f>ROUND(E121*G121,2)</f>
        <v>0</v>
      </c>
      <c r="J121" s="899">
        <f t="shared" si="11"/>
        <v>0</v>
      </c>
      <c r="K121" s="96" t="s">
        <v>231</v>
      </c>
      <c r="Q121" s="99" t="s">
        <v>101</v>
      </c>
      <c r="R121" s="712"/>
      <c r="S121" s="712"/>
      <c r="T121" s="687"/>
      <c r="U121" s="688"/>
      <c r="V121" s="697"/>
      <c r="W121" s="698"/>
      <c r="X121" s="689"/>
      <c r="Y121" s="690"/>
      <c r="Z121" s="691"/>
      <c r="AA121" s="691"/>
      <c r="AB121" s="691"/>
      <c r="AC121" s="685"/>
      <c r="AD121" s="696"/>
      <c r="AE121" s="692"/>
      <c r="AF121" s="689"/>
      <c r="AG121" s="689"/>
      <c r="AH121" s="690"/>
    </row>
    <row r="122" spans="1:17" ht="26.25" customHeight="1">
      <c r="A122" s="879">
        <f>A121+1</f>
        <v>95</v>
      </c>
      <c r="B122" s="730" t="s">
        <v>756</v>
      </c>
      <c r="C122" s="731" t="s">
        <v>879</v>
      </c>
      <c r="D122" s="728" t="s">
        <v>807</v>
      </c>
      <c r="E122" s="720">
        <v>8</v>
      </c>
      <c r="F122" s="732" t="s">
        <v>234</v>
      </c>
      <c r="G122" s="733"/>
      <c r="H122" s="733">
        <f>ROUND(E122*G122,2)</f>
        <v>0</v>
      </c>
      <c r="I122" s="733"/>
      <c r="J122" s="733">
        <f t="shared" si="11"/>
        <v>0</v>
      </c>
      <c r="K122" s="700"/>
      <c r="L122" s="699"/>
      <c r="M122" s="699"/>
      <c r="N122" s="699"/>
      <c r="O122" s="701"/>
      <c r="P122" s="701"/>
      <c r="Q122" s="701"/>
    </row>
    <row r="123" spans="1:17" ht="63.75" customHeight="1">
      <c r="A123" s="923">
        <f t="shared" si="13"/>
        <v>96</v>
      </c>
      <c r="B123" s="894" t="s">
        <v>198</v>
      </c>
      <c r="C123" s="895" t="s">
        <v>873</v>
      </c>
      <c r="D123" s="911" t="s">
        <v>808</v>
      </c>
      <c r="E123" s="897">
        <v>8</v>
      </c>
      <c r="F123" s="898" t="s">
        <v>234</v>
      </c>
      <c r="G123" s="899"/>
      <c r="H123" s="899"/>
      <c r="I123" s="899">
        <f>ROUND(E123*G123,2)</f>
        <v>0</v>
      </c>
      <c r="J123" s="899">
        <f t="shared" si="11"/>
        <v>0</v>
      </c>
      <c r="K123" s="700"/>
      <c r="L123" s="699"/>
      <c r="M123" s="699"/>
      <c r="N123" s="699"/>
      <c r="O123" s="701"/>
      <c r="P123" s="701"/>
      <c r="Q123" s="701"/>
    </row>
    <row r="124" spans="1:17" ht="41.25" customHeight="1">
      <c r="A124" s="879">
        <f t="shared" si="13"/>
        <v>97</v>
      </c>
      <c r="B124" s="730" t="s">
        <v>756</v>
      </c>
      <c r="C124" s="731" t="s">
        <v>880</v>
      </c>
      <c r="D124" s="728" t="s">
        <v>878</v>
      </c>
      <c r="E124" s="720">
        <v>1</v>
      </c>
      <c r="F124" s="732" t="s">
        <v>234</v>
      </c>
      <c r="G124" s="733"/>
      <c r="H124" s="733">
        <f>ROUND(E124*G124,2)</f>
        <v>0</v>
      </c>
      <c r="I124" s="733"/>
      <c r="J124" s="733">
        <f t="shared" si="11"/>
        <v>0</v>
      </c>
      <c r="K124" s="700"/>
      <c r="L124" s="699"/>
      <c r="M124" s="699"/>
      <c r="N124" s="699"/>
      <c r="O124" s="701"/>
      <c r="P124" s="701"/>
      <c r="Q124" s="701"/>
    </row>
    <row r="125" spans="1:17" ht="52.5" customHeight="1">
      <c r="A125" s="923">
        <f t="shared" si="13"/>
        <v>98</v>
      </c>
      <c r="B125" s="894" t="s">
        <v>198</v>
      </c>
      <c r="C125" s="895" t="s">
        <v>882</v>
      </c>
      <c r="D125" s="911" t="s">
        <v>877</v>
      </c>
      <c r="E125" s="897">
        <v>1</v>
      </c>
      <c r="F125" s="898" t="s">
        <v>234</v>
      </c>
      <c r="G125" s="899"/>
      <c r="H125" s="899"/>
      <c r="I125" s="899">
        <f>ROUND(E125*G125,2)</f>
        <v>0</v>
      </c>
      <c r="J125" s="899">
        <f t="shared" si="11"/>
        <v>0</v>
      </c>
      <c r="K125" s="700"/>
      <c r="L125" s="699"/>
      <c r="M125" s="699"/>
      <c r="N125" s="699"/>
      <c r="O125" s="701"/>
      <c r="P125" s="701"/>
      <c r="Q125" s="701"/>
    </row>
    <row r="126" spans="1:17" ht="13.5" customHeight="1">
      <c r="A126" s="879">
        <f t="shared" si="13"/>
        <v>99</v>
      </c>
      <c r="B126" s="730" t="s">
        <v>756</v>
      </c>
      <c r="C126" s="731" t="s">
        <v>860</v>
      </c>
      <c r="D126" s="728" t="s">
        <v>859</v>
      </c>
      <c r="E126" s="720">
        <v>13</v>
      </c>
      <c r="F126" s="732" t="s">
        <v>234</v>
      </c>
      <c r="G126" s="733"/>
      <c r="H126" s="733">
        <f>ROUND(E126*G126,2)</f>
        <v>0</v>
      </c>
      <c r="I126" s="733"/>
      <c r="J126" s="733">
        <f t="shared" si="11"/>
        <v>0</v>
      </c>
      <c r="K126" s="700"/>
      <c r="L126" s="699"/>
      <c r="M126" s="699"/>
      <c r="N126" s="699"/>
      <c r="O126" s="701"/>
      <c r="P126" s="701"/>
      <c r="Q126" s="701"/>
    </row>
    <row r="127" spans="1:17" ht="34.5" customHeight="1">
      <c r="A127" s="923">
        <f t="shared" si="13"/>
        <v>100</v>
      </c>
      <c r="B127" s="894" t="s">
        <v>198</v>
      </c>
      <c r="C127" s="895" t="s">
        <v>872</v>
      </c>
      <c r="D127" s="911" t="s">
        <v>870</v>
      </c>
      <c r="E127" s="897">
        <v>13</v>
      </c>
      <c r="F127" s="898" t="s">
        <v>234</v>
      </c>
      <c r="G127" s="899"/>
      <c r="H127" s="899"/>
      <c r="I127" s="899">
        <f>ROUND(E127*G127,2)</f>
        <v>0</v>
      </c>
      <c r="J127" s="899">
        <f t="shared" si="11"/>
        <v>0</v>
      </c>
      <c r="K127" s="700"/>
      <c r="L127" s="699"/>
      <c r="M127" s="699"/>
      <c r="N127" s="699"/>
      <c r="O127" s="701"/>
      <c r="P127" s="701"/>
      <c r="Q127" s="701"/>
    </row>
    <row r="128" spans="1:17" ht="26.25" customHeight="1">
      <c r="A128" s="879">
        <f t="shared" si="13"/>
        <v>101</v>
      </c>
      <c r="B128" s="730" t="s">
        <v>263</v>
      </c>
      <c r="C128" s="731" t="s">
        <v>861</v>
      </c>
      <c r="D128" s="728" t="s">
        <v>1120</v>
      </c>
      <c r="E128" s="720">
        <v>7.161</v>
      </c>
      <c r="F128" s="732" t="s">
        <v>187</v>
      </c>
      <c r="G128" s="733"/>
      <c r="H128" s="733">
        <f aca="true" t="shared" si="16" ref="H128:H141">ROUND(E128*G128,2)</f>
        <v>0</v>
      </c>
      <c r="I128" s="733"/>
      <c r="J128" s="733">
        <f t="shared" si="11"/>
        <v>0</v>
      </c>
      <c r="K128" s="700"/>
      <c r="L128" s="699"/>
      <c r="M128" s="699"/>
      <c r="N128" s="699"/>
      <c r="O128" s="701"/>
      <c r="P128" s="701"/>
      <c r="Q128" s="701"/>
    </row>
    <row r="129" spans="1:34" ht="22.5" customHeight="1">
      <c r="A129" s="879">
        <f t="shared" si="13"/>
        <v>102</v>
      </c>
      <c r="B129" s="730" t="s">
        <v>177</v>
      </c>
      <c r="C129" s="731" t="s">
        <v>23</v>
      </c>
      <c r="D129" s="728" t="s">
        <v>22</v>
      </c>
      <c r="E129" s="720">
        <v>2</v>
      </c>
      <c r="F129" s="732" t="s">
        <v>176</v>
      </c>
      <c r="G129" s="733"/>
      <c r="H129" s="733">
        <f>ROUND(E129*G129,2)</f>
        <v>0</v>
      </c>
      <c r="I129" s="733"/>
      <c r="J129" s="733">
        <f t="shared" si="11"/>
        <v>0</v>
      </c>
      <c r="R129" s="712"/>
      <c r="S129" s="712"/>
      <c r="T129" s="729"/>
      <c r="U129" s="730"/>
      <c r="V129" s="731"/>
      <c r="W129" s="728"/>
      <c r="X129" s="720"/>
      <c r="Y129" s="732"/>
      <c r="Z129" s="733"/>
      <c r="AA129" s="733"/>
      <c r="AB129" s="733"/>
      <c r="AC129" s="734"/>
      <c r="AD129" s="735"/>
      <c r="AE129" s="735"/>
      <c r="AF129" s="735"/>
      <c r="AG129" s="735"/>
      <c r="AH129" s="732"/>
    </row>
    <row r="130" spans="1:34" ht="15" customHeight="1">
      <c r="A130" s="879">
        <f t="shared" si="13"/>
        <v>103</v>
      </c>
      <c r="B130" s="730" t="s">
        <v>756</v>
      </c>
      <c r="C130" s="731" t="s">
        <v>1119</v>
      </c>
      <c r="D130" s="728" t="s">
        <v>1118</v>
      </c>
      <c r="E130" s="720">
        <v>1</v>
      </c>
      <c r="F130" s="732" t="s">
        <v>176</v>
      </c>
      <c r="G130" s="733"/>
      <c r="H130" s="733">
        <f>ROUND(E130*G130,2)</f>
        <v>0</v>
      </c>
      <c r="I130" s="733"/>
      <c r="J130" s="733">
        <f t="shared" si="11"/>
        <v>0</v>
      </c>
      <c r="R130" s="712"/>
      <c r="S130" s="712"/>
      <c r="T130" s="729"/>
      <c r="U130" s="730"/>
      <c r="V130" s="731"/>
      <c r="W130" s="728"/>
      <c r="X130" s="720"/>
      <c r="Y130" s="732"/>
      <c r="Z130" s="733"/>
      <c r="AA130" s="733"/>
      <c r="AB130" s="733"/>
      <c r="AC130" s="734"/>
      <c r="AD130" s="735"/>
      <c r="AE130" s="735"/>
      <c r="AF130" s="735"/>
      <c r="AG130" s="735"/>
      <c r="AH130" s="732"/>
    </row>
    <row r="131" spans="1:34" ht="27" customHeight="1">
      <c r="A131" s="879">
        <f t="shared" si="13"/>
        <v>104</v>
      </c>
      <c r="B131" s="730" t="s">
        <v>756</v>
      </c>
      <c r="C131" s="731" t="s">
        <v>1121</v>
      </c>
      <c r="D131" s="728" t="s">
        <v>1122</v>
      </c>
      <c r="E131" s="720">
        <v>2</v>
      </c>
      <c r="F131" s="732" t="s">
        <v>176</v>
      </c>
      <c r="G131" s="733"/>
      <c r="H131" s="733">
        <f>ROUND(E131*G131,2)</f>
        <v>0</v>
      </c>
      <c r="I131" s="733"/>
      <c r="J131" s="733">
        <f t="shared" si="11"/>
        <v>0</v>
      </c>
      <c r="R131" s="712"/>
      <c r="S131" s="712"/>
      <c r="T131" s="729"/>
      <c r="U131" s="730"/>
      <c r="V131" s="731"/>
      <c r="W131" s="728"/>
      <c r="X131" s="720"/>
      <c r="Y131" s="732"/>
      <c r="Z131" s="733"/>
      <c r="AA131" s="733"/>
      <c r="AB131" s="733"/>
      <c r="AC131" s="734"/>
      <c r="AD131" s="735"/>
      <c r="AE131" s="735"/>
      <c r="AF131" s="735"/>
      <c r="AG131" s="735"/>
      <c r="AH131" s="732"/>
    </row>
    <row r="132" spans="1:34" ht="22.5" customHeight="1">
      <c r="A132" s="879">
        <f t="shared" si="13"/>
        <v>105</v>
      </c>
      <c r="B132" s="730" t="s">
        <v>756</v>
      </c>
      <c r="C132" s="731" t="s">
        <v>1117</v>
      </c>
      <c r="D132" s="728" t="s">
        <v>1116</v>
      </c>
      <c r="E132" s="720">
        <v>2</v>
      </c>
      <c r="F132" s="732" t="s">
        <v>176</v>
      </c>
      <c r="G132" s="733"/>
      <c r="H132" s="733">
        <f>ROUND(E132*G132,2)</f>
        <v>0</v>
      </c>
      <c r="I132" s="733"/>
      <c r="J132" s="733">
        <f t="shared" si="11"/>
        <v>0</v>
      </c>
      <c r="R132" s="712"/>
      <c r="S132" s="712"/>
      <c r="T132" s="729"/>
      <c r="U132" s="730"/>
      <c r="V132" s="731"/>
      <c r="W132" s="728"/>
      <c r="X132" s="720"/>
      <c r="Y132" s="732"/>
      <c r="Z132" s="733"/>
      <c r="AA132" s="733"/>
      <c r="AB132" s="733"/>
      <c r="AC132" s="734"/>
      <c r="AD132" s="735"/>
      <c r="AE132" s="735"/>
      <c r="AF132" s="735"/>
      <c r="AG132" s="735"/>
      <c r="AH132" s="732"/>
    </row>
    <row r="133" spans="1:17" ht="23.25" customHeight="1">
      <c r="A133" s="879">
        <f t="shared" si="13"/>
        <v>106</v>
      </c>
      <c r="B133" s="730" t="s">
        <v>756</v>
      </c>
      <c r="C133" s="731" t="s">
        <v>883</v>
      </c>
      <c r="D133" s="728" t="s">
        <v>950</v>
      </c>
      <c r="E133" s="720">
        <v>11</v>
      </c>
      <c r="F133" s="732" t="s">
        <v>176</v>
      </c>
      <c r="G133" s="733"/>
      <c r="H133" s="733">
        <f t="shared" si="16"/>
        <v>0</v>
      </c>
      <c r="I133" s="733"/>
      <c r="J133" s="733">
        <f t="shared" si="11"/>
        <v>0</v>
      </c>
      <c r="K133" s="700"/>
      <c r="L133" s="699"/>
      <c r="M133" s="699"/>
      <c r="N133" s="699"/>
      <c r="O133" s="701"/>
      <c r="P133" s="701"/>
      <c r="Q133" s="701"/>
    </row>
    <row r="134" spans="1:17" ht="23.25" customHeight="1">
      <c r="A134" s="879">
        <f t="shared" si="13"/>
        <v>107</v>
      </c>
      <c r="B134" s="730" t="s">
        <v>263</v>
      </c>
      <c r="C134" s="731" t="s">
        <v>1123</v>
      </c>
      <c r="D134" s="728" t="s">
        <v>1124</v>
      </c>
      <c r="E134" s="720">
        <v>3</v>
      </c>
      <c r="F134" s="732" t="s">
        <v>176</v>
      </c>
      <c r="G134" s="733"/>
      <c r="H134" s="733">
        <f>ROUND(E134*G134,2)</f>
        <v>0</v>
      </c>
      <c r="I134" s="733"/>
      <c r="J134" s="733">
        <f t="shared" si="11"/>
        <v>0</v>
      </c>
      <c r="K134" s="700"/>
      <c r="L134" s="699"/>
      <c r="M134" s="699"/>
      <c r="N134" s="699"/>
      <c r="O134" s="701"/>
      <c r="P134" s="701"/>
      <c r="Q134" s="701"/>
    </row>
    <row r="135" spans="1:10" ht="26.25" customHeight="1">
      <c r="A135" s="879">
        <f t="shared" si="13"/>
        <v>108</v>
      </c>
      <c r="B135" s="730" t="s">
        <v>177</v>
      </c>
      <c r="C135" s="731" t="s">
        <v>800</v>
      </c>
      <c r="D135" s="728" t="s">
        <v>799</v>
      </c>
      <c r="E135" s="720">
        <v>695.71</v>
      </c>
      <c r="F135" s="732" t="s">
        <v>173</v>
      </c>
      <c r="G135" s="733"/>
      <c r="H135" s="733">
        <f t="shared" si="16"/>
        <v>0</v>
      </c>
      <c r="I135" s="733"/>
      <c r="J135" s="733">
        <f t="shared" si="11"/>
        <v>0</v>
      </c>
    </row>
    <row r="136" spans="1:10" ht="14.25" customHeight="1">
      <c r="A136" s="879">
        <f t="shared" si="13"/>
        <v>109</v>
      </c>
      <c r="B136" s="730" t="s">
        <v>263</v>
      </c>
      <c r="C136" s="731" t="s">
        <v>24</v>
      </c>
      <c r="D136" s="728" t="s">
        <v>298</v>
      </c>
      <c r="E136" s="720">
        <v>1069.15835</v>
      </c>
      <c r="F136" s="732" t="s">
        <v>272</v>
      </c>
      <c r="G136" s="733"/>
      <c r="H136" s="733">
        <f t="shared" si="16"/>
        <v>0</v>
      </c>
      <c r="I136" s="733"/>
      <c r="J136" s="733">
        <f t="shared" si="11"/>
        <v>0</v>
      </c>
    </row>
    <row r="137" spans="1:10" ht="15.75" customHeight="1">
      <c r="A137" s="879">
        <f t="shared" si="13"/>
        <v>110</v>
      </c>
      <c r="B137" s="730" t="s">
        <v>175</v>
      </c>
      <c r="C137" s="731" t="s">
        <v>25</v>
      </c>
      <c r="D137" s="728" t="s">
        <v>301</v>
      </c>
      <c r="E137" s="720">
        <v>14968.2169</v>
      </c>
      <c r="F137" s="732" t="s">
        <v>272</v>
      </c>
      <c r="G137" s="733"/>
      <c r="H137" s="733">
        <f t="shared" si="16"/>
        <v>0</v>
      </c>
      <c r="I137" s="733"/>
      <c r="J137" s="733">
        <f t="shared" si="11"/>
        <v>0</v>
      </c>
    </row>
    <row r="138" spans="1:10" ht="12.75">
      <c r="A138" s="879">
        <f t="shared" si="13"/>
        <v>111</v>
      </c>
      <c r="B138" s="730" t="s">
        <v>175</v>
      </c>
      <c r="C138" s="731" t="s">
        <v>273</v>
      </c>
      <c r="D138" s="728" t="s">
        <v>274</v>
      </c>
      <c r="E138" s="720">
        <v>1069.15835</v>
      </c>
      <c r="F138" s="732" t="s">
        <v>272</v>
      </c>
      <c r="G138" s="733"/>
      <c r="H138" s="733">
        <f t="shared" si="16"/>
        <v>0</v>
      </c>
      <c r="I138" s="733"/>
      <c r="J138" s="733">
        <f t="shared" si="11"/>
        <v>0</v>
      </c>
    </row>
    <row r="139" spans="1:10" ht="27" customHeight="1">
      <c r="A139" s="879">
        <f t="shared" si="13"/>
        <v>112</v>
      </c>
      <c r="B139" s="730" t="s">
        <v>263</v>
      </c>
      <c r="C139" s="731" t="s">
        <v>26</v>
      </c>
      <c r="D139" s="728" t="s">
        <v>299</v>
      </c>
      <c r="E139" s="720">
        <v>166.64400000000003</v>
      </c>
      <c r="F139" s="732" t="s">
        <v>272</v>
      </c>
      <c r="G139" s="733"/>
      <c r="H139" s="733">
        <f t="shared" si="16"/>
        <v>0</v>
      </c>
      <c r="I139" s="733"/>
      <c r="J139" s="733">
        <f t="shared" si="11"/>
        <v>0</v>
      </c>
    </row>
    <row r="140" spans="1:10" ht="25.5">
      <c r="A140" s="879">
        <f t="shared" si="13"/>
        <v>113</v>
      </c>
      <c r="B140" s="730" t="s">
        <v>175</v>
      </c>
      <c r="C140" s="731" t="s">
        <v>27</v>
      </c>
      <c r="D140" s="728" t="s">
        <v>300</v>
      </c>
      <c r="E140" s="720">
        <v>902.5143499999999</v>
      </c>
      <c r="F140" s="732" t="s">
        <v>272</v>
      </c>
      <c r="G140" s="733"/>
      <c r="H140" s="733">
        <f t="shared" si="16"/>
        <v>0</v>
      </c>
      <c r="I140" s="733"/>
      <c r="J140" s="733">
        <f t="shared" si="11"/>
        <v>0</v>
      </c>
    </row>
    <row r="141" spans="1:10" ht="25.5">
      <c r="A141" s="879">
        <f t="shared" si="13"/>
        <v>114</v>
      </c>
      <c r="B141" s="730" t="s">
        <v>177</v>
      </c>
      <c r="C141" s="731" t="s">
        <v>276</v>
      </c>
      <c r="D141" s="728" t="s">
        <v>277</v>
      </c>
      <c r="E141" s="720">
        <v>1453.3608522858124</v>
      </c>
      <c r="F141" s="732" t="s">
        <v>272</v>
      </c>
      <c r="G141" s="733"/>
      <c r="H141" s="733">
        <f t="shared" si="16"/>
        <v>0</v>
      </c>
      <c r="I141" s="733"/>
      <c r="J141" s="733">
        <f t="shared" si="11"/>
        <v>0</v>
      </c>
    </row>
    <row r="142" spans="1:17" ht="12.75">
      <c r="A142" s="729"/>
      <c r="B142" s="730"/>
      <c r="C142" s="731"/>
      <c r="D142" s="890" t="s">
        <v>137</v>
      </c>
      <c r="E142" s="891"/>
      <c r="F142" s="892"/>
      <c r="G142" s="891"/>
      <c r="H142" s="891">
        <f>SUM(H84:H141)</f>
        <v>0</v>
      </c>
      <c r="I142" s="891">
        <f>SUM(I84:I141)</f>
        <v>0</v>
      </c>
      <c r="J142" s="891">
        <f>SUM(J84:J141)</f>
        <v>0</v>
      </c>
      <c r="K142" s="139"/>
      <c r="L142" s="140"/>
      <c r="M142" s="140"/>
      <c r="N142" s="140"/>
      <c r="O142" s="141"/>
      <c r="P142" s="141"/>
      <c r="Q142" s="141"/>
    </row>
    <row r="143" spans="1:17" ht="12.75">
      <c r="A143" s="729"/>
      <c r="B143" s="730"/>
      <c r="C143" s="731"/>
      <c r="D143" s="890" t="s">
        <v>138</v>
      </c>
      <c r="E143" s="891"/>
      <c r="F143" s="892"/>
      <c r="G143" s="891"/>
      <c r="H143" s="891">
        <f>H142+H82+H67+H54+H51+H47+H40</f>
        <v>0</v>
      </c>
      <c r="I143" s="891">
        <f>I142+I82+I67+I54+I51+I47+I40</f>
        <v>0</v>
      </c>
      <c r="J143" s="891">
        <f>J142+J82+J67+J54+J51+J47+J40</f>
        <v>0</v>
      </c>
      <c r="K143" s="139"/>
      <c r="L143" s="140"/>
      <c r="M143" s="140"/>
      <c r="N143" s="140"/>
      <c r="O143" s="141"/>
      <c r="P143" s="141"/>
      <c r="Q143" s="141"/>
    </row>
    <row r="144" spans="1:10" ht="12.75">
      <c r="A144" s="729"/>
      <c r="B144" s="730"/>
      <c r="C144" s="731"/>
      <c r="D144" s="887" t="s">
        <v>278</v>
      </c>
      <c r="E144" s="912"/>
      <c r="F144" s="913"/>
      <c r="G144" s="914"/>
      <c r="H144" s="733"/>
      <c r="I144" s="733"/>
      <c r="J144" s="733"/>
    </row>
    <row r="145" spans="1:10" ht="12.75">
      <c r="A145" s="729"/>
      <c r="B145" s="730"/>
      <c r="C145" s="731"/>
      <c r="D145" s="887" t="s">
        <v>815</v>
      </c>
      <c r="E145" s="912"/>
      <c r="F145" s="913"/>
      <c r="G145" s="914"/>
      <c r="H145" s="733"/>
      <c r="I145" s="733"/>
      <c r="J145" s="733"/>
    </row>
    <row r="146" spans="1:17" ht="12.75">
      <c r="A146" s="729"/>
      <c r="B146" s="730"/>
      <c r="C146" s="731"/>
      <c r="D146" s="887" t="s">
        <v>809</v>
      </c>
      <c r="E146" s="912"/>
      <c r="F146" s="913"/>
      <c r="G146" s="914"/>
      <c r="H146" s="733"/>
      <c r="I146" s="733"/>
      <c r="J146" s="733"/>
      <c r="K146" s="147"/>
      <c r="L146" s="146"/>
      <c r="M146" s="146"/>
      <c r="N146" s="146"/>
      <c r="O146" s="702"/>
      <c r="P146" s="702"/>
      <c r="Q146" s="702"/>
    </row>
    <row r="147" spans="1:17" ht="25.5">
      <c r="A147" s="879">
        <f>A141+1</f>
        <v>115</v>
      </c>
      <c r="B147" s="730" t="s">
        <v>413</v>
      </c>
      <c r="C147" s="731" t="s">
        <v>12</v>
      </c>
      <c r="D147" s="728" t="s">
        <v>810</v>
      </c>
      <c r="E147" s="720">
        <v>62.800000000000004</v>
      </c>
      <c r="F147" s="732" t="s">
        <v>812</v>
      </c>
      <c r="G147" s="733"/>
      <c r="H147" s="733">
        <f>ROUND(E147*G147,2)</f>
        <v>0</v>
      </c>
      <c r="I147" s="733"/>
      <c r="J147" s="733">
        <f>H147+I147</f>
        <v>0</v>
      </c>
      <c r="K147" s="700"/>
      <c r="L147" s="699"/>
      <c r="M147" s="699"/>
      <c r="N147" s="699"/>
      <c r="O147" s="701"/>
      <c r="P147" s="701"/>
      <c r="Q147" s="701"/>
    </row>
    <row r="148" spans="1:17" ht="36" customHeight="1">
      <c r="A148" s="923">
        <f>A147+1</f>
        <v>116</v>
      </c>
      <c r="B148" s="894" t="s">
        <v>198</v>
      </c>
      <c r="C148" s="895" t="s">
        <v>814</v>
      </c>
      <c r="D148" s="896" t="s">
        <v>813</v>
      </c>
      <c r="E148" s="897">
        <v>72.22</v>
      </c>
      <c r="F148" s="898" t="s">
        <v>812</v>
      </c>
      <c r="G148" s="899"/>
      <c r="H148" s="899"/>
      <c r="I148" s="899">
        <f>ROUND(E148*G148,2)</f>
        <v>0</v>
      </c>
      <c r="J148" s="899">
        <f>H148+I148</f>
        <v>0</v>
      </c>
      <c r="K148" s="700"/>
      <c r="L148" s="699"/>
      <c r="M148" s="699"/>
      <c r="N148" s="699"/>
      <c r="O148" s="701"/>
      <c r="P148" s="701"/>
      <c r="Q148" s="701"/>
    </row>
    <row r="149" spans="1:17" ht="25.5">
      <c r="A149" s="879">
        <f>A148+1</f>
        <v>117</v>
      </c>
      <c r="B149" s="730" t="s">
        <v>413</v>
      </c>
      <c r="C149" s="731" t="s">
        <v>13</v>
      </c>
      <c r="D149" s="728" t="s">
        <v>811</v>
      </c>
      <c r="E149" s="720">
        <v>0.14444</v>
      </c>
      <c r="F149" s="732" t="s">
        <v>272</v>
      </c>
      <c r="G149" s="733"/>
      <c r="H149" s="733">
        <f>ROUND(E149*G149,2)</f>
        <v>0</v>
      </c>
      <c r="I149" s="733"/>
      <c r="J149" s="733">
        <f>H149+I149</f>
        <v>0</v>
      </c>
      <c r="K149" s="700"/>
      <c r="L149" s="699"/>
      <c r="M149" s="699"/>
      <c r="N149" s="699"/>
      <c r="O149" s="701"/>
      <c r="P149" s="701"/>
      <c r="Q149" s="701"/>
    </row>
    <row r="150" spans="1:17" s="685" customFormat="1" ht="12.75">
      <c r="A150" s="729"/>
      <c r="B150" s="730"/>
      <c r="C150" s="731"/>
      <c r="D150" s="890" t="s">
        <v>817</v>
      </c>
      <c r="E150" s="891"/>
      <c r="F150" s="892"/>
      <c r="G150" s="891"/>
      <c r="H150" s="891">
        <f>SUM(H147:H149)</f>
        <v>0</v>
      </c>
      <c r="I150" s="891">
        <f>SUM(I147:I149)</f>
        <v>0</v>
      </c>
      <c r="J150" s="891">
        <f>SUM(J147:J149)</f>
        <v>0</v>
      </c>
      <c r="K150" s="147"/>
      <c r="L150" s="146"/>
      <c r="M150" s="146"/>
      <c r="N150" s="146"/>
      <c r="O150" s="702"/>
      <c r="P150" s="702"/>
      <c r="Q150" s="702"/>
    </row>
    <row r="151" spans="1:17" s="685" customFormat="1" ht="12.75">
      <c r="A151" s="729"/>
      <c r="B151" s="730"/>
      <c r="C151" s="731"/>
      <c r="D151" s="890" t="s">
        <v>816</v>
      </c>
      <c r="E151" s="891"/>
      <c r="F151" s="892"/>
      <c r="G151" s="891"/>
      <c r="H151" s="891">
        <f>H150</f>
        <v>0</v>
      </c>
      <c r="I151" s="891">
        <f>I150</f>
        <v>0</v>
      </c>
      <c r="J151" s="891">
        <f>J150</f>
        <v>0</v>
      </c>
      <c r="K151" s="147"/>
      <c r="L151" s="146"/>
      <c r="M151" s="146"/>
      <c r="N151" s="146"/>
      <c r="O151" s="702"/>
      <c r="P151" s="702"/>
      <c r="Q151" s="702"/>
    </row>
    <row r="152" spans="1:17" s="685" customFormat="1" ht="12.75">
      <c r="A152" s="729"/>
      <c r="B152" s="730"/>
      <c r="C152" s="731"/>
      <c r="D152" s="887" t="s">
        <v>4</v>
      </c>
      <c r="E152" s="891"/>
      <c r="F152" s="892"/>
      <c r="G152" s="891"/>
      <c r="H152" s="891"/>
      <c r="I152" s="891"/>
      <c r="J152" s="891"/>
      <c r="K152" s="147"/>
      <c r="L152" s="146"/>
      <c r="M152" s="146"/>
      <c r="N152" s="146"/>
      <c r="O152" s="702"/>
      <c r="P152" s="702"/>
      <c r="Q152" s="702"/>
    </row>
    <row r="153" spans="1:17" s="685" customFormat="1" ht="12.75">
      <c r="A153" s="729"/>
      <c r="B153" s="730"/>
      <c r="C153" s="731"/>
      <c r="D153" s="915" t="s">
        <v>5</v>
      </c>
      <c r="E153" s="891"/>
      <c r="F153" s="892"/>
      <c r="G153" s="891"/>
      <c r="H153" s="891"/>
      <c r="I153" s="891"/>
      <c r="J153" s="891"/>
      <c r="K153" s="147"/>
      <c r="L153" s="146"/>
      <c r="M153" s="146"/>
      <c r="N153" s="146"/>
      <c r="O153" s="702"/>
      <c r="P153" s="702"/>
      <c r="Q153" s="702"/>
    </row>
    <row r="154" spans="1:17" s="685" customFormat="1" ht="25.5" customHeight="1">
      <c r="A154" s="879">
        <f>A149+1</f>
        <v>118</v>
      </c>
      <c r="B154" s="730" t="s">
        <v>415</v>
      </c>
      <c r="C154" s="731" t="s">
        <v>16</v>
      </c>
      <c r="D154" s="916" t="s">
        <v>15</v>
      </c>
      <c r="E154" s="733">
        <v>12.6</v>
      </c>
      <c r="F154" s="732" t="s">
        <v>181</v>
      </c>
      <c r="G154" s="733"/>
      <c r="H154" s="733">
        <f>ROUND(E154*G154,2)</f>
        <v>0</v>
      </c>
      <c r="I154" s="733"/>
      <c r="J154" s="733">
        <f aca="true" t="shared" si="17" ref="J154:J160">H154+I154</f>
        <v>0</v>
      </c>
      <c r="K154" s="147"/>
      <c r="L154" s="146"/>
      <c r="M154" s="146"/>
      <c r="N154" s="146"/>
      <c r="O154" s="702"/>
      <c r="P154" s="702"/>
      <c r="Q154" s="702"/>
    </row>
    <row r="155" spans="1:17" s="685" customFormat="1" ht="25.5" customHeight="1">
      <c r="A155" s="879">
        <f aca="true" t="shared" si="18" ref="A155:A160">A154+1</f>
        <v>119</v>
      </c>
      <c r="B155" s="730" t="s">
        <v>415</v>
      </c>
      <c r="C155" s="731" t="s">
        <v>18</v>
      </c>
      <c r="D155" s="916" t="s">
        <v>17</v>
      </c>
      <c r="E155" s="733">
        <v>2</v>
      </c>
      <c r="F155" s="732" t="s">
        <v>234</v>
      </c>
      <c r="G155" s="733"/>
      <c r="H155" s="733">
        <f>ROUND(E155*G155,2)</f>
        <v>0</v>
      </c>
      <c r="I155" s="733"/>
      <c r="J155" s="733">
        <f t="shared" si="17"/>
        <v>0</v>
      </c>
      <c r="K155" s="147"/>
      <c r="L155" s="146"/>
      <c r="M155" s="146"/>
      <c r="N155" s="146"/>
      <c r="O155" s="702"/>
      <c r="P155" s="702"/>
      <c r="Q155" s="702"/>
    </row>
    <row r="156" spans="1:17" s="685" customFormat="1" ht="25.5">
      <c r="A156" s="879">
        <f t="shared" si="18"/>
        <v>120</v>
      </c>
      <c r="B156" s="730" t="s">
        <v>415</v>
      </c>
      <c r="C156" s="731" t="s">
        <v>868</v>
      </c>
      <c r="D156" s="728" t="s">
        <v>10</v>
      </c>
      <c r="E156" s="733">
        <v>1.9</v>
      </c>
      <c r="F156" s="732" t="s">
        <v>181</v>
      </c>
      <c r="G156" s="733"/>
      <c r="H156" s="733">
        <f>ROUND(E156*G156,2)</f>
        <v>0</v>
      </c>
      <c r="I156" s="733"/>
      <c r="J156" s="733">
        <f t="shared" si="17"/>
        <v>0</v>
      </c>
      <c r="K156" s="147"/>
      <c r="L156" s="146"/>
      <c r="M156" s="146"/>
      <c r="N156" s="146"/>
      <c r="O156" s="702"/>
      <c r="P156" s="702"/>
      <c r="Q156" s="702"/>
    </row>
    <row r="157" spans="1:17" s="685" customFormat="1" ht="42" customHeight="1">
      <c r="A157" s="923">
        <f t="shared" si="18"/>
        <v>121</v>
      </c>
      <c r="B157" s="894" t="s">
        <v>415</v>
      </c>
      <c r="C157" s="917" t="s">
        <v>869</v>
      </c>
      <c r="D157" s="896" t="s">
        <v>9</v>
      </c>
      <c r="E157" s="899">
        <v>1.9</v>
      </c>
      <c r="F157" s="899" t="s">
        <v>181</v>
      </c>
      <c r="G157" s="899"/>
      <c r="H157" s="899"/>
      <c r="I157" s="899">
        <f>ROUND(E157*G157,2)</f>
        <v>0</v>
      </c>
      <c r="J157" s="899">
        <f t="shared" si="17"/>
        <v>0</v>
      </c>
      <c r="K157" s="147"/>
      <c r="L157" s="146"/>
      <c r="M157" s="146"/>
      <c r="N157" s="146"/>
      <c r="O157" s="702"/>
      <c r="P157" s="702"/>
      <c r="Q157" s="702"/>
    </row>
    <row r="158" spans="1:17" s="685" customFormat="1" ht="24.75" customHeight="1">
      <c r="A158" s="879">
        <f t="shared" si="18"/>
        <v>122</v>
      </c>
      <c r="B158" s="730" t="s">
        <v>415</v>
      </c>
      <c r="C158" s="731" t="s">
        <v>867</v>
      </c>
      <c r="D158" s="728" t="s">
        <v>8</v>
      </c>
      <c r="E158" s="733">
        <v>1</v>
      </c>
      <c r="F158" s="732" t="s">
        <v>234</v>
      </c>
      <c r="G158" s="733"/>
      <c r="H158" s="733">
        <f>ROUND(E158*G158,2)</f>
        <v>0</v>
      </c>
      <c r="I158" s="733"/>
      <c r="J158" s="733">
        <f t="shared" si="17"/>
        <v>0</v>
      </c>
      <c r="K158" s="147"/>
      <c r="L158" s="146"/>
      <c r="M158" s="146"/>
      <c r="N158" s="146"/>
      <c r="O158" s="702"/>
      <c r="P158" s="702"/>
      <c r="Q158" s="702"/>
    </row>
    <row r="159" spans="1:17" s="685" customFormat="1" ht="64.5" customHeight="1">
      <c r="A159" s="923">
        <f t="shared" si="18"/>
        <v>123</v>
      </c>
      <c r="B159" s="894" t="s">
        <v>415</v>
      </c>
      <c r="C159" s="895" t="s">
        <v>866</v>
      </c>
      <c r="D159" s="911" t="s">
        <v>7</v>
      </c>
      <c r="E159" s="899">
        <v>1</v>
      </c>
      <c r="F159" s="899" t="s">
        <v>234</v>
      </c>
      <c r="G159" s="899"/>
      <c r="H159" s="899"/>
      <c r="I159" s="899">
        <f>ROUND(E159*G159,2)</f>
        <v>0</v>
      </c>
      <c r="J159" s="899">
        <f t="shared" si="17"/>
        <v>0</v>
      </c>
      <c r="K159" s="147"/>
      <c r="L159" s="146"/>
      <c r="M159" s="146"/>
      <c r="N159" s="146"/>
      <c r="O159" s="702"/>
      <c r="P159" s="702"/>
      <c r="Q159" s="702"/>
    </row>
    <row r="160" spans="1:17" s="685" customFormat="1" ht="24.75" customHeight="1">
      <c r="A160" s="879">
        <f t="shared" si="18"/>
        <v>124</v>
      </c>
      <c r="B160" s="730" t="s">
        <v>415</v>
      </c>
      <c r="C160" s="731" t="s">
        <v>14</v>
      </c>
      <c r="D160" s="728" t="s">
        <v>11</v>
      </c>
      <c r="E160" s="733">
        <v>0.16999999999999998</v>
      </c>
      <c r="F160" s="732" t="s">
        <v>272</v>
      </c>
      <c r="G160" s="733"/>
      <c r="H160" s="733">
        <f>ROUND(E160*G160,2)</f>
        <v>0</v>
      </c>
      <c r="I160" s="733"/>
      <c r="J160" s="733">
        <f t="shared" si="17"/>
        <v>0</v>
      </c>
      <c r="K160" s="147"/>
      <c r="L160" s="146"/>
      <c r="M160" s="146"/>
      <c r="N160" s="146"/>
      <c r="O160" s="702"/>
      <c r="P160" s="702"/>
      <c r="Q160" s="702"/>
    </row>
    <row r="161" spans="1:17" s="685" customFormat="1" ht="12.75">
      <c r="A161" s="143"/>
      <c r="B161" s="144"/>
      <c r="C161" s="145"/>
      <c r="D161" s="713" t="s">
        <v>6</v>
      </c>
      <c r="E161" s="138"/>
      <c r="F161" s="139"/>
      <c r="G161" s="138"/>
      <c r="H161" s="138">
        <f>SUM(H154:H160)</f>
        <v>0</v>
      </c>
      <c r="I161" s="138">
        <f>SUM(I154:I160)</f>
        <v>0</v>
      </c>
      <c r="J161" s="138">
        <f>SUM(J154:J160)</f>
        <v>0</v>
      </c>
      <c r="K161" s="147"/>
      <c r="L161" s="146"/>
      <c r="M161" s="146"/>
      <c r="N161" s="146"/>
      <c r="O161" s="702"/>
      <c r="P161" s="702"/>
      <c r="Q161" s="702"/>
    </row>
    <row r="162" spans="1:17" s="685" customFormat="1" ht="12.75">
      <c r="A162" s="143"/>
      <c r="B162" s="144"/>
      <c r="C162" s="145"/>
      <c r="D162" s="123" t="s">
        <v>951</v>
      </c>
      <c r="E162" s="138"/>
      <c r="F162" s="139"/>
      <c r="G162" s="138"/>
      <c r="H162" s="138">
        <f>H161</f>
        <v>0</v>
      </c>
      <c r="I162" s="138">
        <f>I161</f>
        <v>0</v>
      </c>
      <c r="J162" s="138">
        <f>J161</f>
        <v>0</v>
      </c>
      <c r="K162" s="147"/>
      <c r="L162" s="146"/>
      <c r="M162" s="146"/>
      <c r="N162" s="146"/>
      <c r="O162" s="702"/>
      <c r="P162" s="702"/>
      <c r="Q162" s="702"/>
    </row>
    <row r="163" spans="4:17" ht="12.75">
      <c r="D163" s="123" t="s">
        <v>141</v>
      </c>
      <c r="E163" s="138"/>
      <c r="F163" s="139"/>
      <c r="G163" s="138"/>
      <c r="H163" s="138">
        <f>H151+H162</f>
        <v>0</v>
      </c>
      <c r="I163" s="138">
        <f>I151+I162</f>
        <v>0</v>
      </c>
      <c r="J163" s="138">
        <f>J151+J162</f>
        <v>0</v>
      </c>
      <c r="K163" s="139"/>
      <c r="L163" s="140"/>
      <c r="M163" s="140"/>
      <c r="N163" s="140"/>
      <c r="O163" s="141"/>
      <c r="P163" s="141"/>
      <c r="Q163" s="141"/>
    </row>
    <row r="164" spans="4:17" ht="12.75">
      <c r="D164" s="123" t="s">
        <v>144</v>
      </c>
      <c r="E164" s="138"/>
      <c r="F164" s="139"/>
      <c r="G164" s="138"/>
      <c r="H164" s="138">
        <f>H163+H143</f>
        <v>0</v>
      </c>
      <c r="I164" s="138">
        <f>I163+I143</f>
        <v>0</v>
      </c>
      <c r="J164" s="138">
        <f>J163+J143</f>
        <v>0</v>
      </c>
      <c r="K164" s="139"/>
      <c r="L164" s="140"/>
      <c r="M164" s="140"/>
      <c r="N164" s="140"/>
      <c r="O164" s="141"/>
      <c r="P164" s="141"/>
      <c r="Q164" s="141"/>
    </row>
    <row r="165" spans="1:17" ht="22.5" customHeight="1">
      <c r="A165" s="716"/>
      <c r="D165" s="123"/>
      <c r="E165" s="138"/>
      <c r="F165" s="139"/>
      <c r="G165" s="138"/>
      <c r="H165" s="138"/>
      <c r="I165" s="138"/>
      <c r="J165" s="138"/>
      <c r="K165" s="139"/>
      <c r="L165" s="140"/>
      <c r="M165" s="140"/>
      <c r="N165" s="140"/>
      <c r="O165" s="141"/>
      <c r="P165" s="141"/>
      <c r="Q165" s="141"/>
    </row>
    <row r="166" spans="1:17" ht="11.25" customHeight="1">
      <c r="A166" s="716" t="s">
        <v>875</v>
      </c>
      <c r="D166" s="123"/>
      <c r="E166" s="138"/>
      <c r="F166" s="139"/>
      <c r="G166" s="138"/>
      <c r="H166" s="138"/>
      <c r="I166" s="138"/>
      <c r="J166" s="138"/>
      <c r="K166" s="139"/>
      <c r="L166" s="140"/>
      <c r="M166" s="140"/>
      <c r="N166" s="140"/>
      <c r="O166" s="141"/>
      <c r="P166" s="141"/>
      <c r="Q166" s="141"/>
    </row>
    <row r="167" spans="1:17" ht="41.25" customHeight="1">
      <c r="A167" s="717"/>
      <c r="B167" s="998" t="s">
        <v>876</v>
      </c>
      <c r="C167" s="999"/>
      <c r="D167" s="999"/>
      <c r="E167" s="999"/>
      <c r="F167" s="999"/>
      <c r="G167" s="999"/>
      <c r="H167" s="999"/>
      <c r="I167" s="999"/>
      <c r="J167" s="999"/>
      <c r="K167" s="139"/>
      <c r="L167" s="140"/>
      <c r="M167" s="140"/>
      <c r="N167" s="140"/>
      <c r="O167" s="141"/>
      <c r="P167" s="141"/>
      <c r="Q167" s="141"/>
    </row>
    <row r="168" spans="1:17" ht="14.25" customHeight="1">
      <c r="A168" s="717"/>
      <c r="B168" s="718"/>
      <c r="C168" s="718"/>
      <c r="D168" s="718"/>
      <c r="E168" s="98"/>
      <c r="F168" s="718"/>
      <c r="G168" s="718"/>
      <c r="H168" s="718"/>
      <c r="I168" s="718"/>
      <c r="J168" s="718"/>
      <c r="K168" s="139"/>
      <c r="L168" s="140"/>
      <c r="M168" s="140"/>
      <c r="N168" s="140"/>
      <c r="O168" s="141"/>
      <c r="P168" s="141"/>
      <c r="Q168" s="141"/>
    </row>
    <row r="169" spans="4:5" ht="12.75">
      <c r="D169" s="714"/>
      <c r="E169" s="737"/>
    </row>
    <row r="170" ht="12.75">
      <c r="E170" s="737"/>
    </row>
    <row r="171" spans="1:5" ht="12.75">
      <c r="A171" s="1"/>
      <c r="B171" s="1"/>
      <c r="C171" s="1"/>
      <c r="E171" s="737"/>
    </row>
    <row r="172" spans="1:17" ht="12.75">
      <c r="A172" s="1"/>
      <c r="B172" s="1"/>
      <c r="C172" s="1"/>
      <c r="D172" s="709"/>
      <c r="E172" s="711"/>
      <c r="F172" s="93"/>
      <c r="G172" s="711"/>
      <c r="H172" s="711"/>
      <c r="I172" s="711"/>
      <c r="J172" s="711"/>
      <c r="K172" s="93"/>
      <c r="L172" s="710"/>
      <c r="M172" s="710"/>
      <c r="N172" s="710"/>
      <c r="O172" s="93"/>
      <c r="P172" s="93"/>
      <c r="Q172" s="93"/>
    </row>
    <row r="173" spans="1:5" ht="12.75">
      <c r="A173" s="1"/>
      <c r="B173" s="1"/>
      <c r="C173" s="1"/>
      <c r="E173" s="98"/>
    </row>
    <row r="174" spans="1:5" ht="12.75">
      <c r="A174" s="1"/>
      <c r="B174" s="1"/>
      <c r="C174" s="1"/>
      <c r="E174" s="98"/>
    </row>
    <row r="175" spans="1:5" ht="12.75">
      <c r="A175" s="1"/>
      <c r="B175" s="1"/>
      <c r="C175" s="1"/>
      <c r="E175" s="4"/>
    </row>
    <row r="176" spans="1:5" ht="12.75">
      <c r="A176" s="1"/>
      <c r="B176" s="1"/>
      <c r="C176" s="1"/>
      <c r="E176" s="138"/>
    </row>
    <row r="177" spans="1:6" ht="12.75">
      <c r="A177" s="1"/>
      <c r="B177" s="1"/>
      <c r="C177" s="1"/>
      <c r="E177" s="736"/>
      <c r="F177" s="738"/>
    </row>
    <row r="178" spans="1:5" ht="12.75">
      <c r="A178" s="1"/>
      <c r="B178" s="1"/>
      <c r="C178" s="1"/>
      <c r="E178" s="98"/>
    </row>
  </sheetData>
  <sheetProtection/>
  <mergeCells count="1">
    <mergeCell ref="B167:J167"/>
  </mergeCells>
  <printOptions horizontalCentered="1"/>
  <pageMargins left="0.3937007874015748" right="0.35433070866141736" top="0.6299212598425197" bottom="0.5905511811023623" header="0.5118110236220472" footer="0.35433070866141736"/>
  <pageSetup fitToHeight="4" fitToWidth="1" horizontalDpi="600" verticalDpi="600" orientation="portrait" paperSize="9" scale="75" r:id="rId1"/>
  <headerFooter alignWithMargins="0">
    <oddFooter>&amp;R&amp;"Arial Narrow,Obyčejné"&amp;8Strana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O198"/>
  <sheetViews>
    <sheetView view="pageBreakPreview" zoomScale="90" zoomScaleNormal="90" zoomScaleSheetLayoutView="90" zoomScalePageLayoutView="0" workbookViewId="0" topLeftCell="A178">
      <selection activeCell="N197" sqref="N197"/>
    </sheetView>
  </sheetViews>
  <sheetFormatPr defaultColWidth="9.140625" defaultRowHeight="12.75"/>
  <cols>
    <col min="1" max="1" width="2.8515625" style="0" customWidth="1"/>
    <col min="2" max="2" width="1.421875" style="0" customWidth="1"/>
    <col min="3" max="4" width="4.140625" style="0" customWidth="1"/>
    <col min="5" max="5" width="15.8515625" style="0" customWidth="1"/>
    <col min="6" max="6" width="50.8515625" style="0" customWidth="1"/>
    <col min="7" max="7" width="7.421875" style="0" customWidth="1"/>
    <col min="8" max="8" width="11.421875" style="0" customWidth="1"/>
    <col min="9" max="9" width="18.421875" style="0" customWidth="1"/>
    <col min="10" max="10" width="19.8515625" style="0" customWidth="1"/>
    <col min="11" max="11" width="2.421875" style="0" customWidth="1"/>
    <col min="12" max="12" width="2.140625" style="0" customWidth="1"/>
    <col min="14" max="14" width="9.8515625" style="0" customWidth="1"/>
    <col min="15" max="15" width="9.140625" style="0" bestFit="1" customWidth="1"/>
  </cols>
  <sheetData>
    <row r="1" ht="12.75">
      <c r="A1" s="756"/>
    </row>
    <row r="2" ht="12.75">
      <c r="K2" s="960"/>
    </row>
    <row r="3" spans="2:12" ht="12.75">
      <c r="B3" s="757"/>
      <c r="C3" s="758"/>
      <c r="D3" s="758"/>
      <c r="E3" s="758"/>
      <c r="F3" s="758"/>
      <c r="G3" s="758"/>
      <c r="H3" s="758"/>
      <c r="I3" s="758"/>
      <c r="J3" s="758"/>
      <c r="K3" s="948"/>
      <c r="L3" s="759"/>
    </row>
    <row r="4" spans="2:12" ht="18">
      <c r="B4" s="759"/>
      <c r="D4" s="760" t="s">
        <v>309</v>
      </c>
      <c r="L4" s="759"/>
    </row>
    <row r="5" spans="2:12" ht="12.75">
      <c r="B5" s="759"/>
      <c r="L5" s="759"/>
    </row>
    <row r="6" spans="2:12" ht="12.75">
      <c r="B6" s="759"/>
      <c r="D6" s="761" t="s">
        <v>683</v>
      </c>
      <c r="L6" s="759"/>
    </row>
    <row r="7" spans="2:12" ht="12.75">
      <c r="B7" s="759"/>
      <c r="E7" s="1040" t="s">
        <v>311</v>
      </c>
      <c r="F7" s="1041"/>
      <c r="G7" s="1041"/>
      <c r="H7" s="1041"/>
      <c r="L7" s="759"/>
    </row>
    <row r="8" spans="1:12" ht="12.75">
      <c r="A8" s="762"/>
      <c r="B8" s="763"/>
      <c r="C8" s="762"/>
      <c r="D8" s="761" t="s">
        <v>965</v>
      </c>
      <c r="E8" s="762"/>
      <c r="F8" s="762"/>
      <c r="G8" s="762"/>
      <c r="H8" s="762"/>
      <c r="I8" s="762"/>
      <c r="J8" s="762"/>
      <c r="K8" s="762"/>
      <c r="L8" s="782"/>
    </row>
    <row r="9" spans="1:12" ht="12.75">
      <c r="A9" s="762"/>
      <c r="B9" s="763"/>
      <c r="C9" s="762"/>
      <c r="D9" s="762"/>
      <c r="E9" s="1042" t="s">
        <v>1157</v>
      </c>
      <c r="F9" s="1043"/>
      <c r="G9" s="1043"/>
      <c r="H9" s="1043"/>
      <c r="I9" s="762"/>
      <c r="J9" s="762"/>
      <c r="K9" s="762"/>
      <c r="L9" s="782"/>
    </row>
    <row r="10" spans="1:12" ht="12.75">
      <c r="A10" s="762"/>
      <c r="B10" s="763"/>
      <c r="C10" s="762"/>
      <c r="D10" s="762"/>
      <c r="E10" s="762"/>
      <c r="F10" s="762"/>
      <c r="G10" s="762"/>
      <c r="H10" s="762"/>
      <c r="I10" s="762"/>
      <c r="J10" s="762"/>
      <c r="K10" s="762"/>
      <c r="L10" s="782"/>
    </row>
    <row r="11" spans="1:12" ht="12.75">
      <c r="A11" s="762"/>
      <c r="B11" s="763"/>
      <c r="C11" s="762"/>
      <c r="D11" s="761" t="s">
        <v>966</v>
      </c>
      <c r="E11" s="762"/>
      <c r="F11" s="764" t="s">
        <v>967</v>
      </c>
      <c r="G11" s="762"/>
      <c r="H11" s="762"/>
      <c r="I11" s="761" t="s">
        <v>968</v>
      </c>
      <c r="J11" s="764" t="s">
        <v>967</v>
      </c>
      <c r="K11" s="764"/>
      <c r="L11" s="782"/>
    </row>
    <row r="12" spans="1:12" ht="12.75">
      <c r="A12" s="762"/>
      <c r="B12" s="763"/>
      <c r="C12" s="762"/>
      <c r="D12" s="761" t="s">
        <v>49</v>
      </c>
      <c r="E12" s="762"/>
      <c r="F12" s="764" t="s">
        <v>62</v>
      </c>
      <c r="G12" s="762"/>
      <c r="H12" s="762"/>
      <c r="I12" s="761" t="s">
        <v>684</v>
      </c>
      <c r="J12" s="765"/>
      <c r="K12" s="765"/>
      <c r="L12" s="782"/>
    </row>
    <row r="13" spans="1:12" ht="12.75">
      <c r="A13" s="762"/>
      <c r="B13" s="763"/>
      <c r="C13" s="762"/>
      <c r="D13" s="762"/>
      <c r="E13" s="762"/>
      <c r="F13" s="762"/>
      <c r="G13" s="762"/>
      <c r="H13" s="762"/>
      <c r="I13" s="762"/>
      <c r="J13" s="762"/>
      <c r="K13" s="762"/>
      <c r="L13" s="782"/>
    </row>
    <row r="14" spans="1:12" ht="12.75">
      <c r="A14" s="762"/>
      <c r="B14" s="763"/>
      <c r="C14" s="762"/>
      <c r="D14" s="761" t="s">
        <v>685</v>
      </c>
      <c r="E14" s="762"/>
      <c r="F14" s="762"/>
      <c r="G14" s="762"/>
      <c r="H14" s="762"/>
      <c r="I14" s="761" t="s">
        <v>70</v>
      </c>
      <c r="J14" s="764">
        <f>IF('[1]Rekapitulácia stavby'!AN10="","",'[1]Rekapitulácia stavby'!AN10)</f>
      </c>
      <c r="K14" s="764"/>
      <c r="L14" s="782"/>
    </row>
    <row r="15" spans="1:12" ht="12.75">
      <c r="A15" s="762"/>
      <c r="B15" s="763"/>
      <c r="C15" s="762"/>
      <c r="D15" s="762"/>
      <c r="E15" s="764" t="str">
        <f>'Krycí list rozpočtu NV'!E9</f>
        <v> Mesto Malacky , Bernolákova 5188/1A, 901 01 Malacky</v>
      </c>
      <c r="F15" s="762"/>
      <c r="G15" s="762"/>
      <c r="H15" s="762"/>
      <c r="I15" s="761" t="s">
        <v>969</v>
      </c>
      <c r="J15" s="764">
        <f>IF('[1]Rekapitulácia stavby'!AN11="","",'[1]Rekapitulácia stavby'!AN11)</f>
      </c>
      <c r="K15" s="764"/>
      <c r="L15" s="782"/>
    </row>
    <row r="16" spans="1:12" ht="12.75">
      <c r="A16" s="762"/>
      <c r="B16" s="763"/>
      <c r="C16" s="762"/>
      <c r="D16" s="762"/>
      <c r="E16" s="762"/>
      <c r="F16" s="762"/>
      <c r="G16" s="762"/>
      <c r="H16" s="762"/>
      <c r="I16" s="762"/>
      <c r="J16" s="762"/>
      <c r="K16" s="762"/>
      <c r="L16" s="782"/>
    </row>
    <row r="17" spans="1:12" ht="12.75">
      <c r="A17" s="762"/>
      <c r="B17" s="763"/>
      <c r="C17" s="762"/>
      <c r="D17" s="761" t="s">
        <v>687</v>
      </c>
      <c r="E17" s="762"/>
      <c r="F17" s="762"/>
      <c r="G17" s="762"/>
      <c r="H17" s="762"/>
      <c r="I17" s="761" t="s">
        <v>70</v>
      </c>
      <c r="J17" s="764">
        <f>'[1]Rekapitulácia stavby'!AN13</f>
      </c>
      <c r="K17" s="764"/>
      <c r="L17" s="782"/>
    </row>
    <row r="18" spans="1:12" ht="12.75">
      <c r="A18" s="762"/>
      <c r="B18" s="763"/>
      <c r="C18" s="762"/>
      <c r="D18" s="762"/>
      <c r="E18" s="1045" t="str">
        <f>'[1]Rekapitulácia stavby'!E14</f>
        <v> </v>
      </c>
      <c r="F18" s="1045"/>
      <c r="G18" s="1045"/>
      <c r="H18" s="1045"/>
      <c r="I18" s="761" t="s">
        <v>969</v>
      </c>
      <c r="J18" s="764">
        <f>'[1]Rekapitulácia stavby'!AN14</f>
      </c>
      <c r="K18" s="764"/>
      <c r="L18" s="782"/>
    </row>
    <row r="19" spans="1:12" ht="12.75">
      <c r="A19" s="762"/>
      <c r="B19" s="763"/>
      <c r="C19" s="762"/>
      <c r="D19" s="762"/>
      <c r="E19" s="762"/>
      <c r="F19" s="762"/>
      <c r="G19" s="762"/>
      <c r="H19" s="762"/>
      <c r="I19" s="762"/>
      <c r="J19" s="762"/>
      <c r="K19" s="762"/>
      <c r="L19" s="782"/>
    </row>
    <row r="20" spans="1:12" ht="12.75">
      <c r="A20" s="762"/>
      <c r="B20" s="763"/>
      <c r="C20" s="762"/>
      <c r="D20" s="761" t="s">
        <v>686</v>
      </c>
      <c r="E20" s="762"/>
      <c r="F20" s="762"/>
      <c r="G20" s="762"/>
      <c r="H20" s="762"/>
      <c r="I20" s="761" t="s">
        <v>70</v>
      </c>
      <c r="J20" s="764">
        <f>IF('[1]Rekapitulácia stavby'!AN16="","",'[1]Rekapitulácia stavby'!AN16)</f>
      </c>
      <c r="K20" s="764"/>
      <c r="L20" s="782"/>
    </row>
    <row r="21" spans="1:12" ht="12.75">
      <c r="A21" s="762"/>
      <c r="B21" s="763"/>
      <c r="C21" s="762"/>
      <c r="D21" s="762"/>
      <c r="E21" s="977" t="s">
        <v>1173</v>
      </c>
      <c r="F21" s="762"/>
      <c r="G21" s="762"/>
      <c r="H21" s="762"/>
      <c r="I21" s="761" t="s">
        <v>969</v>
      </c>
      <c r="J21" s="764">
        <f>IF('[1]Rekapitulácia stavby'!AN17="","",'[1]Rekapitulácia stavby'!AN17)</f>
      </c>
      <c r="K21" s="764"/>
      <c r="L21" s="782"/>
    </row>
    <row r="22" spans="1:12" ht="12.75">
      <c r="A22" s="762"/>
      <c r="B22" s="763"/>
      <c r="C22" s="762"/>
      <c r="D22" s="762"/>
      <c r="E22" s="762"/>
      <c r="F22" s="762"/>
      <c r="G22" s="762"/>
      <c r="H22" s="762"/>
      <c r="I22" s="762"/>
      <c r="J22" s="762"/>
      <c r="K22" s="762"/>
      <c r="L22" s="782"/>
    </row>
    <row r="23" spans="1:12" ht="12.75">
      <c r="A23" s="762"/>
      <c r="B23" s="763"/>
      <c r="C23" s="762"/>
      <c r="D23" s="761" t="s">
        <v>970</v>
      </c>
      <c r="E23" s="762"/>
      <c r="F23" s="762"/>
      <c r="G23" s="762"/>
      <c r="H23" s="762"/>
      <c r="I23" s="761" t="s">
        <v>70</v>
      </c>
      <c r="J23" s="764">
        <f>IF('[1]Rekapitulácia stavby'!AN19="","",'[1]Rekapitulácia stavby'!AN19)</f>
      </c>
      <c r="K23" s="764"/>
      <c r="L23" s="782"/>
    </row>
    <row r="24" spans="1:12" ht="12.75">
      <c r="A24" s="762"/>
      <c r="B24" s="763"/>
      <c r="C24" s="762"/>
      <c r="D24" s="762"/>
      <c r="E24" s="764"/>
      <c r="F24" s="762"/>
      <c r="G24" s="762"/>
      <c r="H24" s="762"/>
      <c r="I24" s="761" t="s">
        <v>969</v>
      </c>
      <c r="J24" s="764">
        <f>IF('[1]Rekapitulácia stavby'!AN20="","",'[1]Rekapitulácia stavby'!AN20)</f>
      </c>
      <c r="K24" s="764"/>
      <c r="L24" s="782"/>
    </row>
    <row r="25" spans="1:12" ht="12.75">
      <c r="A25" s="762"/>
      <c r="B25" s="763"/>
      <c r="C25" s="762"/>
      <c r="D25" s="762"/>
      <c r="E25" s="762"/>
      <c r="F25" s="762"/>
      <c r="G25" s="762"/>
      <c r="H25" s="762"/>
      <c r="I25" s="762"/>
      <c r="J25" s="762"/>
      <c r="K25" s="762"/>
      <c r="L25" s="782"/>
    </row>
    <row r="26" spans="1:12" ht="12.75">
      <c r="A26" s="762"/>
      <c r="B26" s="763"/>
      <c r="C26" s="762"/>
      <c r="D26" s="761" t="s">
        <v>971</v>
      </c>
      <c r="E26" s="762"/>
      <c r="F26" s="762"/>
      <c r="G26" s="762"/>
      <c r="H26" s="762"/>
      <c r="I26" s="762"/>
      <c r="J26" s="762"/>
      <c r="K26" s="762"/>
      <c r="L26" s="782"/>
    </row>
    <row r="27" spans="1:12" ht="12.75">
      <c r="A27" s="766"/>
      <c r="B27" s="767"/>
      <c r="C27" s="766"/>
      <c r="D27" s="766"/>
      <c r="E27" s="1046" t="s">
        <v>967</v>
      </c>
      <c r="F27" s="1046"/>
      <c r="G27" s="1046"/>
      <c r="H27" s="1046"/>
      <c r="I27" s="766"/>
      <c r="J27" s="766"/>
      <c r="K27" s="766"/>
      <c r="L27" s="834"/>
    </row>
    <row r="28" spans="1:12" ht="12.75">
      <c r="A28" s="762"/>
      <c r="B28" s="763"/>
      <c r="C28" s="762"/>
      <c r="D28" s="762"/>
      <c r="E28" s="762"/>
      <c r="F28" s="762"/>
      <c r="G28" s="762"/>
      <c r="H28" s="762"/>
      <c r="I28" s="762"/>
      <c r="J28" s="762"/>
      <c r="K28" s="762"/>
      <c r="L28" s="782"/>
    </row>
    <row r="29" spans="1:12" ht="12.75">
      <c r="A29" s="762"/>
      <c r="B29" s="763"/>
      <c r="C29" s="762"/>
      <c r="D29" s="769"/>
      <c r="E29" s="769"/>
      <c r="F29" s="769"/>
      <c r="G29" s="769"/>
      <c r="H29" s="769"/>
      <c r="I29" s="769"/>
      <c r="J29" s="769"/>
      <c r="K29" s="950"/>
      <c r="L29" s="782"/>
    </row>
    <row r="30" spans="1:12" ht="15.75">
      <c r="A30" s="762"/>
      <c r="B30" s="763"/>
      <c r="C30" s="762"/>
      <c r="D30" s="770" t="s">
        <v>689</v>
      </c>
      <c r="E30" s="762"/>
      <c r="F30" s="762"/>
      <c r="G30" s="762"/>
      <c r="H30" s="762"/>
      <c r="I30" s="762"/>
      <c r="J30" s="771">
        <f>ROUND(J121,2)</f>
        <v>0</v>
      </c>
      <c r="K30" s="836"/>
      <c r="L30" s="782"/>
    </row>
    <row r="31" spans="1:12" ht="12.75">
      <c r="A31" s="762"/>
      <c r="B31" s="763"/>
      <c r="C31" s="762"/>
      <c r="D31" s="769"/>
      <c r="E31" s="769"/>
      <c r="F31" s="769"/>
      <c r="G31" s="769"/>
      <c r="H31" s="769"/>
      <c r="I31" s="769"/>
      <c r="J31" s="972"/>
      <c r="K31" s="951"/>
      <c r="L31" s="782"/>
    </row>
    <row r="32" spans="1:12" ht="12.75">
      <c r="A32" s="762"/>
      <c r="B32" s="763"/>
      <c r="C32" s="762"/>
      <c r="D32" s="762"/>
      <c r="E32" s="762"/>
      <c r="F32" s="772" t="s">
        <v>972</v>
      </c>
      <c r="G32" s="762"/>
      <c r="H32" s="762"/>
      <c r="I32" s="772" t="s">
        <v>973</v>
      </c>
      <c r="J32" s="973" t="s">
        <v>974</v>
      </c>
      <c r="K32" s="837"/>
      <c r="L32" s="782"/>
    </row>
    <row r="33" spans="1:12" ht="12.75">
      <c r="A33" s="762"/>
      <c r="B33" s="763"/>
      <c r="C33" s="762"/>
      <c r="D33" s="773" t="s">
        <v>152</v>
      </c>
      <c r="E33" s="761" t="s">
        <v>975</v>
      </c>
      <c r="F33" s="774">
        <f>ROUND((SUM(BE121:BE192)),2)</f>
        <v>0</v>
      </c>
      <c r="G33" s="762"/>
      <c r="H33" s="762"/>
      <c r="I33" s="775">
        <v>0.2</v>
      </c>
      <c r="J33" s="774">
        <f>ROUND(J30*0.2,2)</f>
        <v>0</v>
      </c>
      <c r="K33" s="838"/>
      <c r="L33" s="782"/>
    </row>
    <row r="34" spans="1:12" ht="12.75">
      <c r="A34" s="762"/>
      <c r="B34" s="763"/>
      <c r="C34" s="762"/>
      <c r="D34" s="762"/>
      <c r="E34" s="761" t="s">
        <v>976</v>
      </c>
      <c r="F34" s="774">
        <f>ROUND((SUM(BF121:BF192)),2)</f>
        <v>0</v>
      </c>
      <c r="G34" s="762"/>
      <c r="H34" s="762"/>
      <c r="I34" s="775">
        <v>0.2</v>
      </c>
      <c r="J34" s="774">
        <f>0</f>
        <v>0</v>
      </c>
      <c r="K34" s="838"/>
      <c r="L34" s="782"/>
    </row>
    <row r="35" spans="1:12" ht="12.75">
      <c r="A35" s="762"/>
      <c r="B35" s="763"/>
      <c r="C35" s="762"/>
      <c r="D35" s="762"/>
      <c r="E35" s="761" t="s">
        <v>977</v>
      </c>
      <c r="F35" s="774">
        <f>ROUND((SUM(BG121:BG192)),2)</f>
        <v>0</v>
      </c>
      <c r="G35" s="762"/>
      <c r="H35" s="762"/>
      <c r="I35" s="775">
        <v>0.2</v>
      </c>
      <c r="J35" s="774">
        <f>0</f>
        <v>0</v>
      </c>
      <c r="K35" s="838"/>
      <c r="L35" s="782"/>
    </row>
    <row r="36" spans="1:12" ht="12.75">
      <c r="A36" s="762"/>
      <c r="B36" s="763"/>
      <c r="C36" s="762"/>
      <c r="D36" s="762"/>
      <c r="E36" s="761" t="s">
        <v>978</v>
      </c>
      <c r="F36" s="774">
        <f>ROUND((SUM(BH121:BH192)),2)</f>
        <v>0</v>
      </c>
      <c r="G36" s="762"/>
      <c r="H36" s="762"/>
      <c r="I36" s="775">
        <v>0.2</v>
      </c>
      <c r="J36" s="774">
        <f>0</f>
        <v>0</v>
      </c>
      <c r="K36" s="838"/>
      <c r="L36" s="782"/>
    </row>
    <row r="37" spans="1:12" ht="12.75">
      <c r="A37" s="762"/>
      <c r="B37" s="763"/>
      <c r="C37" s="762"/>
      <c r="D37" s="762"/>
      <c r="E37" s="761" t="s">
        <v>979</v>
      </c>
      <c r="F37" s="774">
        <f>ROUND((SUM(BI121:BI192)),2)</f>
        <v>0</v>
      </c>
      <c r="G37" s="762"/>
      <c r="H37" s="762"/>
      <c r="I37" s="775">
        <v>0</v>
      </c>
      <c r="J37" s="774">
        <f>0</f>
        <v>0</v>
      </c>
      <c r="K37" s="838"/>
      <c r="L37" s="782"/>
    </row>
    <row r="38" spans="1:12" ht="12.75">
      <c r="A38" s="762"/>
      <c r="B38" s="763"/>
      <c r="C38" s="762"/>
      <c r="D38" s="762"/>
      <c r="E38" s="762"/>
      <c r="F38" s="762"/>
      <c r="G38" s="762"/>
      <c r="H38" s="762"/>
      <c r="I38" s="762"/>
      <c r="J38" s="974"/>
      <c r="K38" s="839"/>
      <c r="L38" s="782"/>
    </row>
    <row r="39" spans="1:14" ht="15.75">
      <c r="A39" s="762"/>
      <c r="B39" s="763"/>
      <c r="C39" s="776"/>
      <c r="D39" s="777" t="s">
        <v>690</v>
      </c>
      <c r="E39" s="778"/>
      <c r="F39" s="778"/>
      <c r="G39" s="779" t="s">
        <v>980</v>
      </c>
      <c r="H39" s="780" t="s">
        <v>54</v>
      </c>
      <c r="I39" s="778"/>
      <c r="J39" s="975">
        <f>SUM(J30:J37)</f>
        <v>0</v>
      </c>
      <c r="K39" s="952"/>
      <c r="L39" s="782"/>
      <c r="N39" s="992"/>
    </row>
    <row r="40" spans="1:12" ht="12.75">
      <c r="A40" s="762"/>
      <c r="B40" s="763"/>
      <c r="C40" s="762"/>
      <c r="D40" s="762"/>
      <c r="E40" s="762"/>
      <c r="F40" s="762"/>
      <c r="G40" s="762"/>
      <c r="H40" s="762"/>
      <c r="I40" s="762"/>
      <c r="J40" s="762"/>
      <c r="K40" s="762"/>
      <c r="L40" s="782"/>
    </row>
    <row r="41" spans="2:12" ht="12.75">
      <c r="B41" s="759"/>
      <c r="L41" s="759"/>
    </row>
    <row r="42" spans="2:12" ht="12.75">
      <c r="B42" s="759"/>
      <c r="L42" s="759"/>
    </row>
    <row r="43" spans="2:12" ht="12.75">
      <c r="B43" s="759"/>
      <c r="L43" s="759"/>
    </row>
    <row r="44" spans="2:12" ht="12.75">
      <c r="B44" s="759"/>
      <c r="L44" s="759"/>
    </row>
    <row r="45" spans="2:12" ht="12.75">
      <c r="B45" s="759"/>
      <c r="L45" s="759"/>
    </row>
    <row r="46" spans="2:12" ht="12.75">
      <c r="B46" s="759"/>
      <c r="L46" s="759"/>
    </row>
    <row r="47" spans="2:12" ht="12.75">
      <c r="B47" s="759"/>
      <c r="L47" s="759"/>
    </row>
    <row r="48" spans="2:12" ht="12.75">
      <c r="B48" s="759"/>
      <c r="L48" s="759"/>
    </row>
    <row r="49" spans="2:12" ht="12.75">
      <c r="B49" s="759"/>
      <c r="L49" s="759"/>
    </row>
    <row r="50" spans="1:12" ht="12.75">
      <c r="A50" s="781"/>
      <c r="B50" s="782"/>
      <c r="C50" s="781"/>
      <c r="D50" s="783" t="s">
        <v>324</v>
      </c>
      <c r="E50" s="784"/>
      <c r="F50" s="784"/>
      <c r="G50" s="783" t="s">
        <v>981</v>
      </c>
      <c r="H50" s="784"/>
      <c r="I50" s="784"/>
      <c r="J50" s="784"/>
      <c r="K50" s="949"/>
      <c r="L50" s="782"/>
    </row>
    <row r="51" spans="2:12" ht="12.75">
      <c r="B51" s="759"/>
      <c r="L51" s="759"/>
    </row>
    <row r="52" spans="2:12" ht="12.75">
      <c r="B52" s="759"/>
      <c r="L52" s="759"/>
    </row>
    <row r="53" spans="2:12" ht="12.75">
      <c r="B53" s="759"/>
      <c r="L53" s="759"/>
    </row>
    <row r="54" spans="2:12" ht="12.75">
      <c r="B54" s="759"/>
      <c r="L54" s="759"/>
    </row>
    <row r="55" spans="2:12" ht="12.75">
      <c r="B55" s="759"/>
      <c r="L55" s="759"/>
    </row>
    <row r="56" spans="2:12" ht="12.75">
      <c r="B56" s="759"/>
      <c r="L56" s="759"/>
    </row>
    <row r="57" spans="2:12" ht="12.75">
      <c r="B57" s="759"/>
      <c r="L57" s="759"/>
    </row>
    <row r="58" spans="2:12" ht="12.75">
      <c r="B58" s="759"/>
      <c r="L58" s="759"/>
    </row>
    <row r="59" spans="2:12" ht="12.75">
      <c r="B59" s="759"/>
      <c r="L59" s="759"/>
    </row>
    <row r="60" spans="2:12" ht="12.75">
      <c r="B60" s="759"/>
      <c r="L60" s="759"/>
    </row>
    <row r="61" spans="1:12" ht="12.75">
      <c r="A61" s="762"/>
      <c r="B61" s="763"/>
      <c r="C61" s="762"/>
      <c r="D61" s="785" t="s">
        <v>982</v>
      </c>
      <c r="E61" s="786"/>
      <c r="F61" s="787" t="s">
        <v>385</v>
      </c>
      <c r="G61" s="785" t="s">
        <v>982</v>
      </c>
      <c r="H61" s="786"/>
      <c r="I61" s="786"/>
      <c r="J61" s="788" t="s">
        <v>385</v>
      </c>
      <c r="K61" s="953"/>
      <c r="L61" s="782"/>
    </row>
    <row r="62" spans="2:12" ht="12.75">
      <c r="B62" s="759"/>
      <c r="L62" s="759"/>
    </row>
    <row r="63" spans="2:12" ht="12.75">
      <c r="B63" s="759"/>
      <c r="L63" s="759"/>
    </row>
    <row r="64" spans="2:12" ht="12.75">
      <c r="B64" s="759"/>
      <c r="L64" s="759"/>
    </row>
    <row r="65" spans="1:12" ht="12.75">
      <c r="A65" s="762"/>
      <c r="B65" s="763"/>
      <c r="C65" s="762"/>
      <c r="D65" s="783" t="s">
        <v>320</v>
      </c>
      <c r="E65" s="789"/>
      <c r="F65" s="789"/>
      <c r="G65" s="783" t="s">
        <v>325</v>
      </c>
      <c r="H65" s="789"/>
      <c r="I65" s="789"/>
      <c r="J65" s="789"/>
      <c r="K65" s="950"/>
      <c r="L65" s="782"/>
    </row>
    <row r="66" spans="2:12" ht="12.75">
      <c r="B66" s="759"/>
      <c r="L66" s="759"/>
    </row>
    <row r="67" spans="2:12" ht="12.75">
      <c r="B67" s="759"/>
      <c r="L67" s="759"/>
    </row>
    <row r="68" spans="2:12" ht="12.75">
      <c r="B68" s="759"/>
      <c r="L68" s="759"/>
    </row>
    <row r="69" spans="2:12" ht="12.75">
      <c r="B69" s="759"/>
      <c r="L69" s="759"/>
    </row>
    <row r="70" spans="2:12" ht="12.75">
      <c r="B70" s="759"/>
      <c r="L70" s="759"/>
    </row>
    <row r="71" spans="2:12" ht="12.75">
      <c r="B71" s="759"/>
      <c r="L71" s="759"/>
    </row>
    <row r="72" spans="2:12" ht="12.75">
      <c r="B72" s="759"/>
      <c r="L72" s="759"/>
    </row>
    <row r="73" spans="2:12" ht="12.75">
      <c r="B73" s="759"/>
      <c r="L73" s="759"/>
    </row>
    <row r="74" spans="2:12" ht="12.75">
      <c r="B74" s="759"/>
      <c r="L74" s="759"/>
    </row>
    <row r="75" spans="2:12" ht="12.75">
      <c r="B75" s="759"/>
      <c r="L75" s="759"/>
    </row>
    <row r="76" spans="1:12" ht="12.75">
      <c r="A76" s="762"/>
      <c r="B76" s="763"/>
      <c r="C76" s="762"/>
      <c r="D76" s="785" t="s">
        <v>982</v>
      </c>
      <c r="E76" s="786"/>
      <c r="F76" s="787" t="s">
        <v>385</v>
      </c>
      <c r="G76" s="785" t="s">
        <v>982</v>
      </c>
      <c r="H76" s="786"/>
      <c r="I76" s="786"/>
      <c r="J76" s="788" t="s">
        <v>385</v>
      </c>
      <c r="K76" s="953"/>
      <c r="L76" s="782"/>
    </row>
    <row r="77" spans="1:12" ht="12.75">
      <c r="A77" s="762"/>
      <c r="B77" s="790"/>
      <c r="C77" s="791"/>
      <c r="D77" s="791"/>
      <c r="E77" s="791"/>
      <c r="F77" s="791"/>
      <c r="G77" s="791"/>
      <c r="H77" s="791"/>
      <c r="I77" s="791"/>
      <c r="J77" s="791"/>
      <c r="K77" s="959"/>
      <c r="L77" s="782"/>
    </row>
    <row r="80" ht="12.75">
      <c r="K80" s="960"/>
    </row>
    <row r="81" spans="1:12" ht="12.75">
      <c r="A81" s="762"/>
      <c r="B81" s="792"/>
      <c r="C81" s="793"/>
      <c r="D81" s="793"/>
      <c r="E81" s="793"/>
      <c r="F81" s="793"/>
      <c r="G81" s="793"/>
      <c r="H81" s="793"/>
      <c r="I81" s="793"/>
      <c r="J81" s="793"/>
      <c r="K81" s="950"/>
      <c r="L81" s="782"/>
    </row>
    <row r="82" spans="1:12" ht="18">
      <c r="A82" s="762"/>
      <c r="B82" s="763"/>
      <c r="C82" s="760" t="s">
        <v>397</v>
      </c>
      <c r="D82" s="762"/>
      <c r="E82" s="762"/>
      <c r="F82" s="762"/>
      <c r="G82" s="762"/>
      <c r="H82" s="762"/>
      <c r="I82" s="762"/>
      <c r="J82" s="762"/>
      <c r="K82" s="762"/>
      <c r="L82" s="782"/>
    </row>
    <row r="83" spans="1:12" ht="12.75">
      <c r="A83" s="762"/>
      <c r="B83" s="763"/>
      <c r="C83" s="762"/>
      <c r="D83" s="762"/>
      <c r="E83" s="762"/>
      <c r="F83" s="762"/>
      <c r="G83" s="762"/>
      <c r="H83" s="762"/>
      <c r="I83" s="762"/>
      <c r="J83" s="762"/>
      <c r="K83" s="762"/>
      <c r="L83" s="782"/>
    </row>
    <row r="84" spans="1:12" ht="12.75">
      <c r="A84" s="762"/>
      <c r="B84" s="763"/>
      <c r="C84" s="761" t="s">
        <v>683</v>
      </c>
      <c r="D84" s="762"/>
      <c r="E84" s="762"/>
      <c r="F84" s="762"/>
      <c r="G84" s="762"/>
      <c r="H84" s="762"/>
      <c r="I84" s="762"/>
      <c r="J84" s="762"/>
      <c r="K84" s="762"/>
      <c r="L84" s="782"/>
    </row>
    <row r="85" spans="1:12" ht="12.75">
      <c r="A85" s="762"/>
      <c r="B85" s="763"/>
      <c r="C85" s="762"/>
      <c r="D85" s="762"/>
      <c r="E85" s="1040" t="str">
        <f>E7</f>
        <v>Cyklotrasa Družstevná - Radlinského , Malacky</v>
      </c>
      <c r="F85" s="1041"/>
      <c r="G85" s="1041"/>
      <c r="H85" s="1041"/>
      <c r="I85" s="762"/>
      <c r="J85" s="762"/>
      <c r="K85" s="762"/>
      <c r="L85" s="782"/>
    </row>
    <row r="86" spans="1:12" ht="12.75">
      <c r="A86" s="762"/>
      <c r="B86" s="763"/>
      <c r="C86" s="761" t="s">
        <v>965</v>
      </c>
      <c r="D86" s="762"/>
      <c r="E86" s="762"/>
      <c r="F86" s="762"/>
      <c r="G86" s="762"/>
      <c r="H86" s="762"/>
      <c r="I86" s="762"/>
      <c r="J86" s="762"/>
      <c r="K86" s="762"/>
      <c r="L86" s="782"/>
    </row>
    <row r="87" spans="1:12" ht="12.75">
      <c r="A87" s="762"/>
      <c r="B87" s="763"/>
      <c r="C87" s="762"/>
      <c r="D87" s="762"/>
      <c r="E87" s="1042" t="str">
        <f>E9</f>
        <v>SO 01.1- Sadové úpravy - Neoprávnené výdavky</v>
      </c>
      <c r="F87" s="1043"/>
      <c r="G87" s="1043"/>
      <c r="H87" s="1043"/>
      <c r="I87" s="762"/>
      <c r="J87" s="762"/>
      <c r="K87" s="762"/>
      <c r="L87" s="782"/>
    </row>
    <row r="88" spans="1:12" ht="12.75">
      <c r="A88" s="762"/>
      <c r="B88" s="763"/>
      <c r="C88" s="762"/>
      <c r="D88" s="762"/>
      <c r="E88" s="762"/>
      <c r="F88" s="762"/>
      <c r="G88" s="762"/>
      <c r="H88" s="762"/>
      <c r="I88" s="762"/>
      <c r="J88" s="762"/>
      <c r="K88" s="762"/>
      <c r="L88" s="782"/>
    </row>
    <row r="89" spans="1:12" ht="12.75">
      <c r="A89" s="762"/>
      <c r="B89" s="763"/>
      <c r="C89" s="761" t="s">
        <v>49</v>
      </c>
      <c r="D89" s="762"/>
      <c r="E89" s="762"/>
      <c r="F89" s="764" t="str">
        <f>F12</f>
        <v> </v>
      </c>
      <c r="G89" s="762"/>
      <c r="H89" s="762"/>
      <c r="I89" s="761" t="s">
        <v>684</v>
      </c>
      <c r="J89" s="765">
        <f>IF(J12="","",J12)</f>
      </c>
      <c r="K89" s="765"/>
      <c r="L89" s="782"/>
    </row>
    <row r="90" spans="1:12" ht="12.75">
      <c r="A90" s="762"/>
      <c r="B90" s="763"/>
      <c r="C90" s="762"/>
      <c r="D90" s="762"/>
      <c r="E90" s="762"/>
      <c r="F90" s="762"/>
      <c r="G90" s="762"/>
      <c r="H90" s="762"/>
      <c r="I90" s="762"/>
      <c r="J90" s="762"/>
      <c r="K90" s="762"/>
      <c r="L90" s="782"/>
    </row>
    <row r="91" spans="1:12" ht="12.75">
      <c r="A91" s="762"/>
      <c r="B91" s="763"/>
      <c r="C91" s="761" t="s">
        <v>685</v>
      </c>
      <c r="D91" s="762"/>
      <c r="E91" s="762"/>
      <c r="F91" s="764" t="str">
        <f>E15</f>
        <v> Mesto Malacky , Bernolákova 5188/1A, 901 01 Malacky</v>
      </c>
      <c r="G91" s="762"/>
      <c r="H91" s="762"/>
      <c r="I91" s="761" t="s">
        <v>686</v>
      </c>
      <c r="J91" s="978" t="str">
        <f>E21</f>
        <v>Mgr.art. Branislav Škopek</v>
      </c>
      <c r="K91" s="768"/>
      <c r="L91" s="782"/>
    </row>
    <row r="92" spans="1:12" ht="12.75">
      <c r="A92" s="762"/>
      <c r="B92" s="763"/>
      <c r="C92" s="761" t="s">
        <v>687</v>
      </c>
      <c r="D92" s="762"/>
      <c r="E92" s="762"/>
      <c r="F92" s="764" t="str">
        <f>IF(E18="","",E18)</f>
        <v> </v>
      </c>
      <c r="G92" s="762"/>
      <c r="H92" s="762"/>
      <c r="I92" s="761" t="s">
        <v>970</v>
      </c>
      <c r="J92" s="874"/>
      <c r="K92" s="874"/>
      <c r="L92" s="782"/>
    </row>
    <row r="93" spans="1:12" ht="12.75">
      <c r="A93" s="762"/>
      <c r="B93" s="763"/>
      <c r="C93" s="762"/>
      <c r="D93" s="762"/>
      <c r="E93" s="762"/>
      <c r="F93" s="762"/>
      <c r="G93" s="762"/>
      <c r="H93" s="762"/>
      <c r="I93" s="762"/>
      <c r="J93" s="762"/>
      <c r="K93" s="762"/>
      <c r="L93" s="782"/>
    </row>
    <row r="94" spans="1:12" ht="12.75">
      <c r="A94" s="762"/>
      <c r="B94" s="763"/>
      <c r="C94" s="794" t="s">
        <v>983</v>
      </c>
      <c r="D94" s="776"/>
      <c r="E94" s="776"/>
      <c r="F94" s="776"/>
      <c r="G94" s="776"/>
      <c r="H94" s="776"/>
      <c r="I94" s="776"/>
      <c r="J94" s="795" t="s">
        <v>984</v>
      </c>
      <c r="K94" s="795"/>
      <c r="L94" s="782"/>
    </row>
    <row r="95" spans="1:12" ht="12.75">
      <c r="A95" s="762"/>
      <c r="B95" s="763"/>
      <c r="C95" s="762"/>
      <c r="D95" s="762"/>
      <c r="E95" s="762"/>
      <c r="F95" s="762"/>
      <c r="G95" s="762"/>
      <c r="H95" s="762"/>
      <c r="I95" s="762"/>
      <c r="J95" s="762"/>
      <c r="K95" s="762"/>
      <c r="L95" s="782"/>
    </row>
    <row r="96" spans="1:12" ht="15.75">
      <c r="A96" s="762"/>
      <c r="B96" s="763"/>
      <c r="C96" s="796" t="s">
        <v>985</v>
      </c>
      <c r="D96" s="762"/>
      <c r="E96" s="762"/>
      <c r="F96" s="762"/>
      <c r="G96" s="762"/>
      <c r="H96" s="762"/>
      <c r="I96" s="762"/>
      <c r="J96" s="771">
        <f>J97</f>
        <v>0</v>
      </c>
      <c r="K96" s="771"/>
      <c r="L96" s="782"/>
    </row>
    <row r="97" spans="1:12" ht="15">
      <c r="A97" s="797"/>
      <c r="B97" s="798"/>
      <c r="C97" s="797"/>
      <c r="D97" s="799" t="s">
        <v>986</v>
      </c>
      <c r="E97" s="800"/>
      <c r="F97" s="800"/>
      <c r="G97" s="800"/>
      <c r="H97" s="800"/>
      <c r="I97" s="800"/>
      <c r="J97" s="801">
        <f>SUM(J98:J101)</f>
        <v>0</v>
      </c>
      <c r="K97" s="954"/>
      <c r="L97" s="798"/>
    </row>
    <row r="98" spans="1:12" ht="12.75">
      <c r="A98" s="802"/>
      <c r="B98" s="803"/>
      <c r="C98" s="802"/>
      <c r="D98" s="804" t="s">
        <v>1031</v>
      </c>
      <c r="E98" s="805"/>
      <c r="F98" s="805"/>
      <c r="G98" s="805"/>
      <c r="H98" s="805"/>
      <c r="I98" s="805"/>
      <c r="J98" s="806">
        <f>J123</f>
        <v>0</v>
      </c>
      <c r="K98" s="955"/>
      <c r="L98" s="803"/>
    </row>
    <row r="99" spans="1:12" ht="12.75">
      <c r="A99" s="802"/>
      <c r="B99" s="803"/>
      <c r="C99" s="802"/>
      <c r="D99" s="932" t="s">
        <v>1107</v>
      </c>
      <c r="E99" s="805"/>
      <c r="F99" s="805"/>
      <c r="G99" s="805"/>
      <c r="H99" s="805"/>
      <c r="I99" s="805"/>
      <c r="J99" s="806">
        <f>J153</f>
        <v>0</v>
      </c>
      <c r="K99" s="955"/>
      <c r="L99" s="803"/>
    </row>
    <row r="100" spans="1:12" ht="12.75">
      <c r="A100" s="802"/>
      <c r="B100" s="803"/>
      <c r="C100" s="802"/>
      <c r="D100" s="932" t="s">
        <v>1108</v>
      </c>
      <c r="E100" s="805"/>
      <c r="F100" s="805"/>
      <c r="G100" s="805"/>
      <c r="H100" s="805"/>
      <c r="I100" s="805"/>
      <c r="J100" s="806">
        <f>J186</f>
        <v>0</v>
      </c>
      <c r="K100" s="955"/>
      <c r="L100" s="803"/>
    </row>
    <row r="101" spans="1:12" ht="12.75">
      <c r="A101" s="802"/>
      <c r="B101" s="803"/>
      <c r="C101" s="802"/>
      <c r="D101" s="804" t="s">
        <v>987</v>
      </c>
      <c r="E101" s="805"/>
      <c r="F101" s="805"/>
      <c r="G101" s="805"/>
      <c r="H101" s="805"/>
      <c r="I101" s="805"/>
      <c r="J101" s="806">
        <f>J191</f>
        <v>0</v>
      </c>
      <c r="K101" s="955"/>
      <c r="L101" s="803"/>
    </row>
    <row r="102" spans="1:12" ht="12.75">
      <c r="A102" s="762"/>
      <c r="B102" s="763"/>
      <c r="C102" s="762"/>
      <c r="D102" s="762"/>
      <c r="E102" s="762"/>
      <c r="F102" s="762"/>
      <c r="G102" s="762"/>
      <c r="H102" s="762"/>
      <c r="I102" s="762"/>
      <c r="J102" s="762"/>
      <c r="K102" s="762"/>
      <c r="L102" s="782"/>
    </row>
    <row r="103" spans="1:12" ht="12.75">
      <c r="A103" s="762"/>
      <c r="B103" s="790"/>
      <c r="C103" s="791"/>
      <c r="D103" s="791"/>
      <c r="E103" s="791"/>
      <c r="F103" s="791"/>
      <c r="G103" s="791"/>
      <c r="H103" s="791"/>
      <c r="I103" s="791"/>
      <c r="J103" s="791"/>
      <c r="K103" s="959"/>
      <c r="L103" s="782"/>
    </row>
    <row r="106" ht="12.75">
      <c r="K106" s="960"/>
    </row>
    <row r="107" spans="1:12" ht="12.75">
      <c r="A107" s="762"/>
      <c r="B107" s="792"/>
      <c r="C107" s="793"/>
      <c r="D107" s="793"/>
      <c r="E107" s="793"/>
      <c r="F107" s="793"/>
      <c r="G107" s="793"/>
      <c r="H107" s="793"/>
      <c r="I107" s="793"/>
      <c r="J107" s="793"/>
      <c r="K107" s="950"/>
      <c r="L107" s="962"/>
    </row>
    <row r="108" spans="1:12" ht="18">
      <c r="A108" s="762"/>
      <c r="B108" s="763"/>
      <c r="C108" s="760" t="s">
        <v>988</v>
      </c>
      <c r="D108" s="762"/>
      <c r="E108" s="762"/>
      <c r="F108" s="762"/>
      <c r="G108" s="762"/>
      <c r="H108" s="762"/>
      <c r="I108" s="762"/>
      <c r="J108" s="762"/>
      <c r="K108" s="762"/>
      <c r="L108" s="962"/>
    </row>
    <row r="109" spans="1:12" ht="12.75">
      <c r="A109" s="762"/>
      <c r="B109" s="763"/>
      <c r="C109" s="762"/>
      <c r="D109" s="762"/>
      <c r="E109" s="762"/>
      <c r="F109" s="762"/>
      <c r="G109" s="762"/>
      <c r="H109" s="762"/>
      <c r="I109" s="762"/>
      <c r="J109" s="762"/>
      <c r="K109" s="762"/>
      <c r="L109" s="962"/>
    </row>
    <row r="110" spans="1:12" ht="12.75">
      <c r="A110" s="762"/>
      <c r="B110" s="763"/>
      <c r="C110" s="761" t="s">
        <v>683</v>
      </c>
      <c r="D110" s="762"/>
      <c r="E110" s="762"/>
      <c r="F110" s="762"/>
      <c r="G110" s="762"/>
      <c r="H110" s="762"/>
      <c r="I110" s="762"/>
      <c r="J110" s="762"/>
      <c r="K110" s="762"/>
      <c r="L110" s="962"/>
    </row>
    <row r="111" spans="1:12" ht="12.75">
      <c r="A111" s="762"/>
      <c r="B111" s="763"/>
      <c r="C111" s="762"/>
      <c r="D111" s="762"/>
      <c r="E111" s="1040" t="str">
        <f>E7</f>
        <v>Cyklotrasa Družstevná - Radlinského , Malacky</v>
      </c>
      <c r="F111" s="1041"/>
      <c r="G111" s="1041"/>
      <c r="H111" s="1041"/>
      <c r="I111" s="762"/>
      <c r="J111" s="762"/>
      <c r="K111" s="762"/>
      <c r="L111" s="962"/>
    </row>
    <row r="112" spans="1:12" ht="12.75">
      <c r="A112" s="762"/>
      <c r="B112" s="763"/>
      <c r="C112" s="761" t="s">
        <v>965</v>
      </c>
      <c r="D112" s="762"/>
      <c r="E112" s="762"/>
      <c r="F112" s="762"/>
      <c r="G112" s="762"/>
      <c r="H112" s="762"/>
      <c r="I112" s="762"/>
      <c r="J112" s="762"/>
      <c r="K112" s="762"/>
      <c r="L112" s="962"/>
    </row>
    <row r="113" spans="1:12" ht="12.75">
      <c r="A113" s="762"/>
      <c r="B113" s="763"/>
      <c r="C113" s="762"/>
      <c r="D113" s="762"/>
      <c r="E113" s="1042" t="str">
        <f>E9</f>
        <v>SO 01.1- Sadové úpravy - Neoprávnené výdavky</v>
      </c>
      <c r="F113" s="1043"/>
      <c r="G113" s="1043"/>
      <c r="H113" s="1043"/>
      <c r="I113" s="762"/>
      <c r="J113" s="762"/>
      <c r="K113" s="762"/>
      <c r="L113" s="962"/>
    </row>
    <row r="114" spans="1:12" ht="12.75">
      <c r="A114" s="762"/>
      <c r="B114" s="763"/>
      <c r="C114" s="762"/>
      <c r="D114" s="762"/>
      <c r="E114" s="762"/>
      <c r="F114" s="762"/>
      <c r="G114" s="762"/>
      <c r="H114" s="762"/>
      <c r="I114" s="762"/>
      <c r="J114" s="762"/>
      <c r="K114" s="762"/>
      <c r="L114" s="962"/>
    </row>
    <row r="115" spans="1:12" ht="12.75">
      <c r="A115" s="762"/>
      <c r="B115" s="763"/>
      <c r="C115" s="761" t="s">
        <v>49</v>
      </c>
      <c r="D115" s="762"/>
      <c r="E115" s="762"/>
      <c r="F115" s="764" t="str">
        <f>F12</f>
        <v> </v>
      </c>
      <c r="G115" s="762"/>
      <c r="H115" s="762"/>
      <c r="I115" s="761" t="s">
        <v>684</v>
      </c>
      <c r="J115" s="765">
        <f>IF(J12="","",J12)</f>
      </c>
      <c r="K115" s="765"/>
      <c r="L115" s="962"/>
    </row>
    <row r="116" spans="1:12" ht="12.75">
      <c r="A116" s="762"/>
      <c r="B116" s="763"/>
      <c r="C116" s="762"/>
      <c r="D116" s="762"/>
      <c r="E116" s="762"/>
      <c r="F116" s="762"/>
      <c r="G116" s="762"/>
      <c r="H116" s="762"/>
      <c r="I116" s="762"/>
      <c r="J116" s="762"/>
      <c r="K116" s="762"/>
      <c r="L116" s="962"/>
    </row>
    <row r="117" spans="1:12" ht="12.75">
      <c r="A117" s="762"/>
      <c r="B117" s="763"/>
      <c r="C117" s="761" t="s">
        <v>685</v>
      </c>
      <c r="D117" s="762"/>
      <c r="E117" s="762"/>
      <c r="F117" s="764" t="str">
        <f>E15</f>
        <v> Mesto Malacky , Bernolákova 5188/1A, 901 01 Malacky</v>
      </c>
      <c r="G117" s="762"/>
      <c r="H117" s="762"/>
      <c r="I117" s="761" t="s">
        <v>686</v>
      </c>
      <c r="J117" s="978" t="str">
        <f>E21</f>
        <v>Mgr.art. Branislav Škopek</v>
      </c>
      <c r="K117" s="768"/>
      <c r="L117" s="962"/>
    </row>
    <row r="118" spans="1:12" ht="12.75">
      <c r="A118" s="762"/>
      <c r="B118" s="763"/>
      <c r="C118" s="761" t="s">
        <v>687</v>
      </c>
      <c r="D118" s="762"/>
      <c r="E118" s="762"/>
      <c r="F118" s="764" t="str">
        <f>IF(E18="","",E18)</f>
        <v> </v>
      </c>
      <c r="G118" s="762"/>
      <c r="H118" s="762"/>
      <c r="I118" s="761" t="s">
        <v>970</v>
      </c>
      <c r="J118" s="874"/>
      <c r="K118" s="874"/>
      <c r="L118" s="962"/>
    </row>
    <row r="119" spans="1:12" ht="12.75">
      <c r="A119" s="762"/>
      <c r="B119" s="763"/>
      <c r="C119" s="762"/>
      <c r="D119" s="762"/>
      <c r="E119" s="762"/>
      <c r="F119" s="762"/>
      <c r="G119" s="762"/>
      <c r="H119" s="762"/>
      <c r="I119" s="762"/>
      <c r="J119" s="762"/>
      <c r="K119" s="762"/>
      <c r="L119" s="962"/>
    </row>
    <row r="120" spans="1:12" ht="12.75">
      <c r="A120" s="807"/>
      <c r="B120" s="808"/>
      <c r="C120" s="809" t="s">
        <v>989</v>
      </c>
      <c r="D120" s="810" t="s">
        <v>156</v>
      </c>
      <c r="E120" s="810" t="s">
        <v>146</v>
      </c>
      <c r="F120" s="810" t="s">
        <v>403</v>
      </c>
      <c r="G120" s="810" t="s">
        <v>429</v>
      </c>
      <c r="H120" s="810" t="s">
        <v>149</v>
      </c>
      <c r="I120" s="810" t="s">
        <v>990</v>
      </c>
      <c r="J120" s="811" t="s">
        <v>984</v>
      </c>
      <c r="K120" s="956"/>
      <c r="L120" s="963"/>
    </row>
    <row r="121" spans="1:12" ht="15.75">
      <c r="A121" s="762"/>
      <c r="B121" s="763"/>
      <c r="C121" s="812" t="s">
        <v>985</v>
      </c>
      <c r="D121" s="762"/>
      <c r="E121" s="762"/>
      <c r="F121" s="762"/>
      <c r="G121" s="762"/>
      <c r="H121" s="762"/>
      <c r="I121" s="762"/>
      <c r="J121" s="813">
        <f>J122</f>
        <v>0</v>
      </c>
      <c r="K121" s="813"/>
      <c r="L121" s="964"/>
    </row>
    <row r="122" spans="1:12" ht="15">
      <c r="A122" s="814"/>
      <c r="B122" s="815"/>
      <c r="C122" s="814"/>
      <c r="D122" s="816" t="s">
        <v>101</v>
      </c>
      <c r="E122" s="817" t="s">
        <v>341</v>
      </c>
      <c r="F122" s="817" t="s">
        <v>991</v>
      </c>
      <c r="G122" s="814"/>
      <c r="H122" s="814"/>
      <c r="I122" s="814"/>
      <c r="J122" s="818">
        <f>J123+J153+J186+J191</f>
        <v>0</v>
      </c>
      <c r="K122" s="818"/>
      <c r="L122" s="965"/>
    </row>
    <row r="123" spans="1:12" ht="12.75">
      <c r="A123" s="814"/>
      <c r="B123" s="815"/>
      <c r="C123" s="814"/>
      <c r="D123" s="816" t="s">
        <v>101</v>
      </c>
      <c r="E123" s="819" t="s">
        <v>992</v>
      </c>
      <c r="F123" s="849" t="s">
        <v>407</v>
      </c>
      <c r="G123" s="814"/>
      <c r="H123" s="814"/>
      <c r="I123" s="814"/>
      <c r="J123" s="820">
        <f>SUM(J124:J150)</f>
        <v>0</v>
      </c>
      <c r="K123" s="820"/>
      <c r="L123" s="965"/>
    </row>
    <row r="124" spans="1:13" ht="36.75" customHeight="1">
      <c r="A124" s="762"/>
      <c r="B124" s="821"/>
      <c r="C124" s="822" t="s">
        <v>340</v>
      </c>
      <c r="D124" s="822" t="s">
        <v>993</v>
      </c>
      <c r="E124" s="823" t="s">
        <v>1061</v>
      </c>
      <c r="F124" s="840" t="s">
        <v>1062</v>
      </c>
      <c r="G124" s="825" t="s">
        <v>173</v>
      </c>
      <c r="H124" s="826">
        <v>512</v>
      </c>
      <c r="I124" s="827"/>
      <c r="J124" s="827">
        <f>ROUND(I124*H124,2)</f>
        <v>0</v>
      </c>
      <c r="K124" s="846"/>
      <c r="L124" s="961"/>
      <c r="M124" s="763"/>
    </row>
    <row r="125" spans="1:15" ht="27" customHeight="1">
      <c r="A125" s="762"/>
      <c r="B125" s="821"/>
      <c r="C125" s="822">
        <f>C124+1</f>
        <v>2</v>
      </c>
      <c r="D125" s="822" t="s">
        <v>993</v>
      </c>
      <c r="E125" s="823">
        <v>184807111</v>
      </c>
      <c r="F125" s="840" t="s">
        <v>1027</v>
      </c>
      <c r="G125" s="825" t="s">
        <v>173</v>
      </c>
      <c r="H125" s="826">
        <v>630</v>
      </c>
      <c r="I125" s="827"/>
      <c r="J125" s="827">
        <f>H125*I125</f>
        <v>0</v>
      </c>
      <c r="K125" s="846"/>
      <c r="L125" s="961"/>
      <c r="M125" s="763"/>
      <c r="O125" s="848"/>
    </row>
    <row r="126" spans="1:15" ht="27" customHeight="1">
      <c r="A126" s="762"/>
      <c r="B126" s="821"/>
      <c r="C126" s="822">
        <f>C125+1</f>
        <v>3</v>
      </c>
      <c r="D126" s="822" t="s">
        <v>993</v>
      </c>
      <c r="E126" s="823">
        <v>184807112</v>
      </c>
      <c r="F126" s="824" t="s">
        <v>1028</v>
      </c>
      <c r="G126" s="825" t="s">
        <v>173</v>
      </c>
      <c r="H126" s="826">
        <v>630</v>
      </c>
      <c r="I126" s="827"/>
      <c r="J126" s="827">
        <f>ROUND(H126*I126,2)</f>
        <v>0</v>
      </c>
      <c r="K126" s="846"/>
      <c r="L126" s="961"/>
      <c r="M126" s="763"/>
      <c r="O126" s="848"/>
    </row>
    <row r="127" spans="1:13" ht="24.75" customHeight="1">
      <c r="A127" s="762"/>
      <c r="B127" s="821"/>
      <c r="C127" s="822">
        <f>C126+1</f>
        <v>4</v>
      </c>
      <c r="D127" s="822" t="s">
        <v>993</v>
      </c>
      <c r="E127" s="823" t="s">
        <v>1093</v>
      </c>
      <c r="F127" s="922" t="s">
        <v>1094</v>
      </c>
      <c r="G127" s="825" t="s">
        <v>173</v>
      </c>
      <c r="H127" s="826">
        <v>1580.51</v>
      </c>
      <c r="I127" s="827"/>
      <c r="J127" s="827">
        <f aca="true" t="shared" si="0" ref="J127:J136">ROUND(I127*H127,2)</f>
        <v>0</v>
      </c>
      <c r="K127" s="846"/>
      <c r="L127" s="961"/>
      <c r="M127" s="763"/>
    </row>
    <row r="128" spans="1:13" ht="12.75">
      <c r="A128" s="762"/>
      <c r="B128" s="821"/>
      <c r="C128" s="822">
        <f>C127+1</f>
        <v>5</v>
      </c>
      <c r="D128" s="822" t="s">
        <v>993</v>
      </c>
      <c r="E128" s="823" t="s">
        <v>753</v>
      </c>
      <c r="F128" s="824" t="s">
        <v>750</v>
      </c>
      <c r="G128" s="825" t="s">
        <v>173</v>
      </c>
      <c r="H128" s="826">
        <v>1580.51</v>
      </c>
      <c r="I128" s="827"/>
      <c r="J128" s="827">
        <f t="shared" si="0"/>
        <v>0</v>
      </c>
      <c r="K128" s="846"/>
      <c r="L128" s="961"/>
      <c r="M128" s="763"/>
    </row>
    <row r="129" spans="1:13" ht="12.75">
      <c r="A129" s="762"/>
      <c r="B129" s="821"/>
      <c r="C129" s="822">
        <f aca="true" t="shared" si="1" ref="C129:C150">C128+1</f>
        <v>6</v>
      </c>
      <c r="D129" s="822" t="s">
        <v>993</v>
      </c>
      <c r="E129" s="823" t="s">
        <v>754</v>
      </c>
      <c r="F129" s="824" t="s">
        <v>751</v>
      </c>
      <c r="G129" s="825" t="s">
        <v>173</v>
      </c>
      <c r="H129" s="826">
        <v>1580.51</v>
      </c>
      <c r="I129" s="827"/>
      <c r="J129" s="827">
        <f t="shared" si="0"/>
        <v>0</v>
      </c>
      <c r="K129" s="846"/>
      <c r="L129" s="961"/>
      <c r="M129" s="763"/>
    </row>
    <row r="130" spans="1:13" ht="24">
      <c r="A130" s="762"/>
      <c r="B130" s="821"/>
      <c r="C130" s="822">
        <f t="shared" si="1"/>
        <v>7</v>
      </c>
      <c r="D130" s="822" t="s">
        <v>993</v>
      </c>
      <c r="E130" s="823" t="s">
        <v>994</v>
      </c>
      <c r="F130" s="824" t="s">
        <v>995</v>
      </c>
      <c r="G130" s="825" t="s">
        <v>234</v>
      </c>
      <c r="H130" s="826">
        <v>4277</v>
      </c>
      <c r="I130" s="827"/>
      <c r="J130" s="827">
        <f>ROUND(I130*H130,2)</f>
        <v>0</v>
      </c>
      <c r="K130" s="846"/>
      <c r="L130" s="961"/>
      <c r="M130" s="927"/>
    </row>
    <row r="131" spans="1:13" ht="24">
      <c r="A131" s="762"/>
      <c r="B131" s="821"/>
      <c r="C131" s="822">
        <f t="shared" si="1"/>
        <v>8</v>
      </c>
      <c r="D131" s="822" t="s">
        <v>993</v>
      </c>
      <c r="E131" s="823" t="s">
        <v>1100</v>
      </c>
      <c r="F131" s="824" t="s">
        <v>1099</v>
      </c>
      <c r="G131" s="825" t="s">
        <v>234</v>
      </c>
      <c r="H131" s="826">
        <v>1877</v>
      </c>
      <c r="I131" s="827"/>
      <c r="J131" s="827">
        <f>ROUND(I131*H131,2)</f>
        <v>0</v>
      </c>
      <c r="K131" s="846"/>
      <c r="L131" s="961"/>
      <c r="M131" s="763"/>
    </row>
    <row r="132" spans="1:13" ht="24" customHeight="1">
      <c r="A132" s="762"/>
      <c r="B132" s="821"/>
      <c r="C132" s="822">
        <f t="shared" si="1"/>
        <v>9</v>
      </c>
      <c r="D132" s="822" t="s">
        <v>993</v>
      </c>
      <c r="E132" s="823" t="s">
        <v>996</v>
      </c>
      <c r="F132" s="824" t="s">
        <v>997</v>
      </c>
      <c r="G132" s="825" t="s">
        <v>234</v>
      </c>
      <c r="H132" s="826">
        <v>130</v>
      </c>
      <c r="I132" s="827"/>
      <c r="J132" s="827">
        <f>ROUND(I132*H132,2)</f>
        <v>0</v>
      </c>
      <c r="K132" s="846"/>
      <c r="L132" s="961"/>
      <c r="M132" s="763"/>
    </row>
    <row r="133" spans="1:13" ht="25.5" customHeight="1">
      <c r="A133" s="762"/>
      <c r="B133" s="821"/>
      <c r="C133" s="822">
        <f t="shared" si="1"/>
        <v>10</v>
      </c>
      <c r="D133" s="822" t="s">
        <v>993</v>
      </c>
      <c r="E133" s="823" t="s">
        <v>1036</v>
      </c>
      <c r="F133" s="840" t="s">
        <v>1069</v>
      </c>
      <c r="G133" s="870" t="s">
        <v>187</v>
      </c>
      <c r="H133" s="826">
        <v>1405.4679999999998</v>
      </c>
      <c r="I133" s="827"/>
      <c r="J133" s="827">
        <f t="shared" si="0"/>
        <v>0</v>
      </c>
      <c r="K133" s="846"/>
      <c r="L133" s="961"/>
      <c r="M133" s="763"/>
    </row>
    <row r="134" spans="1:15" ht="72.75" customHeight="1">
      <c r="A134" s="762"/>
      <c r="B134" s="821"/>
      <c r="C134" s="828">
        <f>C133+1</f>
        <v>11</v>
      </c>
      <c r="D134" s="828" t="s">
        <v>76</v>
      </c>
      <c r="E134" s="867" t="s">
        <v>1037</v>
      </c>
      <c r="F134" s="863" t="s">
        <v>1068</v>
      </c>
      <c r="G134" s="831" t="s">
        <v>187</v>
      </c>
      <c r="H134" s="832">
        <v>1405.4679999999998</v>
      </c>
      <c r="I134" s="833"/>
      <c r="J134" s="833">
        <f>ROUND(I134*H134,2)</f>
        <v>0</v>
      </c>
      <c r="K134" s="859"/>
      <c r="L134" s="961"/>
      <c r="M134" s="930"/>
      <c r="N134" s="931"/>
      <c r="O134" s="931"/>
    </row>
    <row r="135" spans="1:13" ht="24">
      <c r="A135" s="762"/>
      <c r="B135" s="821"/>
      <c r="C135" s="822">
        <f t="shared" si="1"/>
        <v>12</v>
      </c>
      <c r="D135" s="822" t="s">
        <v>993</v>
      </c>
      <c r="E135" s="934" t="s">
        <v>998</v>
      </c>
      <c r="F135" s="935" t="s">
        <v>999</v>
      </c>
      <c r="G135" s="936" t="s">
        <v>234</v>
      </c>
      <c r="H135" s="937">
        <v>2306</v>
      </c>
      <c r="I135" s="938"/>
      <c r="J135" s="938">
        <f t="shared" si="0"/>
        <v>0</v>
      </c>
      <c r="K135" s="957"/>
      <c r="L135" s="961"/>
      <c r="M135" s="763"/>
    </row>
    <row r="136" spans="1:13" ht="27" customHeight="1">
      <c r="A136" s="762"/>
      <c r="B136" s="821"/>
      <c r="C136" s="822">
        <f t="shared" si="1"/>
        <v>13</v>
      </c>
      <c r="D136" s="822" t="s">
        <v>993</v>
      </c>
      <c r="E136" s="934" t="s">
        <v>1110</v>
      </c>
      <c r="F136" s="935" t="s">
        <v>1109</v>
      </c>
      <c r="G136" s="936" t="s">
        <v>234</v>
      </c>
      <c r="H136" s="937">
        <v>1971</v>
      </c>
      <c r="I136" s="938"/>
      <c r="J136" s="938">
        <f t="shared" si="0"/>
        <v>0</v>
      </c>
      <c r="K136" s="957"/>
      <c r="L136" s="961"/>
      <c r="M136" s="763"/>
    </row>
    <row r="137" spans="1:13" ht="27" customHeight="1">
      <c r="A137" s="762"/>
      <c r="B137" s="821"/>
      <c r="C137" s="822">
        <f t="shared" si="1"/>
        <v>14</v>
      </c>
      <c r="D137" s="822" t="s">
        <v>993</v>
      </c>
      <c r="E137" s="934" t="s">
        <v>1156</v>
      </c>
      <c r="F137" s="935" t="s">
        <v>1155</v>
      </c>
      <c r="G137" s="936" t="s">
        <v>234</v>
      </c>
      <c r="H137" s="937">
        <v>1877</v>
      </c>
      <c r="I137" s="938"/>
      <c r="J137" s="938">
        <f>ROUND(I137*H137,2)</f>
        <v>0</v>
      </c>
      <c r="K137" s="957"/>
      <c r="L137" s="961"/>
      <c r="M137" s="763"/>
    </row>
    <row r="138" spans="1:13" ht="27" customHeight="1">
      <c r="A138" s="762"/>
      <c r="B138" s="821"/>
      <c r="C138" s="822">
        <f t="shared" si="1"/>
        <v>15</v>
      </c>
      <c r="D138" s="822" t="s">
        <v>993</v>
      </c>
      <c r="E138" s="823" t="s">
        <v>1000</v>
      </c>
      <c r="F138" s="824" t="s">
        <v>1001</v>
      </c>
      <c r="G138" s="825" t="s">
        <v>234</v>
      </c>
      <c r="H138" s="826">
        <v>130</v>
      </c>
      <c r="I138" s="827"/>
      <c r="J138" s="827">
        <f aca="true" t="shared" si="2" ref="J138:J143">ROUND(I138*H138,2)</f>
        <v>0</v>
      </c>
      <c r="K138" s="846"/>
      <c r="L138" s="961"/>
      <c r="M138" s="763"/>
    </row>
    <row r="139" spans="1:15" ht="59.25" customHeight="1">
      <c r="A139" s="762"/>
      <c r="B139" s="821"/>
      <c r="C139" s="822">
        <f t="shared" si="1"/>
        <v>16</v>
      </c>
      <c r="D139" s="822" t="s">
        <v>993</v>
      </c>
      <c r="E139" s="871" t="s">
        <v>1064</v>
      </c>
      <c r="F139" s="840" t="s">
        <v>1112</v>
      </c>
      <c r="G139" s="870" t="s">
        <v>1063</v>
      </c>
      <c r="H139" s="826">
        <v>130</v>
      </c>
      <c r="I139" s="827"/>
      <c r="J139" s="827">
        <f t="shared" si="2"/>
        <v>0</v>
      </c>
      <c r="K139" s="846"/>
      <c r="L139" s="961"/>
      <c r="M139" s="763"/>
      <c r="O139" s="848"/>
    </row>
    <row r="140" spans="1:13" ht="24">
      <c r="A140" s="762"/>
      <c r="B140" s="821"/>
      <c r="C140" s="822">
        <f t="shared" si="1"/>
        <v>17</v>
      </c>
      <c r="D140" s="822" t="s">
        <v>993</v>
      </c>
      <c r="E140" s="823" t="s">
        <v>1002</v>
      </c>
      <c r="F140" s="824" t="s">
        <v>1003</v>
      </c>
      <c r="G140" s="825" t="s">
        <v>173</v>
      </c>
      <c r="H140" s="826">
        <v>1580.51</v>
      </c>
      <c r="I140" s="827"/>
      <c r="J140" s="827">
        <f t="shared" si="2"/>
        <v>0</v>
      </c>
      <c r="K140" s="846"/>
      <c r="L140" s="961"/>
      <c r="M140" s="763"/>
    </row>
    <row r="141" spans="1:15" ht="12.75">
      <c r="A141" s="762"/>
      <c r="B141" s="821"/>
      <c r="C141" s="828">
        <f t="shared" si="1"/>
        <v>18</v>
      </c>
      <c r="D141" s="828" t="s">
        <v>76</v>
      </c>
      <c r="E141" s="829" t="s">
        <v>1004</v>
      </c>
      <c r="F141" s="863" t="s">
        <v>1038</v>
      </c>
      <c r="G141" s="831" t="s">
        <v>272</v>
      </c>
      <c r="H141" s="832">
        <v>146.19717500000002</v>
      </c>
      <c r="I141" s="833"/>
      <c r="J141" s="833">
        <f t="shared" si="2"/>
        <v>0</v>
      </c>
      <c r="K141" s="859"/>
      <c r="L141" s="961"/>
      <c r="M141" s="852"/>
      <c r="N141" s="848"/>
      <c r="O141" s="848"/>
    </row>
    <row r="142" spans="1:15" ht="24">
      <c r="A142" s="762"/>
      <c r="B142" s="821"/>
      <c r="C142" s="822">
        <f t="shared" si="1"/>
        <v>19</v>
      </c>
      <c r="D142" s="822" t="s">
        <v>993</v>
      </c>
      <c r="E142" s="871" t="s">
        <v>1005</v>
      </c>
      <c r="F142" s="840" t="s">
        <v>1006</v>
      </c>
      <c r="G142" s="825" t="s">
        <v>272</v>
      </c>
      <c r="H142" s="826">
        <v>0.047415299999999994</v>
      </c>
      <c r="I142" s="827"/>
      <c r="J142" s="827">
        <f t="shared" si="2"/>
        <v>0</v>
      </c>
      <c r="K142" s="846"/>
      <c r="L142" s="961"/>
      <c r="M142" s="852"/>
      <c r="O142" s="848"/>
    </row>
    <row r="143" spans="1:15" ht="28.5" customHeight="1">
      <c r="A143" s="762"/>
      <c r="B143" s="821"/>
      <c r="C143" s="828">
        <f t="shared" si="1"/>
        <v>20</v>
      </c>
      <c r="D143" s="828" t="s">
        <v>76</v>
      </c>
      <c r="E143" s="829" t="s">
        <v>1007</v>
      </c>
      <c r="F143" s="863" t="s">
        <v>1090</v>
      </c>
      <c r="G143" s="831" t="s">
        <v>272</v>
      </c>
      <c r="H143" s="832">
        <v>0.047415299999999994</v>
      </c>
      <c r="I143" s="833"/>
      <c r="J143" s="833">
        <f t="shared" si="2"/>
        <v>0</v>
      </c>
      <c r="K143" s="859"/>
      <c r="L143" s="961"/>
      <c r="M143" s="852"/>
      <c r="N143" s="848"/>
      <c r="O143" s="848"/>
    </row>
    <row r="144" spans="1:15" ht="24">
      <c r="A144" s="762"/>
      <c r="B144" s="821"/>
      <c r="C144" s="822">
        <f t="shared" si="1"/>
        <v>21</v>
      </c>
      <c r="D144" s="822" t="s">
        <v>993</v>
      </c>
      <c r="E144" s="823" t="s">
        <v>1008</v>
      </c>
      <c r="F144" s="840" t="s">
        <v>1009</v>
      </c>
      <c r="G144" s="825" t="s">
        <v>272</v>
      </c>
      <c r="H144" s="826">
        <v>0.010400000000000001</v>
      </c>
      <c r="I144" s="827"/>
      <c r="J144" s="827">
        <f aca="true" t="shared" si="3" ref="J144:J149">ROUND(I144*H144,2)</f>
        <v>0</v>
      </c>
      <c r="K144" s="846"/>
      <c r="L144" s="961"/>
      <c r="M144" s="852"/>
      <c r="O144" s="920"/>
    </row>
    <row r="145" spans="1:15" ht="12.75">
      <c r="A145" s="762"/>
      <c r="B145" s="821"/>
      <c r="C145" s="828">
        <f t="shared" si="1"/>
        <v>22</v>
      </c>
      <c r="D145" s="828" t="s">
        <v>76</v>
      </c>
      <c r="E145" s="829" t="s">
        <v>1010</v>
      </c>
      <c r="F145" s="921" t="s">
        <v>1092</v>
      </c>
      <c r="G145" s="831" t="s">
        <v>272</v>
      </c>
      <c r="H145" s="832">
        <v>0.010400000000000001</v>
      </c>
      <c r="I145" s="833"/>
      <c r="J145" s="833">
        <f t="shared" si="3"/>
        <v>0</v>
      </c>
      <c r="K145" s="859"/>
      <c r="L145" s="961"/>
      <c r="M145" s="852"/>
      <c r="N145" s="848"/>
      <c r="O145" s="848"/>
    </row>
    <row r="146" spans="1:15" ht="24" customHeight="1">
      <c r="A146" s="762"/>
      <c r="B146" s="821"/>
      <c r="C146" s="822">
        <f>C145+1</f>
        <v>23</v>
      </c>
      <c r="D146" s="822" t="s">
        <v>993</v>
      </c>
      <c r="E146" s="871" t="s">
        <v>1057</v>
      </c>
      <c r="F146" s="840" t="s">
        <v>1058</v>
      </c>
      <c r="G146" s="870" t="s">
        <v>173</v>
      </c>
      <c r="H146" s="826">
        <v>231.39</v>
      </c>
      <c r="I146" s="873"/>
      <c r="J146" s="827">
        <f t="shared" si="3"/>
        <v>0</v>
      </c>
      <c r="K146" s="846"/>
      <c r="L146" s="961"/>
      <c r="M146" s="852"/>
      <c r="O146" s="848"/>
    </row>
    <row r="147" spans="1:15" ht="24" customHeight="1">
      <c r="A147" s="762"/>
      <c r="B147" s="821"/>
      <c r="C147" s="822">
        <f t="shared" si="1"/>
        <v>24</v>
      </c>
      <c r="D147" s="822" t="s">
        <v>993</v>
      </c>
      <c r="E147" s="871" t="s">
        <v>1059</v>
      </c>
      <c r="F147" s="840" t="s">
        <v>1106</v>
      </c>
      <c r="G147" s="870" t="s">
        <v>187</v>
      </c>
      <c r="H147" s="872">
        <v>19.5</v>
      </c>
      <c r="I147" s="873"/>
      <c r="J147" s="827">
        <f t="shared" si="3"/>
        <v>0</v>
      </c>
      <c r="K147" s="846"/>
      <c r="L147" s="961"/>
      <c r="M147" s="852"/>
      <c r="O147" s="848"/>
    </row>
    <row r="148" spans="1:15" ht="24" customHeight="1">
      <c r="A148" s="762"/>
      <c r="B148" s="821"/>
      <c r="C148" s="822">
        <f t="shared" si="1"/>
        <v>25</v>
      </c>
      <c r="D148" s="822" t="s">
        <v>993</v>
      </c>
      <c r="E148" s="871" t="s">
        <v>1060</v>
      </c>
      <c r="F148" s="840" t="s">
        <v>1111</v>
      </c>
      <c r="G148" s="870" t="s">
        <v>187</v>
      </c>
      <c r="H148" s="872">
        <v>12.831</v>
      </c>
      <c r="I148" s="873"/>
      <c r="J148" s="827">
        <f t="shared" si="3"/>
        <v>0</v>
      </c>
      <c r="K148" s="846"/>
      <c r="L148" s="961"/>
      <c r="M148" s="852"/>
      <c r="O148" s="848"/>
    </row>
    <row r="149" spans="1:15" ht="15" customHeight="1">
      <c r="A149" s="762"/>
      <c r="B149" s="821"/>
      <c r="C149" s="822">
        <f t="shared" si="1"/>
        <v>26</v>
      </c>
      <c r="D149" s="822" t="s">
        <v>993</v>
      </c>
      <c r="E149" s="823" t="s">
        <v>1011</v>
      </c>
      <c r="F149" s="824" t="s">
        <v>1012</v>
      </c>
      <c r="G149" s="825" t="s">
        <v>187</v>
      </c>
      <c r="H149" s="826">
        <v>32.331</v>
      </c>
      <c r="I149" s="827"/>
      <c r="J149" s="827">
        <f t="shared" si="3"/>
        <v>0</v>
      </c>
      <c r="K149" s="846"/>
      <c r="L149" s="961"/>
      <c r="M149" s="763"/>
      <c r="N149" s="848"/>
      <c r="O149" s="848"/>
    </row>
    <row r="150" spans="1:15" ht="15" customHeight="1">
      <c r="A150" s="762"/>
      <c r="B150" s="821"/>
      <c r="C150" s="822">
        <f t="shared" si="1"/>
        <v>27</v>
      </c>
      <c r="D150" s="822" t="s">
        <v>993</v>
      </c>
      <c r="E150" s="842" t="s">
        <v>1115</v>
      </c>
      <c r="F150" s="843" t="s">
        <v>1114</v>
      </c>
      <c r="G150" s="825" t="s">
        <v>234</v>
      </c>
      <c r="H150" s="826">
        <v>130</v>
      </c>
      <c r="I150" s="827"/>
      <c r="J150" s="827">
        <f>ROUND(I150*H150,2)</f>
        <v>0</v>
      </c>
      <c r="K150" s="846"/>
      <c r="L150" s="961"/>
      <c r="M150" s="763"/>
      <c r="N150" s="848"/>
      <c r="O150" s="848"/>
    </row>
    <row r="151" spans="1:13" ht="15" customHeight="1">
      <c r="A151" s="762"/>
      <c r="B151" s="821"/>
      <c r="C151" s="841"/>
      <c r="D151" s="841"/>
      <c r="E151" s="842"/>
      <c r="F151" s="843"/>
      <c r="G151" s="844"/>
      <c r="H151" s="845"/>
      <c r="I151" s="846"/>
      <c r="J151" s="846"/>
      <c r="K151" s="846"/>
      <c r="L151" s="961"/>
      <c r="M151" s="763"/>
    </row>
    <row r="152" spans="1:13" ht="12.75">
      <c r="A152" s="762"/>
      <c r="B152" s="821"/>
      <c r="C152" s="841"/>
      <c r="D152" s="841"/>
      <c r="E152" s="842"/>
      <c r="F152" s="843"/>
      <c r="G152" s="844"/>
      <c r="H152" s="845"/>
      <c r="I152" s="846"/>
      <c r="J152" s="846"/>
      <c r="K152" s="846"/>
      <c r="L152" s="961"/>
      <c r="M152" s="763"/>
    </row>
    <row r="153" spans="1:13" ht="12.75">
      <c r="A153" s="814"/>
      <c r="B153" s="815"/>
      <c r="C153" s="814"/>
      <c r="D153" s="816" t="s">
        <v>101</v>
      </c>
      <c r="E153" s="853">
        <v>44228</v>
      </c>
      <c r="F153" s="819" t="s">
        <v>1013</v>
      </c>
      <c r="G153" s="814"/>
      <c r="H153" s="814"/>
      <c r="I153" s="814"/>
      <c r="J153" s="820">
        <f>SUM(J154:J184)</f>
        <v>0</v>
      </c>
      <c r="K153" s="820"/>
      <c r="L153" s="961"/>
      <c r="M153" s="815"/>
    </row>
    <row r="154" spans="1:15" ht="12.75">
      <c r="A154" s="762"/>
      <c r="B154" s="821"/>
      <c r="C154" s="828">
        <f>C150+1</f>
        <v>28</v>
      </c>
      <c r="D154" s="828" t="s">
        <v>76</v>
      </c>
      <c r="E154" s="829" t="s">
        <v>1040</v>
      </c>
      <c r="F154" s="863" t="s">
        <v>1039</v>
      </c>
      <c r="G154" s="831" t="s">
        <v>234</v>
      </c>
      <c r="H154" s="832">
        <v>29</v>
      </c>
      <c r="I154" s="833"/>
      <c r="J154" s="833">
        <f>ROUND(I154*H154,2)</f>
        <v>0</v>
      </c>
      <c r="K154" s="859"/>
      <c r="L154" s="961"/>
      <c r="M154" s="835"/>
      <c r="O154" s="848"/>
    </row>
    <row r="155" spans="1:15" ht="12.75">
      <c r="A155" s="762"/>
      <c r="B155" s="821"/>
      <c r="C155" s="828">
        <f>C154+1</f>
        <v>29</v>
      </c>
      <c r="D155" s="828" t="s">
        <v>76</v>
      </c>
      <c r="E155" s="829" t="s">
        <v>1041</v>
      </c>
      <c r="F155" s="863" t="s">
        <v>1049</v>
      </c>
      <c r="G155" s="831" t="s">
        <v>234</v>
      </c>
      <c r="H155" s="832">
        <v>43</v>
      </c>
      <c r="I155" s="833"/>
      <c r="J155" s="833">
        <f aca="true" t="shared" si="4" ref="J155:J173">ROUND(I155*H155,2)</f>
        <v>0</v>
      </c>
      <c r="K155" s="859"/>
      <c r="L155" s="961"/>
      <c r="M155" s="835"/>
      <c r="O155" s="848"/>
    </row>
    <row r="156" spans="1:15" ht="12.75">
      <c r="A156" s="762"/>
      <c r="B156" s="821"/>
      <c r="C156" s="828">
        <f>C155+1</f>
        <v>30</v>
      </c>
      <c r="D156" s="828" t="s">
        <v>76</v>
      </c>
      <c r="E156" s="829" t="s">
        <v>1042</v>
      </c>
      <c r="F156" s="830" t="s">
        <v>1050</v>
      </c>
      <c r="G156" s="831" t="s">
        <v>234</v>
      </c>
      <c r="H156" s="832">
        <v>3</v>
      </c>
      <c r="I156" s="833"/>
      <c r="J156" s="833">
        <f t="shared" si="4"/>
        <v>0</v>
      </c>
      <c r="K156" s="859"/>
      <c r="L156" s="961"/>
      <c r="M156" s="835"/>
      <c r="O156" s="848"/>
    </row>
    <row r="157" spans="1:15" ht="12.75">
      <c r="A157" s="762"/>
      <c r="B157" s="821"/>
      <c r="C157" s="828">
        <f>C156+1</f>
        <v>31</v>
      </c>
      <c r="D157" s="828" t="s">
        <v>76</v>
      </c>
      <c r="E157" s="829" t="s">
        <v>1043</v>
      </c>
      <c r="F157" s="863" t="s">
        <v>1051</v>
      </c>
      <c r="G157" s="831" t="s">
        <v>234</v>
      </c>
      <c r="H157" s="832">
        <v>12</v>
      </c>
      <c r="I157" s="833"/>
      <c r="J157" s="833">
        <f>ROUND(I157*H157,2)</f>
        <v>0</v>
      </c>
      <c r="K157" s="859"/>
      <c r="L157" s="961"/>
      <c r="M157" s="835"/>
      <c r="O157" s="848"/>
    </row>
    <row r="158" spans="1:15" ht="12.75">
      <c r="A158" s="762"/>
      <c r="B158" s="821"/>
      <c r="C158" s="828">
        <f aca="true" t="shared" si="5" ref="C158:C184">C157+1</f>
        <v>32</v>
      </c>
      <c r="D158" s="828" t="s">
        <v>76</v>
      </c>
      <c r="E158" s="829" t="s">
        <v>1044</v>
      </c>
      <c r="F158" s="863" t="s">
        <v>1053</v>
      </c>
      <c r="G158" s="831" t="s">
        <v>234</v>
      </c>
      <c r="H158" s="832">
        <v>8</v>
      </c>
      <c r="I158" s="833"/>
      <c r="J158" s="833">
        <f t="shared" si="4"/>
        <v>0</v>
      </c>
      <c r="K158" s="859"/>
      <c r="L158" s="961"/>
      <c r="M158" s="835"/>
      <c r="O158" s="848"/>
    </row>
    <row r="159" spans="1:15" ht="12.75">
      <c r="A159" s="762"/>
      <c r="B159" s="821"/>
      <c r="C159" s="828">
        <f t="shared" si="5"/>
        <v>33</v>
      </c>
      <c r="D159" s="828" t="s">
        <v>76</v>
      </c>
      <c r="E159" s="829" t="s">
        <v>1045</v>
      </c>
      <c r="F159" s="863" t="s">
        <v>1052</v>
      </c>
      <c r="G159" s="831" t="s">
        <v>234</v>
      </c>
      <c r="H159" s="832">
        <v>14</v>
      </c>
      <c r="I159" s="833"/>
      <c r="J159" s="833">
        <f t="shared" si="4"/>
        <v>0</v>
      </c>
      <c r="K159" s="859"/>
      <c r="L159" s="961"/>
      <c r="M159" s="835"/>
      <c r="O159" s="848"/>
    </row>
    <row r="160" spans="1:15" ht="12.75">
      <c r="A160" s="762"/>
      <c r="B160" s="821"/>
      <c r="C160" s="828">
        <f t="shared" si="5"/>
        <v>34</v>
      </c>
      <c r="D160" s="828" t="s">
        <v>76</v>
      </c>
      <c r="E160" s="829" t="s">
        <v>1046</v>
      </c>
      <c r="F160" s="863" t="s">
        <v>1054</v>
      </c>
      <c r="G160" s="831" t="s">
        <v>234</v>
      </c>
      <c r="H160" s="832">
        <v>5</v>
      </c>
      <c r="I160" s="833"/>
      <c r="J160" s="833">
        <f t="shared" si="4"/>
        <v>0</v>
      </c>
      <c r="K160" s="859"/>
      <c r="L160" s="961"/>
      <c r="M160" s="835"/>
      <c r="O160" s="848"/>
    </row>
    <row r="161" spans="1:15" ht="12.75">
      <c r="A161" s="762"/>
      <c r="B161" s="821"/>
      <c r="C161" s="828">
        <f t="shared" si="5"/>
        <v>35</v>
      </c>
      <c r="D161" s="828" t="s">
        <v>76</v>
      </c>
      <c r="E161" s="829" t="s">
        <v>1047</v>
      </c>
      <c r="F161" s="863" t="s">
        <v>1055</v>
      </c>
      <c r="G161" s="831" t="s">
        <v>234</v>
      </c>
      <c r="H161" s="832">
        <v>2</v>
      </c>
      <c r="I161" s="833"/>
      <c r="J161" s="833">
        <f>ROUND(I161*H161,2)</f>
        <v>0</v>
      </c>
      <c r="K161" s="859"/>
      <c r="L161" s="961"/>
      <c r="M161" s="835"/>
      <c r="O161" s="848"/>
    </row>
    <row r="162" spans="1:15" ht="12.75">
      <c r="A162" s="762"/>
      <c r="B162" s="821"/>
      <c r="C162" s="828">
        <f t="shared" si="5"/>
        <v>36</v>
      </c>
      <c r="D162" s="828" t="s">
        <v>76</v>
      </c>
      <c r="E162" s="829" t="s">
        <v>1048</v>
      </c>
      <c r="F162" s="863" t="s">
        <v>1056</v>
      </c>
      <c r="G162" s="831" t="s">
        <v>234</v>
      </c>
      <c r="H162" s="832">
        <v>14</v>
      </c>
      <c r="I162" s="833"/>
      <c r="J162" s="833">
        <f t="shared" si="4"/>
        <v>0</v>
      </c>
      <c r="K162" s="859"/>
      <c r="L162" s="961"/>
      <c r="M162" s="835"/>
      <c r="O162" s="848"/>
    </row>
    <row r="163" spans="1:15" ht="12.75">
      <c r="A163" s="762"/>
      <c r="B163" s="821"/>
      <c r="C163" s="828">
        <f t="shared" si="5"/>
        <v>37</v>
      </c>
      <c r="D163" s="828" t="s">
        <v>76</v>
      </c>
      <c r="E163" s="829" t="s">
        <v>1133</v>
      </c>
      <c r="F163" s="830" t="s">
        <v>1072</v>
      </c>
      <c r="G163" s="831" t="s">
        <v>234</v>
      </c>
      <c r="H163" s="925">
        <v>366</v>
      </c>
      <c r="I163" s="833"/>
      <c r="J163" s="833">
        <f t="shared" si="4"/>
        <v>0</v>
      </c>
      <c r="K163" s="859"/>
      <c r="L163" s="961"/>
      <c r="M163" s="835"/>
      <c r="O163" s="848"/>
    </row>
    <row r="164" spans="1:15" ht="12.75">
      <c r="A164" s="762"/>
      <c r="B164" s="821"/>
      <c r="C164" s="828">
        <f t="shared" si="5"/>
        <v>38</v>
      </c>
      <c r="D164" s="828" t="s">
        <v>76</v>
      </c>
      <c r="E164" s="829" t="s">
        <v>1134</v>
      </c>
      <c r="F164" s="863" t="s">
        <v>1076</v>
      </c>
      <c r="G164" s="831" t="s">
        <v>234</v>
      </c>
      <c r="H164" s="925">
        <v>315</v>
      </c>
      <c r="I164" s="833"/>
      <c r="J164" s="833">
        <f t="shared" si="4"/>
        <v>0</v>
      </c>
      <c r="K164" s="859"/>
      <c r="L164" s="961"/>
      <c r="M164" s="835"/>
      <c r="O164" s="848"/>
    </row>
    <row r="165" spans="1:15" ht="12.75">
      <c r="A165" s="762"/>
      <c r="B165" s="821"/>
      <c r="C165" s="828">
        <f t="shared" si="5"/>
        <v>39</v>
      </c>
      <c r="D165" s="828" t="s">
        <v>76</v>
      </c>
      <c r="E165" s="829" t="s">
        <v>1135</v>
      </c>
      <c r="F165" s="863" t="s">
        <v>1105</v>
      </c>
      <c r="G165" s="831" t="s">
        <v>234</v>
      </c>
      <c r="H165" s="925">
        <v>225</v>
      </c>
      <c r="I165" s="833"/>
      <c r="J165" s="833">
        <f>ROUND(I165*H165,2)</f>
        <v>0</v>
      </c>
      <c r="K165" s="859"/>
      <c r="L165" s="961"/>
      <c r="M165" s="835"/>
      <c r="O165" s="848"/>
    </row>
    <row r="166" spans="1:15" ht="12.75">
      <c r="A166" s="762"/>
      <c r="B166" s="821"/>
      <c r="C166" s="828">
        <f t="shared" si="5"/>
        <v>40</v>
      </c>
      <c r="D166" s="828" t="s">
        <v>76</v>
      </c>
      <c r="E166" s="829" t="s">
        <v>1136</v>
      </c>
      <c r="F166" s="921" t="s">
        <v>1097</v>
      </c>
      <c r="G166" s="924" t="s">
        <v>234</v>
      </c>
      <c r="H166" s="925">
        <v>249</v>
      </c>
      <c r="I166" s="926"/>
      <c r="J166" s="833">
        <f t="shared" si="4"/>
        <v>0</v>
      </c>
      <c r="K166" s="859"/>
      <c r="L166" s="961"/>
      <c r="M166" s="835"/>
      <c r="O166" s="848"/>
    </row>
    <row r="167" spans="1:15" ht="12.75">
      <c r="A167" s="762"/>
      <c r="B167" s="821"/>
      <c r="C167" s="828">
        <f t="shared" si="5"/>
        <v>41</v>
      </c>
      <c r="D167" s="828" t="s">
        <v>76</v>
      </c>
      <c r="E167" s="829" t="s">
        <v>1137</v>
      </c>
      <c r="F167" s="921" t="s">
        <v>1098</v>
      </c>
      <c r="G167" s="924" t="s">
        <v>234</v>
      </c>
      <c r="H167" s="925">
        <v>249</v>
      </c>
      <c r="I167" s="926"/>
      <c r="J167" s="833">
        <f t="shared" si="4"/>
        <v>0</v>
      </c>
      <c r="K167" s="859"/>
      <c r="L167" s="961"/>
      <c r="M167" s="835"/>
      <c r="O167" s="848"/>
    </row>
    <row r="168" spans="1:15" ht="12.75">
      <c r="A168" s="762"/>
      <c r="B168" s="821"/>
      <c r="C168" s="828">
        <f t="shared" si="5"/>
        <v>42</v>
      </c>
      <c r="D168" s="828" t="s">
        <v>76</v>
      </c>
      <c r="E168" s="829" t="s">
        <v>1138</v>
      </c>
      <c r="F168" s="921" t="s">
        <v>1082</v>
      </c>
      <c r="G168" s="924" t="s">
        <v>234</v>
      </c>
      <c r="H168" s="925">
        <v>72</v>
      </c>
      <c r="I168" s="926"/>
      <c r="J168" s="833">
        <f t="shared" si="4"/>
        <v>0</v>
      </c>
      <c r="K168" s="859"/>
      <c r="L168" s="961"/>
      <c r="M168" s="835"/>
      <c r="O168" s="848"/>
    </row>
    <row r="169" spans="1:15" ht="12.75">
      <c r="A169" s="762"/>
      <c r="B169" s="821"/>
      <c r="C169" s="828">
        <f t="shared" si="5"/>
        <v>43</v>
      </c>
      <c r="D169" s="828" t="s">
        <v>76</v>
      </c>
      <c r="E169" s="829" t="s">
        <v>1139</v>
      </c>
      <c r="F169" s="863" t="s">
        <v>1077</v>
      </c>
      <c r="G169" s="831" t="s">
        <v>234</v>
      </c>
      <c r="H169" s="925">
        <v>5</v>
      </c>
      <c r="I169" s="833"/>
      <c r="J169" s="833">
        <f t="shared" si="4"/>
        <v>0</v>
      </c>
      <c r="K169" s="859"/>
      <c r="L169" s="961"/>
      <c r="M169" s="835"/>
      <c r="O169" s="848"/>
    </row>
    <row r="170" spans="1:15" ht="12.75">
      <c r="A170" s="762"/>
      <c r="B170" s="821"/>
      <c r="C170" s="828">
        <f t="shared" si="5"/>
        <v>44</v>
      </c>
      <c r="D170" s="828" t="s">
        <v>76</v>
      </c>
      <c r="E170" s="829" t="s">
        <v>1140</v>
      </c>
      <c r="F170" s="863" t="s">
        <v>1086</v>
      </c>
      <c r="G170" s="831" t="s">
        <v>234</v>
      </c>
      <c r="H170" s="925">
        <v>246</v>
      </c>
      <c r="I170" s="833"/>
      <c r="J170" s="833">
        <f t="shared" si="4"/>
        <v>0</v>
      </c>
      <c r="K170" s="859"/>
      <c r="L170" s="961"/>
      <c r="M170" s="835"/>
      <c r="O170" s="848"/>
    </row>
    <row r="171" spans="1:15" ht="12.75">
      <c r="A171" s="762"/>
      <c r="B171" s="821"/>
      <c r="C171" s="828">
        <f t="shared" si="5"/>
        <v>45</v>
      </c>
      <c r="D171" s="828" t="s">
        <v>76</v>
      </c>
      <c r="E171" s="829" t="s">
        <v>1141</v>
      </c>
      <c r="F171" s="921" t="s">
        <v>1088</v>
      </c>
      <c r="G171" s="831" t="s">
        <v>234</v>
      </c>
      <c r="H171" s="925">
        <v>150</v>
      </c>
      <c r="I171" s="833"/>
      <c r="J171" s="833">
        <f>ROUND(I171*H171,2)</f>
        <v>0</v>
      </c>
      <c r="K171" s="859"/>
      <c r="L171" s="961"/>
      <c r="M171" s="835"/>
      <c r="O171" s="848"/>
    </row>
    <row r="172" spans="1:15" ht="12.75">
      <c r="A172" s="762"/>
      <c r="B172" s="821"/>
      <c r="C172" s="828">
        <f t="shared" si="5"/>
        <v>46</v>
      </c>
      <c r="D172" s="828" t="s">
        <v>76</v>
      </c>
      <c r="E172" s="829" t="s">
        <v>1142</v>
      </c>
      <c r="F172" s="863" t="s">
        <v>1075</v>
      </c>
      <c r="G172" s="831" t="s">
        <v>234</v>
      </c>
      <c r="H172" s="925">
        <v>603</v>
      </c>
      <c r="I172" s="833"/>
      <c r="J172" s="833">
        <f>ROUND(I172*H172,2)</f>
        <v>0</v>
      </c>
      <c r="K172" s="859"/>
      <c r="L172" s="961"/>
      <c r="M172" s="835"/>
      <c r="O172" s="848"/>
    </row>
    <row r="173" spans="1:15" ht="12.75">
      <c r="A173" s="762"/>
      <c r="B173" s="821"/>
      <c r="C173" s="828">
        <f t="shared" si="5"/>
        <v>47</v>
      </c>
      <c r="D173" s="828" t="s">
        <v>76</v>
      </c>
      <c r="E173" s="829" t="s">
        <v>1143</v>
      </c>
      <c r="F173" s="863" t="s">
        <v>1073</v>
      </c>
      <c r="G173" s="831" t="s">
        <v>234</v>
      </c>
      <c r="H173" s="925">
        <v>72</v>
      </c>
      <c r="I173" s="833"/>
      <c r="J173" s="833">
        <f t="shared" si="4"/>
        <v>0</v>
      </c>
      <c r="K173" s="859"/>
      <c r="L173" s="961"/>
      <c r="M173" s="835"/>
      <c r="O173" s="848"/>
    </row>
    <row r="174" spans="1:15" ht="12.75">
      <c r="A174" s="762"/>
      <c r="B174" s="821"/>
      <c r="C174" s="828">
        <f t="shared" si="5"/>
        <v>48</v>
      </c>
      <c r="D174" s="828" t="s">
        <v>76</v>
      </c>
      <c r="E174" s="829" t="s">
        <v>1144</v>
      </c>
      <c r="F174" s="863" t="s">
        <v>1083</v>
      </c>
      <c r="G174" s="831" t="s">
        <v>234</v>
      </c>
      <c r="H174" s="925">
        <v>477</v>
      </c>
      <c r="I174" s="833"/>
      <c r="J174" s="833">
        <f aca="true" t="shared" si="6" ref="J174:J180">ROUND(I174*H174,2)</f>
        <v>0</v>
      </c>
      <c r="K174" s="859"/>
      <c r="L174" s="961"/>
      <c r="M174" s="835"/>
      <c r="O174" s="848"/>
    </row>
    <row r="175" spans="1:15" ht="12.75">
      <c r="A175" s="762"/>
      <c r="B175" s="821"/>
      <c r="C175" s="828">
        <f t="shared" si="5"/>
        <v>49</v>
      </c>
      <c r="D175" s="828" t="s">
        <v>76</v>
      </c>
      <c r="E175" s="829" t="s">
        <v>1145</v>
      </c>
      <c r="F175" s="863" t="s">
        <v>1080</v>
      </c>
      <c r="G175" s="831" t="s">
        <v>234</v>
      </c>
      <c r="H175" s="929">
        <v>40</v>
      </c>
      <c r="I175" s="833"/>
      <c r="J175" s="833">
        <f t="shared" si="6"/>
        <v>0</v>
      </c>
      <c r="K175" s="859"/>
      <c r="L175" s="961"/>
      <c r="M175" s="835"/>
      <c r="O175" s="848"/>
    </row>
    <row r="176" spans="1:15" ht="12.75">
      <c r="A176" s="762"/>
      <c r="B176" s="821"/>
      <c r="C176" s="828">
        <f t="shared" si="5"/>
        <v>50</v>
      </c>
      <c r="D176" s="828" t="s">
        <v>76</v>
      </c>
      <c r="E176" s="829" t="s">
        <v>1146</v>
      </c>
      <c r="F176" s="863" t="s">
        <v>1078</v>
      </c>
      <c r="G176" s="831" t="s">
        <v>234</v>
      </c>
      <c r="H176" s="925">
        <v>5</v>
      </c>
      <c r="I176" s="833"/>
      <c r="J176" s="833">
        <f t="shared" si="6"/>
        <v>0</v>
      </c>
      <c r="K176" s="859"/>
      <c r="L176" s="961"/>
      <c r="M176" s="835"/>
      <c r="O176" s="848"/>
    </row>
    <row r="177" spans="1:15" ht="12.75">
      <c r="A177" s="762"/>
      <c r="B177" s="821"/>
      <c r="C177" s="828">
        <f t="shared" si="5"/>
        <v>51</v>
      </c>
      <c r="D177" s="828" t="s">
        <v>76</v>
      </c>
      <c r="E177" s="829" t="s">
        <v>1147</v>
      </c>
      <c r="F177" s="863" t="s">
        <v>1081</v>
      </c>
      <c r="G177" s="831" t="s">
        <v>234</v>
      </c>
      <c r="H177" s="925">
        <v>87</v>
      </c>
      <c r="I177" s="833"/>
      <c r="J177" s="833">
        <f t="shared" si="6"/>
        <v>0</v>
      </c>
      <c r="K177" s="859"/>
      <c r="L177" s="961"/>
      <c r="M177" s="835"/>
      <c r="O177" s="848"/>
    </row>
    <row r="178" spans="1:15" ht="12.75">
      <c r="A178" s="762"/>
      <c r="B178" s="821"/>
      <c r="C178" s="828">
        <f t="shared" si="5"/>
        <v>52</v>
      </c>
      <c r="D178" s="828" t="s">
        <v>76</v>
      </c>
      <c r="E178" s="829" t="s">
        <v>1148</v>
      </c>
      <c r="F178" s="863" t="s">
        <v>1079</v>
      </c>
      <c r="G178" s="831" t="s">
        <v>234</v>
      </c>
      <c r="H178" s="925">
        <v>46</v>
      </c>
      <c r="I178" s="833"/>
      <c r="J178" s="833">
        <f t="shared" si="6"/>
        <v>0</v>
      </c>
      <c r="K178" s="859"/>
      <c r="L178" s="961"/>
      <c r="M178" s="835"/>
      <c r="O178" s="848"/>
    </row>
    <row r="179" spans="1:15" ht="12.75">
      <c r="A179" s="762"/>
      <c r="B179" s="821"/>
      <c r="C179" s="828">
        <f t="shared" si="5"/>
        <v>53</v>
      </c>
      <c r="D179" s="828" t="s">
        <v>76</v>
      </c>
      <c r="E179" s="829" t="s">
        <v>1149</v>
      </c>
      <c r="F179" s="863" t="s">
        <v>1084</v>
      </c>
      <c r="G179" s="831" t="s">
        <v>234</v>
      </c>
      <c r="H179" s="925">
        <v>279</v>
      </c>
      <c r="I179" s="833"/>
      <c r="J179" s="833">
        <f t="shared" si="6"/>
        <v>0</v>
      </c>
      <c r="K179" s="859"/>
      <c r="L179" s="961"/>
      <c r="M179" s="835"/>
      <c r="O179" s="848"/>
    </row>
    <row r="180" spans="1:15" ht="12.75">
      <c r="A180" s="762"/>
      <c r="B180" s="821"/>
      <c r="C180" s="828">
        <f t="shared" si="5"/>
        <v>54</v>
      </c>
      <c r="D180" s="828" t="s">
        <v>76</v>
      </c>
      <c r="E180" s="829" t="s">
        <v>1150</v>
      </c>
      <c r="F180" s="863" t="s">
        <v>1085</v>
      </c>
      <c r="G180" s="831" t="s">
        <v>234</v>
      </c>
      <c r="H180" s="925">
        <v>492</v>
      </c>
      <c r="I180" s="833"/>
      <c r="J180" s="833">
        <f t="shared" si="6"/>
        <v>0</v>
      </c>
      <c r="K180" s="859"/>
      <c r="L180" s="961"/>
      <c r="M180" s="835"/>
      <c r="O180" s="848"/>
    </row>
    <row r="181" spans="1:15" ht="12.75">
      <c r="A181" s="762"/>
      <c r="B181" s="821"/>
      <c r="C181" s="828">
        <f t="shared" si="5"/>
        <v>55</v>
      </c>
      <c r="D181" s="828" t="s">
        <v>76</v>
      </c>
      <c r="E181" s="829" t="s">
        <v>1151</v>
      </c>
      <c r="F181" s="863" t="s">
        <v>1087</v>
      </c>
      <c r="G181" s="831" t="s">
        <v>234</v>
      </c>
      <c r="H181" s="925">
        <v>120</v>
      </c>
      <c r="I181" s="833"/>
      <c r="J181" s="833">
        <f>ROUND(I181*H181,2)</f>
        <v>0</v>
      </c>
      <c r="K181" s="859"/>
      <c r="L181" s="961"/>
      <c r="M181" s="835"/>
      <c r="O181" s="848"/>
    </row>
    <row r="182" spans="1:15" ht="12.75">
      <c r="A182" s="762"/>
      <c r="B182" s="821"/>
      <c r="C182" s="828">
        <f t="shared" si="5"/>
        <v>56</v>
      </c>
      <c r="D182" s="828" t="s">
        <v>76</v>
      </c>
      <c r="E182" s="829" t="s">
        <v>1152</v>
      </c>
      <c r="F182" s="863" t="s">
        <v>1089</v>
      </c>
      <c r="G182" s="831" t="s">
        <v>234</v>
      </c>
      <c r="H182" s="925">
        <v>85</v>
      </c>
      <c r="I182" s="833"/>
      <c r="J182" s="833">
        <f>ROUND(I182*H182,2)</f>
        <v>0</v>
      </c>
      <c r="K182" s="859"/>
      <c r="L182" s="961"/>
      <c r="M182" s="835"/>
      <c r="O182" s="848"/>
    </row>
    <row r="183" spans="1:15" ht="12.75">
      <c r="A183" s="762"/>
      <c r="B183" s="821"/>
      <c r="C183" s="828">
        <f t="shared" si="5"/>
        <v>57</v>
      </c>
      <c r="D183" s="828" t="s">
        <v>76</v>
      </c>
      <c r="E183" s="829" t="s">
        <v>1153</v>
      </c>
      <c r="F183" s="863" t="s">
        <v>1074</v>
      </c>
      <c r="G183" s="831" t="s">
        <v>234</v>
      </c>
      <c r="H183" s="925">
        <v>1431</v>
      </c>
      <c r="I183" s="833"/>
      <c r="J183" s="833">
        <f>ROUND(I183*H183,2)</f>
        <v>0</v>
      </c>
      <c r="K183" s="859"/>
      <c r="L183" s="961"/>
      <c r="M183" s="835"/>
      <c r="O183" s="848"/>
    </row>
    <row r="184" spans="1:15" ht="12.75">
      <c r="A184" s="762"/>
      <c r="B184" s="821"/>
      <c r="C184" s="828">
        <f t="shared" si="5"/>
        <v>58</v>
      </c>
      <c r="D184" s="828" t="s">
        <v>76</v>
      </c>
      <c r="E184" s="829" t="s">
        <v>1154</v>
      </c>
      <c r="F184" s="863" t="s">
        <v>1014</v>
      </c>
      <c r="G184" s="831" t="s">
        <v>234</v>
      </c>
      <c r="H184" s="925">
        <v>540</v>
      </c>
      <c r="I184" s="833"/>
      <c r="J184" s="833">
        <f>ROUND(I184*H184,2)</f>
        <v>0</v>
      </c>
      <c r="K184" s="859"/>
      <c r="L184" s="961"/>
      <c r="M184" s="835"/>
      <c r="O184" s="848"/>
    </row>
    <row r="185" spans="1:13" ht="12.75">
      <c r="A185" s="762"/>
      <c r="B185" s="821"/>
      <c r="C185" s="854"/>
      <c r="D185" s="854"/>
      <c r="E185" s="855"/>
      <c r="F185" s="856"/>
      <c r="G185" s="857"/>
      <c r="H185" s="858"/>
      <c r="I185" s="859"/>
      <c r="J185" s="859"/>
      <c r="K185" s="859"/>
      <c r="L185" s="961"/>
      <c r="M185" s="835"/>
    </row>
    <row r="186" spans="1:13" ht="12.75">
      <c r="A186" s="762"/>
      <c r="B186" s="821"/>
      <c r="C186" s="854"/>
      <c r="D186" s="854"/>
      <c r="E186" s="819">
        <v>9</v>
      </c>
      <c r="F186" s="849" t="s">
        <v>1032</v>
      </c>
      <c r="G186" s="857"/>
      <c r="H186" s="858"/>
      <c r="I186" s="859"/>
      <c r="J186" s="820">
        <f>SUM(J187:J189)</f>
        <v>0</v>
      </c>
      <c r="K186" s="820"/>
      <c r="L186" s="961"/>
      <c r="M186" s="835"/>
    </row>
    <row r="187" spans="1:15" ht="24.75" customHeight="1">
      <c r="A187" s="762"/>
      <c r="B187" s="821"/>
      <c r="C187" s="822">
        <f>C184+1</f>
        <v>59</v>
      </c>
      <c r="D187" s="822" t="s">
        <v>993</v>
      </c>
      <c r="E187" s="860" t="s">
        <v>1102</v>
      </c>
      <c r="F187" s="861" t="s">
        <v>1101</v>
      </c>
      <c r="G187" s="825" t="s">
        <v>234</v>
      </c>
      <c r="H187" s="826">
        <v>4</v>
      </c>
      <c r="I187" s="827"/>
      <c r="J187" s="827">
        <f>ROUND(I187*H187,2)</f>
        <v>0</v>
      </c>
      <c r="K187" s="846"/>
      <c r="L187" s="961"/>
      <c r="M187" s="835"/>
      <c r="O187" s="848"/>
    </row>
    <row r="188" spans="1:15" ht="49.5" customHeight="1">
      <c r="A188" s="762"/>
      <c r="B188" s="821"/>
      <c r="C188" s="866">
        <f>C187+1</f>
        <v>60</v>
      </c>
      <c r="D188" s="866" t="s">
        <v>76</v>
      </c>
      <c r="E188" s="867" t="s">
        <v>1035</v>
      </c>
      <c r="F188" s="863" t="s">
        <v>1103</v>
      </c>
      <c r="G188" s="862" t="s">
        <v>234</v>
      </c>
      <c r="H188" s="868">
        <v>2</v>
      </c>
      <c r="I188" s="869"/>
      <c r="J188" s="869">
        <f>ROUND(I188*H188,2)</f>
        <v>0</v>
      </c>
      <c r="K188" s="958"/>
      <c r="L188" s="961"/>
      <c r="M188" s="835"/>
      <c r="O188" s="848"/>
    </row>
    <row r="189" spans="1:15" ht="49.5" customHeight="1">
      <c r="A189" s="762"/>
      <c r="B189" s="821"/>
      <c r="C189" s="866">
        <f>C188+1</f>
        <v>61</v>
      </c>
      <c r="D189" s="866" t="s">
        <v>76</v>
      </c>
      <c r="E189" s="867" t="s">
        <v>1034</v>
      </c>
      <c r="F189" s="863" t="s">
        <v>1104</v>
      </c>
      <c r="G189" s="862" t="s">
        <v>234</v>
      </c>
      <c r="H189" s="868">
        <v>2</v>
      </c>
      <c r="I189" s="869"/>
      <c r="J189" s="869">
        <f>ROUND(I189*H189,2)</f>
        <v>0</v>
      </c>
      <c r="K189" s="958"/>
      <c r="L189" s="961"/>
      <c r="M189" s="835"/>
      <c r="O189" s="848"/>
    </row>
    <row r="190" spans="1:13" ht="12.75">
      <c r="A190" s="762"/>
      <c r="B190" s="821"/>
      <c r="C190" s="854"/>
      <c r="D190" s="854"/>
      <c r="E190" s="855"/>
      <c r="F190" s="864"/>
      <c r="G190" s="865"/>
      <c r="H190" s="858"/>
      <c r="I190" s="859"/>
      <c r="J190" s="859"/>
      <c r="K190" s="859"/>
      <c r="L190" s="961"/>
      <c r="M190" s="835"/>
    </row>
    <row r="191" spans="1:13" ht="12.75">
      <c r="A191" s="814"/>
      <c r="B191" s="815"/>
      <c r="C191" s="814"/>
      <c r="D191" s="816" t="s">
        <v>101</v>
      </c>
      <c r="E191" s="819" t="s">
        <v>410</v>
      </c>
      <c r="F191" s="819" t="s">
        <v>1015</v>
      </c>
      <c r="G191" s="814"/>
      <c r="H191" s="814"/>
      <c r="I191" s="814"/>
      <c r="J191" s="820">
        <f>SUM(J192:J192)</f>
        <v>0</v>
      </c>
      <c r="K191" s="820"/>
      <c r="L191" s="961"/>
      <c r="M191" s="815"/>
    </row>
    <row r="192" spans="1:15" ht="26.25" customHeight="1">
      <c r="A192" s="762"/>
      <c r="B192" s="821"/>
      <c r="C192" s="822">
        <f>C189+1</f>
        <v>62</v>
      </c>
      <c r="D192" s="822" t="s">
        <v>993</v>
      </c>
      <c r="E192" s="823" t="s">
        <v>1016</v>
      </c>
      <c r="F192" s="840" t="s">
        <v>1017</v>
      </c>
      <c r="G192" s="825" t="s">
        <v>272</v>
      </c>
      <c r="H192" s="826">
        <v>2527.946679300001</v>
      </c>
      <c r="I192" s="827"/>
      <c r="J192" s="827">
        <f>ROUND(I192*H192,2)</f>
        <v>0</v>
      </c>
      <c r="K192" s="846"/>
      <c r="L192" s="961"/>
      <c r="M192" s="961"/>
      <c r="N192" s="933"/>
      <c r="O192" s="939"/>
    </row>
    <row r="193" spans="1:13" ht="12.75">
      <c r="A193" s="762"/>
      <c r="B193" s="790"/>
      <c r="C193" s="791"/>
      <c r="D193" s="791"/>
      <c r="E193" s="791"/>
      <c r="F193" s="791"/>
      <c r="G193" s="791"/>
      <c r="H193" s="791"/>
      <c r="I193" s="791"/>
      <c r="J193" s="791"/>
      <c r="K193" s="959"/>
      <c r="M193" s="763"/>
    </row>
    <row r="195" ht="12.75">
      <c r="C195" s="875" t="s">
        <v>1033</v>
      </c>
    </row>
    <row r="196" spans="4:14" ht="26.25" customHeight="1">
      <c r="D196" s="1044" t="s">
        <v>1030</v>
      </c>
      <c r="E196" s="1044"/>
      <c r="F196" s="1044"/>
      <c r="G196" s="1044"/>
      <c r="H196" s="1044"/>
      <c r="I196" s="1044"/>
      <c r="J196" s="1044"/>
      <c r="K196" s="946"/>
      <c r="N196" s="966"/>
    </row>
    <row r="197" spans="4:11" ht="24" customHeight="1">
      <c r="D197" s="1039" t="s">
        <v>876</v>
      </c>
      <c r="E197" s="1039"/>
      <c r="F197" s="1039"/>
      <c r="G197" s="1039"/>
      <c r="H197" s="1039"/>
      <c r="I197" s="1039"/>
      <c r="J197" s="1039"/>
      <c r="K197" s="945"/>
    </row>
    <row r="198" spans="4:11" ht="24" customHeight="1">
      <c r="D198" s="1039"/>
      <c r="E198" s="1039"/>
      <c r="F198" s="1039"/>
      <c r="G198" s="1039"/>
      <c r="H198" s="1039"/>
      <c r="I198" s="1039"/>
      <c r="J198" s="1039"/>
      <c r="K198" s="945"/>
    </row>
  </sheetData>
  <sheetProtection/>
  <mergeCells count="10">
    <mergeCell ref="D197:J198"/>
    <mergeCell ref="E111:H111"/>
    <mergeCell ref="E113:H113"/>
    <mergeCell ref="D196:J196"/>
    <mergeCell ref="E7:H7"/>
    <mergeCell ref="E9:H9"/>
    <mergeCell ref="E18:H18"/>
    <mergeCell ref="E27:H27"/>
    <mergeCell ref="E85:H85"/>
    <mergeCell ref="E87:H87"/>
  </mergeCells>
  <printOptions/>
  <pageMargins left="0.7086614173228347" right="0.7086614173228347" top="0.7480314960629921" bottom="0.7480314960629921" header="0.31496062992125984" footer="0.31496062992125984"/>
  <pageSetup fitToHeight="4" horizontalDpi="600" verticalDpi="600" orientation="portrait" paperSize="9" scale="62" r:id="rId1"/>
  <rowBreaks count="2" manualBreakCount="2">
    <brk id="79" max="10" man="1"/>
    <brk id="105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showGridLines="0" view="pageBreakPreview" zoomScaleSheetLayoutView="100" zoomScalePageLayoutView="0" workbookViewId="0" topLeftCell="A1">
      <pane ySplit="8" topLeftCell="A9" activePane="bottomLeft" state="frozen"/>
      <selection pane="topLeft" activeCell="E26" sqref="E26"/>
      <selection pane="bottomLeft" activeCell="E30" sqref="E30"/>
    </sheetView>
  </sheetViews>
  <sheetFormatPr defaultColWidth="9.00390625" defaultRowHeight="12" customHeight="1"/>
  <cols>
    <col min="1" max="1" width="9.8515625" style="653" customWidth="1"/>
    <col min="2" max="2" width="43.57421875" style="653" customWidth="1"/>
    <col min="3" max="3" width="14.140625" style="653" customWidth="1"/>
    <col min="4" max="4" width="11.8515625" style="653" customWidth="1"/>
    <col min="5" max="5" width="13.421875" style="653" customWidth="1"/>
    <col min="6" max="6" width="13.8515625" style="653" customWidth="1"/>
    <col min="7" max="8" width="9.57421875" style="653" customWidth="1"/>
    <col min="9" max="9" width="9.00390625" style="536" customWidth="1"/>
    <col min="10" max="10" width="9.57421875" style="536" bestFit="1" customWidth="1"/>
    <col min="11" max="16384" width="9.00390625" style="536" customWidth="1"/>
  </cols>
  <sheetData>
    <row r="1" spans="1:8" s="653" customFormat="1" ht="22.5" customHeight="1">
      <c r="A1" s="719" t="s">
        <v>1022</v>
      </c>
      <c r="B1" s="654"/>
      <c r="C1" s="654"/>
      <c r="D1" s="654"/>
      <c r="E1" s="654"/>
      <c r="F1" s="654"/>
      <c r="G1" s="654"/>
      <c r="H1" s="654"/>
    </row>
    <row r="2" spans="1:8" s="653" customFormat="1" ht="6.75" customHeight="1">
      <c r="A2" s="655"/>
      <c r="B2" s="654"/>
      <c r="C2" s="654"/>
      <c r="D2" s="654"/>
      <c r="E2" s="654"/>
      <c r="F2" s="654"/>
      <c r="G2" s="654"/>
      <c r="H2" s="654"/>
    </row>
    <row r="3" spans="1:8" s="653" customFormat="1" ht="13.5" customHeight="1">
      <c r="A3" s="656" t="s">
        <v>683</v>
      </c>
      <c r="B3" s="657" t="s">
        <v>311</v>
      </c>
      <c r="C3" s="655"/>
      <c r="D3" s="655" t="s">
        <v>684</v>
      </c>
      <c r="E3" s="755"/>
      <c r="F3" s="655"/>
      <c r="G3" s="655"/>
      <c r="H3" s="655"/>
    </row>
    <row r="4" spans="1:8" s="653" customFormat="1" ht="12.75" customHeight="1">
      <c r="A4" s="655" t="s">
        <v>685</v>
      </c>
      <c r="B4" s="749" t="s">
        <v>1161</v>
      </c>
      <c r="C4" s="655"/>
      <c r="D4" s="655" t="s">
        <v>1174</v>
      </c>
      <c r="E4" s="658"/>
      <c r="F4" s="655"/>
      <c r="G4" s="655"/>
      <c r="H4" s="655"/>
    </row>
    <row r="5" spans="1:8" s="653" customFormat="1" ht="12.75" customHeight="1">
      <c r="A5" s="655" t="s">
        <v>687</v>
      </c>
      <c r="B5" s="658"/>
      <c r="C5" s="655"/>
      <c r="D5" s="655" t="s">
        <v>57</v>
      </c>
      <c r="E5" s="749"/>
      <c r="F5" s="655"/>
      <c r="G5" s="655"/>
      <c r="H5" s="655"/>
    </row>
    <row r="6" spans="1:8" s="653" customFormat="1" ht="6.75" customHeight="1" thickBot="1">
      <c r="A6" s="655"/>
      <c r="B6" s="654"/>
      <c r="C6" s="654"/>
      <c r="D6" s="654"/>
      <c r="E6" s="654"/>
      <c r="F6" s="654"/>
      <c r="G6" s="654"/>
      <c r="H6" s="654"/>
    </row>
    <row r="7" spans="1:8" s="653" customFormat="1" ht="23.25" customHeight="1" thickBot="1">
      <c r="A7" s="659" t="s">
        <v>146</v>
      </c>
      <c r="B7" s="659" t="s">
        <v>688</v>
      </c>
      <c r="C7" s="659" t="s">
        <v>689</v>
      </c>
      <c r="D7" s="659" t="s">
        <v>152</v>
      </c>
      <c r="E7" s="659" t="s">
        <v>690</v>
      </c>
      <c r="F7" s="659" t="s">
        <v>691</v>
      </c>
      <c r="G7" s="659" t="s">
        <v>377</v>
      </c>
      <c r="H7" s="659" t="s">
        <v>692</v>
      </c>
    </row>
    <row r="8" spans="1:8" s="653" customFormat="1" ht="6.75" customHeight="1">
      <c r="A8" s="655"/>
      <c r="B8" s="654"/>
      <c r="C8" s="654"/>
      <c r="D8" s="654"/>
      <c r="E8" s="654"/>
      <c r="F8" s="654"/>
      <c r="G8" s="654"/>
      <c r="H8" s="654"/>
    </row>
    <row r="9" spans="1:8" s="653" customFormat="1" ht="19.5" customHeight="1">
      <c r="A9" s="745"/>
      <c r="B9" s="747" t="s">
        <v>959</v>
      </c>
      <c r="C9" s="746"/>
      <c r="D9" s="746"/>
      <c r="E9" s="746"/>
      <c r="F9" s="746"/>
      <c r="G9" s="746"/>
      <c r="H9" s="746"/>
    </row>
    <row r="10" spans="1:8" s="653" customFormat="1" ht="16.5" customHeight="1">
      <c r="A10" s="674" t="s">
        <v>693</v>
      </c>
      <c r="B10" s="674" t="s">
        <v>311</v>
      </c>
      <c r="C10" s="675">
        <f aca="true" t="shared" si="0" ref="C10:H10">SUM(C11:C13)</f>
        <v>0</v>
      </c>
      <c r="D10" s="675">
        <f t="shared" si="0"/>
        <v>0</v>
      </c>
      <c r="E10" s="675">
        <f t="shared" si="0"/>
        <v>0</v>
      </c>
      <c r="F10" s="675">
        <f t="shared" si="0"/>
        <v>0</v>
      </c>
      <c r="G10" s="675">
        <f t="shared" si="0"/>
        <v>0</v>
      </c>
      <c r="H10" s="675">
        <f t="shared" si="0"/>
        <v>0</v>
      </c>
    </row>
    <row r="11" spans="1:11" s="653" customFormat="1" ht="14.25" customHeight="1">
      <c r="A11" s="676" t="s">
        <v>694</v>
      </c>
      <c r="B11" s="676" t="s">
        <v>695</v>
      </c>
      <c r="C11" s="994">
        <f>'Krycí list SO01'!M23</f>
        <v>0</v>
      </c>
      <c r="D11" s="677">
        <f>ROUND(C11*0.2,2)</f>
        <v>0</v>
      </c>
      <c r="E11" s="677">
        <f>D11+C11</f>
        <v>0</v>
      </c>
      <c r="F11" s="677">
        <f>C11</f>
        <v>0</v>
      </c>
      <c r="G11" s="677">
        <v>0</v>
      </c>
      <c r="H11" s="677">
        <v>0</v>
      </c>
      <c r="I11" s="741"/>
      <c r="J11" s="740"/>
      <c r="K11" s="742"/>
    </row>
    <row r="12" spans="1:10" s="653" customFormat="1" ht="14.25" customHeight="1">
      <c r="A12" s="676" t="s">
        <v>696</v>
      </c>
      <c r="B12" s="676" t="s">
        <v>788</v>
      </c>
      <c r="C12" s="677">
        <f>'Krycí list SO02'!R29</f>
        <v>0</v>
      </c>
      <c r="D12" s="677">
        <f>ROUND(C12*0.2,2)</f>
        <v>0</v>
      </c>
      <c r="E12" s="677">
        <f>D12+C12</f>
        <v>0</v>
      </c>
      <c r="F12" s="677">
        <f>C12</f>
        <v>0</v>
      </c>
      <c r="G12" s="677">
        <v>0</v>
      </c>
      <c r="H12" s="677">
        <v>0</v>
      </c>
      <c r="J12" s="740"/>
    </row>
    <row r="13" spans="1:10" s="653" customFormat="1" ht="14.25" customHeight="1">
      <c r="A13" s="676" t="s">
        <v>697</v>
      </c>
      <c r="B13" s="676" t="s">
        <v>698</v>
      </c>
      <c r="C13" s="677">
        <f>'Krycí list SO03'!R31</f>
        <v>0</v>
      </c>
      <c r="D13" s="677">
        <f>ROUND(C13*0.2,2)</f>
        <v>0</v>
      </c>
      <c r="E13" s="677">
        <f>D13+C13</f>
        <v>0</v>
      </c>
      <c r="F13" s="677">
        <f>C13</f>
        <v>0</v>
      </c>
      <c r="G13" s="677">
        <v>0</v>
      </c>
      <c r="H13" s="677">
        <v>0</v>
      </c>
      <c r="J13" s="740"/>
    </row>
    <row r="14" spans="1:10" s="653" customFormat="1" ht="21" customHeight="1">
      <c r="A14" s="672"/>
      <c r="B14" s="748" t="s">
        <v>957</v>
      </c>
      <c r="C14" s="673">
        <f aca="true" t="shared" si="1" ref="C14:H14">C10</f>
        <v>0</v>
      </c>
      <c r="D14" s="673">
        <f t="shared" si="1"/>
        <v>0</v>
      </c>
      <c r="E14" s="673">
        <f t="shared" si="1"/>
        <v>0</v>
      </c>
      <c r="F14" s="673">
        <f t="shared" si="1"/>
        <v>0</v>
      </c>
      <c r="G14" s="673">
        <f t="shared" si="1"/>
        <v>0</v>
      </c>
      <c r="H14" s="673">
        <f t="shared" si="1"/>
        <v>0</v>
      </c>
      <c r="J14" s="740"/>
    </row>
    <row r="15" ht="12" customHeight="1">
      <c r="J15" s="653"/>
    </row>
    <row r="16" ht="12" customHeight="1">
      <c r="J16" s="653"/>
    </row>
    <row r="17" spans="2:10" ht="15.75" customHeight="1">
      <c r="B17" s="747" t="s">
        <v>960</v>
      </c>
      <c r="J17" s="653"/>
    </row>
    <row r="18" spans="1:10" ht="12" customHeight="1">
      <c r="A18" s="674" t="s">
        <v>693</v>
      </c>
      <c r="B18" s="674" t="s">
        <v>311</v>
      </c>
      <c r="C18" s="675">
        <f aca="true" t="shared" si="2" ref="C18:H18">SUM(C19:C20)</f>
        <v>0</v>
      </c>
      <c r="D18" s="675">
        <f t="shared" si="2"/>
        <v>0</v>
      </c>
      <c r="E18" s="675">
        <f t="shared" si="2"/>
        <v>0</v>
      </c>
      <c r="F18" s="675">
        <f t="shared" si="2"/>
        <v>0</v>
      </c>
      <c r="G18" s="675">
        <f t="shared" si="2"/>
        <v>0</v>
      </c>
      <c r="H18" s="675">
        <f t="shared" si="2"/>
        <v>0</v>
      </c>
      <c r="J18" s="653"/>
    </row>
    <row r="19" spans="1:10" ht="12" customHeight="1">
      <c r="A19" s="744" t="s">
        <v>1166</v>
      </c>
      <c r="B19" s="744" t="s">
        <v>1020</v>
      </c>
      <c r="C19" s="677">
        <f>'Rekapitulácia objektov NV'!C11</f>
        <v>0</v>
      </c>
      <c r="D19" s="677">
        <f>ROUND(C19*0.2,2)</f>
        <v>0</v>
      </c>
      <c r="E19" s="677">
        <f>D19+C19</f>
        <v>0</v>
      </c>
      <c r="F19" s="677">
        <f>C19</f>
        <v>0</v>
      </c>
      <c r="G19" s="677">
        <v>0</v>
      </c>
      <c r="H19" s="677">
        <v>0</v>
      </c>
      <c r="J19" s="653"/>
    </row>
    <row r="20" spans="1:10" ht="12" customHeight="1">
      <c r="A20" s="744" t="s">
        <v>1165</v>
      </c>
      <c r="B20" s="744" t="s">
        <v>1021</v>
      </c>
      <c r="C20" s="677">
        <f>'Rekapitulácia objektov NV'!C12</f>
        <v>0</v>
      </c>
      <c r="D20" s="677">
        <f>ROUND(C20*0.2,2)</f>
        <v>0</v>
      </c>
      <c r="E20" s="677">
        <f>D20+C20</f>
        <v>0</v>
      </c>
      <c r="F20" s="677">
        <f>C20</f>
        <v>0</v>
      </c>
      <c r="G20" s="677">
        <v>0</v>
      </c>
      <c r="H20" s="677">
        <v>0</v>
      </c>
      <c r="J20" s="653"/>
    </row>
    <row r="21" spans="1:8" ht="16.5" customHeight="1">
      <c r="A21" s="672"/>
      <c r="B21" s="748" t="s">
        <v>958</v>
      </c>
      <c r="C21" s="673">
        <f aca="true" t="shared" si="3" ref="C21:H21">C18</f>
        <v>0</v>
      </c>
      <c r="D21" s="673">
        <f t="shared" si="3"/>
        <v>0</v>
      </c>
      <c r="E21" s="673">
        <f t="shared" si="3"/>
        <v>0</v>
      </c>
      <c r="F21" s="673">
        <f t="shared" si="3"/>
        <v>0</v>
      </c>
      <c r="G21" s="673">
        <f t="shared" si="3"/>
        <v>0</v>
      </c>
      <c r="H21" s="673">
        <f t="shared" si="3"/>
        <v>0</v>
      </c>
    </row>
    <row r="22" spans="1:8" ht="16.5" customHeight="1">
      <c r="A22" s="672"/>
      <c r="B22" s="748"/>
      <c r="C22" s="673"/>
      <c r="D22" s="673"/>
      <c r="E22" s="673"/>
      <c r="F22" s="673"/>
      <c r="G22" s="673"/>
      <c r="H22" s="673"/>
    </row>
    <row r="24" spans="2:8" ht="12" customHeight="1">
      <c r="B24" s="747" t="s">
        <v>962</v>
      </c>
      <c r="C24" s="673">
        <f aca="true" t="shared" si="4" ref="C24:H24">C21+C14</f>
        <v>0</v>
      </c>
      <c r="D24" s="673">
        <f>D21+D14</f>
        <v>0</v>
      </c>
      <c r="E24" s="673">
        <f t="shared" si="4"/>
        <v>0</v>
      </c>
      <c r="F24" s="673">
        <f t="shared" si="4"/>
        <v>0</v>
      </c>
      <c r="G24" s="673">
        <f t="shared" si="4"/>
        <v>0</v>
      </c>
      <c r="H24" s="673">
        <f t="shared" si="4"/>
        <v>0</v>
      </c>
    </row>
  </sheetData>
  <sheetProtection/>
  <printOptions/>
  <pageMargins left="0.3937007874015748" right="0.3937007874015748" top="0.7874015748031497" bottom="0.7874015748031497" header="0" footer="0"/>
  <pageSetup fitToHeight="10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U37"/>
  <sheetViews>
    <sheetView showGridLines="0" view="pageBreakPreview" zoomScaleSheetLayoutView="100" zoomScalePageLayoutView="0" workbookViewId="0" topLeftCell="A1">
      <pane ySplit="3" topLeftCell="A10" activePane="bottomLeft" state="frozen"/>
      <selection pane="topLeft" activeCell="N9" sqref="N9"/>
      <selection pane="bottomLeft" activeCell="E26" sqref="E26"/>
    </sheetView>
  </sheetViews>
  <sheetFormatPr defaultColWidth="9.00390625" defaultRowHeight="12" customHeight="1"/>
  <cols>
    <col min="1" max="1" width="2.57421875" style="653" customWidth="1"/>
    <col min="2" max="2" width="2.140625" style="653" customWidth="1"/>
    <col min="3" max="3" width="3.140625" style="653" customWidth="1"/>
    <col min="4" max="4" width="6.8515625" style="653" customWidth="1"/>
    <col min="5" max="5" width="11.57421875" style="653" customWidth="1"/>
    <col min="6" max="6" width="0.42578125" style="653" customWidth="1"/>
    <col min="7" max="7" width="2.8515625" style="653" customWidth="1"/>
    <col min="8" max="8" width="2.57421875" style="653" customWidth="1"/>
    <col min="9" max="9" width="10.140625" style="653" customWidth="1"/>
    <col min="10" max="10" width="14.8515625" style="653" customWidth="1"/>
    <col min="11" max="11" width="0.5625" style="653" customWidth="1"/>
    <col min="12" max="12" width="2.57421875" style="653" customWidth="1"/>
    <col min="13" max="13" width="3.140625" style="653" customWidth="1"/>
    <col min="14" max="14" width="7.8515625" style="653" customWidth="1"/>
    <col min="15" max="15" width="3.8515625" style="653" customWidth="1"/>
    <col min="16" max="16" width="11.8515625" style="653" customWidth="1"/>
    <col min="17" max="17" width="6.421875" style="653" customWidth="1"/>
    <col min="18" max="18" width="13.140625" style="653" customWidth="1"/>
    <col min="19" max="19" width="0.42578125" style="653" customWidth="1"/>
    <col min="20" max="16384" width="9.00390625" style="536" customWidth="1"/>
  </cols>
  <sheetData>
    <row r="1" spans="1:19" ht="14.25" customHeight="1">
      <c r="A1" s="533"/>
      <c r="B1" s="534"/>
      <c r="C1" s="534"/>
      <c r="D1" s="534"/>
      <c r="E1" s="534"/>
      <c r="F1" s="534"/>
      <c r="G1" s="534"/>
      <c r="H1" s="534"/>
      <c r="I1" s="534"/>
      <c r="J1" s="534"/>
      <c r="K1" s="534"/>
      <c r="L1" s="534"/>
      <c r="M1" s="534"/>
      <c r="N1" s="534"/>
      <c r="O1" s="947"/>
      <c r="P1" s="534"/>
      <c r="Q1" s="534"/>
      <c r="R1" s="534"/>
      <c r="S1" s="535"/>
    </row>
    <row r="2" spans="1:19" ht="21" customHeight="1">
      <c r="A2" s="537"/>
      <c r="B2" s="743" t="s">
        <v>963</v>
      </c>
      <c r="C2" s="538"/>
      <c r="E2" s="538"/>
      <c r="F2" s="538"/>
      <c r="H2" s="538"/>
      <c r="I2" s="538"/>
      <c r="J2" s="538"/>
      <c r="K2" s="538"/>
      <c r="L2" s="538"/>
      <c r="M2" s="538"/>
      <c r="N2" s="538"/>
      <c r="O2" s="538"/>
      <c r="P2" s="538"/>
      <c r="Q2" s="538"/>
      <c r="R2" s="538"/>
      <c r="S2" s="539"/>
    </row>
    <row r="3" spans="1:19" ht="12" customHeight="1">
      <c r="A3" s="540"/>
      <c r="B3" s="541"/>
      <c r="C3" s="541"/>
      <c r="D3" s="541"/>
      <c r="E3" s="541"/>
      <c r="F3" s="541"/>
      <c r="G3" s="541"/>
      <c r="H3" s="541"/>
      <c r="I3" s="541"/>
      <c r="J3" s="541"/>
      <c r="K3" s="541"/>
      <c r="L3" s="541"/>
      <c r="M3" s="541"/>
      <c r="N3" s="541"/>
      <c r="O3" s="541"/>
      <c r="P3" s="541"/>
      <c r="Q3" s="541"/>
      <c r="R3" s="541"/>
      <c r="S3" s="542"/>
    </row>
    <row r="4" spans="1:19" ht="9" customHeight="1" thickBot="1">
      <c r="A4" s="543"/>
      <c r="B4" s="544"/>
      <c r="C4" s="544"/>
      <c r="D4" s="544"/>
      <c r="E4" s="544"/>
      <c r="F4" s="544"/>
      <c r="G4" s="544"/>
      <c r="H4" s="544"/>
      <c r="I4" s="544"/>
      <c r="J4" s="544"/>
      <c r="K4" s="544"/>
      <c r="L4" s="544"/>
      <c r="M4" s="544"/>
      <c r="N4" s="544"/>
      <c r="O4" s="545"/>
      <c r="P4" s="544"/>
      <c r="Q4" s="544"/>
      <c r="R4" s="544"/>
      <c r="S4" s="546"/>
    </row>
    <row r="5" spans="1:19" ht="18" customHeight="1">
      <c r="A5" s="547"/>
      <c r="B5" s="545" t="s">
        <v>310</v>
      </c>
      <c r="C5" s="545"/>
      <c r="D5" s="545"/>
      <c r="E5" s="548" t="s">
        <v>311</v>
      </c>
      <c r="F5" s="549"/>
      <c r="G5" s="549"/>
      <c r="H5" s="549"/>
      <c r="I5" s="549"/>
      <c r="J5" s="550"/>
      <c r="K5" s="545"/>
      <c r="L5" s="545"/>
      <c r="M5" s="545"/>
      <c r="N5" s="545"/>
      <c r="O5" s="545"/>
      <c r="P5" s="545" t="s">
        <v>312</v>
      </c>
      <c r="Q5" s="548"/>
      <c r="R5" s="550"/>
      <c r="S5" s="551"/>
    </row>
    <row r="6" spans="1:19" ht="18" customHeight="1">
      <c r="A6" s="547"/>
      <c r="B6" s="545" t="s">
        <v>313</v>
      </c>
      <c r="C6" s="545"/>
      <c r="D6" s="545"/>
      <c r="E6" s="552" t="s">
        <v>1171</v>
      </c>
      <c r="F6" s="545"/>
      <c r="G6" s="545"/>
      <c r="H6" s="545"/>
      <c r="I6" s="545"/>
      <c r="J6" s="553"/>
      <c r="K6" s="545"/>
      <c r="L6" s="545"/>
      <c r="M6" s="545"/>
      <c r="N6" s="545"/>
      <c r="O6" s="545"/>
      <c r="P6" s="545" t="s">
        <v>315</v>
      </c>
      <c r="Q6" s="552"/>
      <c r="R6" s="553"/>
      <c r="S6" s="551"/>
    </row>
    <row r="7" spans="1:19" ht="18" customHeight="1" thickBot="1">
      <c r="A7" s="547"/>
      <c r="B7" s="545" t="s">
        <v>316</v>
      </c>
      <c r="C7" s="545"/>
      <c r="D7" s="545"/>
      <c r="E7" s="554"/>
      <c r="F7" s="555"/>
      <c r="G7" s="555"/>
      <c r="H7" s="555"/>
      <c r="I7" s="555"/>
      <c r="J7" s="556"/>
      <c r="K7" s="545"/>
      <c r="L7" s="545"/>
      <c r="M7" s="545"/>
      <c r="N7" s="545"/>
      <c r="O7" s="545"/>
      <c r="P7" s="545" t="s">
        <v>317</v>
      </c>
      <c r="Q7" s="554" t="s">
        <v>50</v>
      </c>
      <c r="R7" s="556"/>
      <c r="S7" s="551"/>
    </row>
    <row r="8" spans="1:19" ht="18" customHeight="1" thickBot="1">
      <c r="A8" s="547"/>
      <c r="B8" s="545"/>
      <c r="C8" s="545"/>
      <c r="D8" s="545"/>
      <c r="E8" s="545"/>
      <c r="F8" s="545"/>
      <c r="G8" s="545"/>
      <c r="H8" s="545"/>
      <c r="I8" s="545"/>
      <c r="J8" s="545"/>
      <c r="K8" s="545"/>
      <c r="L8" s="545"/>
      <c r="M8" s="545"/>
      <c r="N8" s="545"/>
      <c r="O8" s="545"/>
      <c r="P8" s="545" t="s">
        <v>318</v>
      </c>
      <c r="Q8" s="545" t="s">
        <v>319</v>
      </c>
      <c r="R8" s="545"/>
      <c r="S8" s="551"/>
    </row>
    <row r="9" spans="1:19" ht="18" customHeight="1" thickBot="1">
      <c r="A9" s="547"/>
      <c r="B9" s="545" t="s">
        <v>320</v>
      </c>
      <c r="C9" s="545"/>
      <c r="D9" s="545"/>
      <c r="E9" s="548" t="s">
        <v>1161</v>
      </c>
      <c r="F9" s="549"/>
      <c r="G9" s="549"/>
      <c r="H9" s="549"/>
      <c r="I9" s="549"/>
      <c r="J9" s="550"/>
      <c r="K9" s="545"/>
      <c r="L9" s="545"/>
      <c r="M9" s="545"/>
      <c r="N9" s="545"/>
      <c r="O9" s="545"/>
      <c r="P9" s="557" t="s">
        <v>322</v>
      </c>
      <c r="Q9" s="558"/>
      <c r="R9" s="559"/>
      <c r="S9" s="551"/>
    </row>
    <row r="10" spans="1:19" ht="18" customHeight="1" thickBot="1">
      <c r="A10" s="547"/>
      <c r="B10" s="545" t="s">
        <v>324</v>
      </c>
      <c r="C10" s="545"/>
      <c r="D10" s="545"/>
      <c r="E10" s="552" t="s">
        <v>1173</v>
      </c>
      <c r="F10" s="545"/>
      <c r="G10" s="545"/>
      <c r="H10" s="545"/>
      <c r="I10" s="545"/>
      <c r="J10" s="553"/>
      <c r="K10" s="545"/>
      <c r="L10" s="545"/>
      <c r="M10" s="545"/>
      <c r="N10" s="545"/>
      <c r="O10" s="545"/>
      <c r="P10" s="557"/>
      <c r="Q10" s="558"/>
      <c r="R10" s="559"/>
      <c r="S10" s="551"/>
    </row>
    <row r="11" spans="1:19" ht="18" customHeight="1" thickBot="1">
      <c r="A11" s="547"/>
      <c r="B11" s="545" t="s">
        <v>325</v>
      </c>
      <c r="C11" s="545"/>
      <c r="D11" s="545"/>
      <c r="E11" s="554"/>
      <c r="F11" s="555"/>
      <c r="G11" s="555"/>
      <c r="H11" s="555"/>
      <c r="I11" s="555"/>
      <c r="J11" s="556"/>
      <c r="K11" s="545"/>
      <c r="L11" s="545"/>
      <c r="M11" s="545"/>
      <c r="N11" s="545"/>
      <c r="O11" s="545"/>
      <c r="P11" s="557"/>
      <c r="Q11" s="558"/>
      <c r="R11" s="559"/>
      <c r="S11" s="551"/>
    </row>
    <row r="12" spans="1:19" ht="18" customHeight="1" thickBot="1">
      <c r="A12" s="547"/>
      <c r="B12" s="545"/>
      <c r="C12" s="545"/>
      <c r="D12" s="545"/>
      <c r="E12" s="560" t="s">
        <v>326</v>
      </c>
      <c r="F12" s="545"/>
      <c r="G12" s="545" t="s">
        <v>327</v>
      </c>
      <c r="H12" s="545"/>
      <c r="I12" s="545"/>
      <c r="J12" s="545"/>
      <c r="K12" s="545"/>
      <c r="L12" s="545"/>
      <c r="M12" s="545"/>
      <c r="N12" s="545"/>
      <c r="O12" s="545"/>
      <c r="P12" s="560" t="s">
        <v>328</v>
      </c>
      <c r="Q12" s="561"/>
      <c r="R12" s="545"/>
      <c r="S12" s="551"/>
    </row>
    <row r="13" spans="1:19" ht="18" customHeight="1" thickBot="1">
      <c r="A13" s="547"/>
      <c r="B13" s="545"/>
      <c r="C13" s="545"/>
      <c r="D13" s="545"/>
      <c r="E13" s="562"/>
      <c r="F13" s="545"/>
      <c r="G13" s="750"/>
      <c r="H13" s="751"/>
      <c r="I13" s="753"/>
      <c r="J13" s="752"/>
      <c r="K13" s="545"/>
      <c r="L13" s="545"/>
      <c r="M13" s="545"/>
      <c r="N13" s="545"/>
      <c r="O13" s="545"/>
      <c r="P13" s="754"/>
      <c r="Q13" s="561"/>
      <c r="R13" s="545"/>
      <c r="S13" s="551"/>
    </row>
    <row r="14" spans="1:19" ht="9" customHeight="1">
      <c r="A14" s="563"/>
      <c r="B14" s="564"/>
      <c r="C14" s="564"/>
      <c r="D14" s="564"/>
      <c r="E14" s="564"/>
      <c r="F14" s="564"/>
      <c r="G14" s="564"/>
      <c r="H14" s="564"/>
      <c r="I14" s="564"/>
      <c r="J14" s="564"/>
      <c r="K14" s="564"/>
      <c r="L14" s="564"/>
      <c r="M14" s="564"/>
      <c r="N14" s="564"/>
      <c r="O14" s="564"/>
      <c r="P14" s="564"/>
      <c r="Q14" s="564"/>
      <c r="R14" s="564"/>
      <c r="S14" s="565"/>
    </row>
    <row r="15" spans="1:19" ht="20.25" customHeight="1">
      <c r="A15" s="566"/>
      <c r="B15" s="567"/>
      <c r="C15" s="567"/>
      <c r="D15" s="567"/>
      <c r="E15" s="568" t="s">
        <v>329</v>
      </c>
      <c r="F15" s="567"/>
      <c r="G15" s="567"/>
      <c r="H15" s="567"/>
      <c r="I15" s="567"/>
      <c r="J15" s="567"/>
      <c r="K15" s="567"/>
      <c r="L15" s="567"/>
      <c r="M15" s="567"/>
      <c r="N15" s="567"/>
      <c r="O15" s="564"/>
      <c r="P15" s="567"/>
      <c r="Q15" s="567"/>
      <c r="R15" s="567"/>
      <c r="S15" s="569"/>
    </row>
    <row r="16" spans="1:19" ht="21" customHeight="1">
      <c r="A16" s="570" t="s">
        <v>330</v>
      </c>
      <c r="B16" s="571"/>
      <c r="C16" s="571"/>
      <c r="D16" s="572"/>
      <c r="E16" s="573" t="s">
        <v>331</v>
      </c>
      <c r="F16" s="572"/>
      <c r="G16" s="573" t="s">
        <v>332</v>
      </c>
      <c r="H16" s="571"/>
      <c r="I16" s="572"/>
      <c r="J16" s="573" t="s">
        <v>333</v>
      </c>
      <c r="K16" s="571"/>
      <c r="L16" s="573" t="s">
        <v>334</v>
      </c>
      <c r="M16" s="571"/>
      <c r="N16" s="571"/>
      <c r="O16" s="574"/>
      <c r="P16" s="572"/>
      <c r="Q16" s="573" t="s">
        <v>335</v>
      </c>
      <c r="R16" s="571"/>
      <c r="S16" s="575"/>
    </row>
    <row r="17" spans="1:19" ht="18" customHeight="1">
      <c r="A17" s="576"/>
      <c r="B17" s="577"/>
      <c r="C17" s="577"/>
      <c r="D17" s="578">
        <v>0</v>
      </c>
      <c r="E17" s="579">
        <v>0</v>
      </c>
      <c r="F17" s="580"/>
      <c r="G17" s="581"/>
      <c r="H17" s="577"/>
      <c r="I17" s="578">
        <v>0</v>
      </c>
      <c r="J17" s="579">
        <v>0</v>
      </c>
      <c r="K17" s="582"/>
      <c r="L17" s="581"/>
      <c r="M17" s="577"/>
      <c r="N17" s="577"/>
      <c r="O17" s="583"/>
      <c r="P17" s="578">
        <v>0</v>
      </c>
      <c r="Q17" s="581"/>
      <c r="R17" s="584">
        <v>0</v>
      </c>
      <c r="S17" s="585"/>
    </row>
    <row r="18" spans="1:19" ht="20.25" customHeight="1">
      <c r="A18" s="566"/>
      <c r="B18" s="567"/>
      <c r="C18" s="567"/>
      <c r="D18" s="567"/>
      <c r="E18" s="568" t="s">
        <v>336</v>
      </c>
      <c r="F18" s="567"/>
      <c r="G18" s="567"/>
      <c r="H18" s="567"/>
      <c r="I18" s="567"/>
      <c r="J18" s="586" t="s">
        <v>54</v>
      </c>
      <c r="K18" s="567"/>
      <c r="L18" s="567"/>
      <c r="M18" s="567"/>
      <c r="N18" s="567"/>
      <c r="O18" s="564"/>
      <c r="P18" s="567"/>
      <c r="Q18" s="567"/>
      <c r="R18" s="567"/>
      <c r="S18" s="569"/>
    </row>
    <row r="19" spans="1:19" ht="18" customHeight="1">
      <c r="A19" s="587" t="s">
        <v>77</v>
      </c>
      <c r="B19" s="588"/>
      <c r="C19" s="589" t="s">
        <v>337</v>
      </c>
      <c r="D19" s="590"/>
      <c r="E19" s="590"/>
      <c r="F19" s="591"/>
      <c r="G19" s="587" t="s">
        <v>82</v>
      </c>
      <c r="H19" s="592"/>
      <c r="I19" s="589" t="s">
        <v>338</v>
      </c>
      <c r="J19" s="590"/>
      <c r="K19" s="590"/>
      <c r="L19" s="587" t="s">
        <v>84</v>
      </c>
      <c r="M19" s="592"/>
      <c r="N19" s="589" t="s">
        <v>339</v>
      </c>
      <c r="O19" s="593"/>
      <c r="P19" s="590"/>
      <c r="Q19" s="590"/>
      <c r="R19" s="590"/>
      <c r="S19" s="591"/>
    </row>
    <row r="20" spans="1:19" ht="18" customHeight="1">
      <c r="A20" s="594" t="s">
        <v>340</v>
      </c>
      <c r="B20" s="595" t="s">
        <v>341</v>
      </c>
      <c r="C20" s="596"/>
      <c r="D20" s="597" t="s">
        <v>342</v>
      </c>
      <c r="E20" s="598"/>
      <c r="F20" s="599"/>
      <c r="G20" s="594" t="s">
        <v>343</v>
      </c>
      <c r="H20" s="600" t="s">
        <v>344</v>
      </c>
      <c r="I20" s="601"/>
      <c r="J20" s="598">
        <v>0</v>
      </c>
      <c r="K20" s="603"/>
      <c r="L20" s="594" t="s">
        <v>345</v>
      </c>
      <c r="M20" s="604" t="s">
        <v>346</v>
      </c>
      <c r="N20" s="605"/>
      <c r="O20" s="574"/>
      <c r="P20" s="605"/>
      <c r="Q20" s="606"/>
      <c r="R20" s="598">
        <v>0</v>
      </c>
      <c r="S20" s="599"/>
    </row>
    <row r="21" spans="1:19" ht="18" customHeight="1">
      <c r="A21" s="594" t="s">
        <v>347</v>
      </c>
      <c r="B21" s="607"/>
      <c r="C21" s="608"/>
      <c r="D21" s="597" t="s">
        <v>348</v>
      </c>
      <c r="E21" s="598"/>
      <c r="F21" s="599"/>
      <c r="G21" s="594" t="s">
        <v>349</v>
      </c>
      <c r="H21" s="545" t="s">
        <v>350</v>
      </c>
      <c r="I21" s="601"/>
      <c r="J21" s="598">
        <v>0</v>
      </c>
      <c r="K21" s="603"/>
      <c r="L21" s="594" t="s">
        <v>351</v>
      </c>
      <c r="M21" s="604" t="s">
        <v>352</v>
      </c>
      <c r="N21" s="605"/>
      <c r="O21" s="574"/>
      <c r="P21" s="605"/>
      <c r="Q21" s="606"/>
      <c r="R21" s="598">
        <v>0</v>
      </c>
      <c r="S21" s="599"/>
    </row>
    <row r="22" spans="1:19" ht="18" customHeight="1">
      <c r="A22" s="594" t="s">
        <v>353</v>
      </c>
      <c r="B22" s="595" t="s">
        <v>354</v>
      </c>
      <c r="C22" s="596"/>
      <c r="D22" s="597" t="s">
        <v>342</v>
      </c>
      <c r="E22" s="598"/>
      <c r="F22" s="599"/>
      <c r="G22" s="594" t="s">
        <v>355</v>
      </c>
      <c r="H22" s="600" t="s">
        <v>356</v>
      </c>
      <c r="I22" s="601"/>
      <c r="J22" s="598">
        <v>0</v>
      </c>
      <c r="K22" s="603"/>
      <c r="L22" s="594" t="s">
        <v>357</v>
      </c>
      <c r="M22" s="604" t="s">
        <v>358</v>
      </c>
      <c r="N22" s="605"/>
      <c r="O22" s="574"/>
      <c r="P22" s="605"/>
      <c r="Q22" s="606"/>
      <c r="R22" s="598">
        <v>0</v>
      </c>
      <c r="S22" s="599"/>
    </row>
    <row r="23" spans="1:19" ht="18" customHeight="1">
      <c r="A23" s="594" t="s">
        <v>359</v>
      </c>
      <c r="B23" s="607"/>
      <c r="C23" s="608"/>
      <c r="D23" s="597" t="s">
        <v>348</v>
      </c>
      <c r="E23" s="598"/>
      <c r="F23" s="599"/>
      <c r="G23" s="594" t="s">
        <v>360</v>
      </c>
      <c r="H23" s="600"/>
      <c r="I23" s="601"/>
      <c r="J23" s="602"/>
      <c r="K23" s="603"/>
      <c r="L23" s="594" t="s">
        <v>361</v>
      </c>
      <c r="M23" s="604" t="s">
        <v>362</v>
      </c>
      <c r="N23" s="605"/>
      <c r="O23" s="574"/>
      <c r="P23" s="605"/>
      <c r="Q23" s="606"/>
      <c r="R23" s="598">
        <v>0</v>
      </c>
      <c r="S23" s="599"/>
    </row>
    <row r="24" spans="1:19" ht="18" customHeight="1">
      <c r="A24" s="594" t="s">
        <v>363</v>
      </c>
      <c r="B24" s="595" t="s">
        <v>364</v>
      </c>
      <c r="C24" s="596"/>
      <c r="D24" s="597" t="s">
        <v>342</v>
      </c>
      <c r="E24" s="598"/>
      <c r="F24" s="599"/>
      <c r="G24" s="609"/>
      <c r="H24" s="605"/>
      <c r="I24" s="601"/>
      <c r="J24" s="602"/>
      <c r="K24" s="603"/>
      <c r="L24" s="594" t="s">
        <v>365</v>
      </c>
      <c r="M24" s="604" t="s">
        <v>366</v>
      </c>
      <c r="N24" s="605"/>
      <c r="O24" s="574"/>
      <c r="P24" s="605"/>
      <c r="Q24" s="606"/>
      <c r="R24" s="598">
        <v>0</v>
      </c>
      <c r="S24" s="599"/>
    </row>
    <row r="25" spans="1:19" ht="18" customHeight="1">
      <c r="A25" s="594" t="s">
        <v>367</v>
      </c>
      <c r="B25" s="607"/>
      <c r="C25" s="608"/>
      <c r="D25" s="597" t="s">
        <v>348</v>
      </c>
      <c r="E25" s="598"/>
      <c r="F25" s="599"/>
      <c r="G25" s="609"/>
      <c r="H25" s="605"/>
      <c r="I25" s="601"/>
      <c r="J25" s="602"/>
      <c r="K25" s="603"/>
      <c r="L25" s="594" t="s">
        <v>368</v>
      </c>
      <c r="M25" s="600" t="s">
        <v>369</v>
      </c>
      <c r="N25" s="605"/>
      <c r="O25" s="574"/>
      <c r="P25" s="605"/>
      <c r="Q25" s="601"/>
      <c r="R25" s="598">
        <v>0</v>
      </c>
      <c r="S25" s="599"/>
    </row>
    <row r="26" spans="1:19" ht="18" customHeight="1">
      <c r="A26" s="594" t="s">
        <v>370</v>
      </c>
      <c r="B26" s="995" t="s">
        <v>371</v>
      </c>
      <c r="C26" s="995"/>
      <c r="D26" s="995"/>
      <c r="E26" s="610">
        <f>'Rekapitulácia objektov OV'!C14</f>
        <v>0</v>
      </c>
      <c r="F26" s="569"/>
      <c r="G26" s="594" t="s">
        <v>372</v>
      </c>
      <c r="H26" s="611" t="s">
        <v>373</v>
      </c>
      <c r="I26" s="601"/>
      <c r="J26" s="612"/>
      <c r="K26" s="613"/>
      <c r="L26" s="594" t="s">
        <v>374</v>
      </c>
      <c r="M26" s="611" t="s">
        <v>375</v>
      </c>
      <c r="N26" s="605"/>
      <c r="O26" s="574"/>
      <c r="P26" s="605"/>
      <c r="Q26" s="601"/>
      <c r="R26" s="610">
        <v>0</v>
      </c>
      <c r="S26" s="569"/>
    </row>
    <row r="27" spans="1:19" ht="18" customHeight="1">
      <c r="A27" s="614" t="s">
        <v>376</v>
      </c>
      <c r="B27" s="615" t="s">
        <v>377</v>
      </c>
      <c r="C27" s="616"/>
      <c r="D27" s="617"/>
      <c r="E27" s="618">
        <v>0</v>
      </c>
      <c r="F27" s="565"/>
      <c r="G27" s="614" t="s">
        <v>378</v>
      </c>
      <c r="H27" s="615" t="s">
        <v>379</v>
      </c>
      <c r="I27" s="617"/>
      <c r="J27" s="619">
        <v>0</v>
      </c>
      <c r="K27" s="620"/>
      <c r="L27" s="614" t="s">
        <v>380</v>
      </c>
      <c r="M27" s="615" t="s">
        <v>381</v>
      </c>
      <c r="N27" s="616"/>
      <c r="O27" s="564"/>
      <c r="P27" s="616"/>
      <c r="Q27" s="617"/>
      <c r="R27" s="618">
        <v>0</v>
      </c>
      <c r="S27" s="565"/>
    </row>
    <row r="28" spans="1:19" ht="18" customHeight="1">
      <c r="A28" s="621" t="s">
        <v>324</v>
      </c>
      <c r="B28" s="544"/>
      <c r="C28" s="544"/>
      <c r="D28" s="544"/>
      <c r="E28" s="544"/>
      <c r="F28" s="622"/>
      <c r="G28" s="623"/>
      <c r="H28" s="544"/>
      <c r="I28" s="544"/>
      <c r="J28" s="544"/>
      <c r="K28" s="544"/>
      <c r="L28" s="587" t="s">
        <v>101</v>
      </c>
      <c r="M28" s="572"/>
      <c r="N28" s="589" t="s">
        <v>112</v>
      </c>
      <c r="O28" s="593"/>
      <c r="P28" s="571"/>
      <c r="Q28" s="571"/>
      <c r="R28" s="571"/>
      <c r="S28" s="575"/>
    </row>
    <row r="29" spans="1:19" ht="18" customHeight="1">
      <c r="A29" s="547"/>
      <c r="B29" s="545"/>
      <c r="C29" s="545"/>
      <c r="D29" s="545"/>
      <c r="E29" s="545"/>
      <c r="F29" s="624"/>
      <c r="G29" s="625"/>
      <c r="H29" s="545"/>
      <c r="I29" s="545"/>
      <c r="J29" s="545"/>
      <c r="K29" s="545"/>
      <c r="L29" s="594" t="s">
        <v>382</v>
      </c>
      <c r="M29" s="600" t="s">
        <v>383</v>
      </c>
      <c r="N29" s="605"/>
      <c r="O29" s="574"/>
      <c r="P29" s="605"/>
      <c r="Q29" s="601"/>
      <c r="R29" s="610">
        <f>E26+J26+R26+E27+J27+R27</f>
        <v>0</v>
      </c>
      <c r="S29" s="569"/>
    </row>
    <row r="30" spans="1:19" ht="18" customHeight="1" thickBot="1">
      <c r="A30" s="626" t="s">
        <v>384</v>
      </c>
      <c r="B30" s="574"/>
      <c r="C30" s="574"/>
      <c r="D30" s="574"/>
      <c r="E30" s="574"/>
      <c r="F30" s="608"/>
      <c r="G30" s="627" t="s">
        <v>385</v>
      </c>
      <c r="H30" s="574"/>
      <c r="I30" s="574"/>
      <c r="J30" s="574"/>
      <c r="K30" s="574"/>
      <c r="L30" s="594" t="s">
        <v>386</v>
      </c>
      <c r="M30" s="604" t="s">
        <v>152</v>
      </c>
      <c r="N30" s="628">
        <v>20</v>
      </c>
      <c r="O30" s="629" t="s">
        <v>387</v>
      </c>
      <c r="P30" s="630">
        <f>R29</f>
        <v>0</v>
      </c>
      <c r="Q30" s="601"/>
      <c r="R30" s="631">
        <f>P30*0.2</f>
        <v>0</v>
      </c>
      <c r="S30" s="632"/>
    </row>
    <row r="31" spans="1:19" ht="12.75" customHeight="1" hidden="1">
      <c r="A31" s="633"/>
      <c r="B31" s="634"/>
      <c r="C31" s="634"/>
      <c r="D31" s="634"/>
      <c r="E31" s="634"/>
      <c r="F31" s="596"/>
      <c r="G31" s="635"/>
      <c r="H31" s="634"/>
      <c r="I31" s="634"/>
      <c r="J31" s="634"/>
      <c r="K31" s="634"/>
      <c r="L31" s="636"/>
      <c r="M31" s="637"/>
      <c r="N31" s="638"/>
      <c r="O31" s="639"/>
      <c r="P31" s="640"/>
      <c r="Q31" s="638"/>
      <c r="R31" s="641"/>
      <c r="S31" s="599"/>
    </row>
    <row r="32" spans="1:21" ht="35.25" customHeight="1" thickBot="1">
      <c r="A32" s="642" t="s">
        <v>320</v>
      </c>
      <c r="B32" s="643"/>
      <c r="C32" s="643"/>
      <c r="D32" s="643"/>
      <c r="E32" s="545"/>
      <c r="F32" s="624"/>
      <c r="G32" s="625"/>
      <c r="H32" s="545"/>
      <c r="I32" s="545"/>
      <c r="J32" s="545"/>
      <c r="K32" s="545"/>
      <c r="L32" s="614" t="s">
        <v>388</v>
      </c>
      <c r="M32" s="996" t="s">
        <v>389</v>
      </c>
      <c r="N32" s="997"/>
      <c r="O32" s="997"/>
      <c r="P32" s="997"/>
      <c r="Q32" s="617"/>
      <c r="R32" s="644">
        <f>SUM(R29:R31)</f>
        <v>0</v>
      </c>
      <c r="S32" s="559"/>
      <c r="U32" s="667"/>
    </row>
    <row r="33" spans="1:19" ht="33" customHeight="1">
      <c r="A33" s="626" t="s">
        <v>384</v>
      </c>
      <c r="B33" s="574"/>
      <c r="C33" s="574"/>
      <c r="D33" s="574"/>
      <c r="E33" s="574"/>
      <c r="F33" s="608"/>
      <c r="G33" s="627" t="s">
        <v>385</v>
      </c>
      <c r="H33" s="574"/>
      <c r="I33" s="574"/>
      <c r="J33" s="574"/>
      <c r="K33" s="574"/>
      <c r="L33" s="587" t="s">
        <v>111</v>
      </c>
      <c r="M33" s="572"/>
      <c r="N33" s="589" t="s">
        <v>390</v>
      </c>
      <c r="O33" s="593"/>
      <c r="P33" s="571"/>
      <c r="Q33" s="571"/>
      <c r="R33" s="645"/>
      <c r="S33" s="575"/>
    </row>
    <row r="34" spans="1:19" ht="20.25" customHeight="1">
      <c r="A34" s="646" t="s">
        <v>325</v>
      </c>
      <c r="B34" s="634"/>
      <c r="C34" s="634"/>
      <c r="D34" s="634"/>
      <c r="E34" s="634"/>
      <c r="F34" s="596"/>
      <c r="G34" s="647"/>
      <c r="H34" s="634"/>
      <c r="I34" s="634"/>
      <c r="J34" s="634"/>
      <c r="K34" s="634"/>
      <c r="L34" s="594" t="s">
        <v>391</v>
      </c>
      <c r="M34" s="600" t="s">
        <v>392</v>
      </c>
      <c r="N34" s="605"/>
      <c r="O34" s="574"/>
      <c r="P34" s="605"/>
      <c r="Q34" s="601"/>
      <c r="R34" s="598">
        <v>0</v>
      </c>
      <c r="S34" s="599"/>
    </row>
    <row r="35" spans="1:19" ht="18" customHeight="1">
      <c r="A35" s="547"/>
      <c r="B35" s="545"/>
      <c r="C35" s="545"/>
      <c r="D35" s="545"/>
      <c r="E35" s="545"/>
      <c r="F35" s="624"/>
      <c r="G35" s="648"/>
      <c r="H35" s="545"/>
      <c r="I35" s="545"/>
      <c r="J35" s="545"/>
      <c r="K35" s="545"/>
      <c r="L35" s="594" t="s">
        <v>393</v>
      </c>
      <c r="M35" s="600" t="s">
        <v>394</v>
      </c>
      <c r="N35" s="605"/>
      <c r="O35" s="574"/>
      <c r="P35" s="605"/>
      <c r="Q35" s="601"/>
      <c r="R35" s="598">
        <v>0</v>
      </c>
      <c r="S35" s="599"/>
    </row>
    <row r="36" spans="1:19" ht="18" customHeight="1">
      <c r="A36" s="649" t="s">
        <v>384</v>
      </c>
      <c r="B36" s="564"/>
      <c r="C36" s="564"/>
      <c r="D36" s="564"/>
      <c r="E36" s="564"/>
      <c r="F36" s="650"/>
      <c r="G36" s="651" t="s">
        <v>385</v>
      </c>
      <c r="H36" s="564"/>
      <c r="I36" s="564"/>
      <c r="J36" s="564"/>
      <c r="K36" s="564"/>
      <c r="L36" s="614" t="s">
        <v>395</v>
      </c>
      <c r="M36" s="615" t="s">
        <v>396</v>
      </c>
      <c r="N36" s="616"/>
      <c r="O36" s="968"/>
      <c r="P36" s="616"/>
      <c r="Q36" s="617"/>
      <c r="R36" s="579">
        <v>0</v>
      </c>
      <c r="S36" s="652"/>
    </row>
    <row r="37" ht="12" customHeight="1">
      <c r="O37" s="969"/>
    </row>
  </sheetData>
  <sheetProtection/>
  <mergeCells count="2">
    <mergeCell ref="B26:D26"/>
    <mergeCell ref="M32:P32"/>
  </mergeCells>
  <printOptions/>
  <pageMargins left="0.3937007874015748" right="0.3937007874015748" top="0.7874015748031497" bottom="0.7874015748031497" header="0" footer="0"/>
  <pageSetup fitToHeight="1" fitToWidth="1"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14"/>
  <sheetViews>
    <sheetView showGridLines="0" view="pageBreakPreview" zoomScaleSheetLayoutView="100" zoomScalePageLayoutView="0" workbookViewId="0" topLeftCell="A1">
      <pane ySplit="8" topLeftCell="A9" activePane="bottomLeft" state="frozen"/>
      <selection pane="topLeft" activeCell="N9" sqref="N9"/>
      <selection pane="bottomLeft" activeCell="C12" sqref="C12"/>
    </sheetView>
  </sheetViews>
  <sheetFormatPr defaultColWidth="9.00390625" defaultRowHeight="12" customHeight="1"/>
  <cols>
    <col min="1" max="1" width="9.8515625" style="653" customWidth="1"/>
    <col min="2" max="2" width="43.57421875" style="653" customWidth="1"/>
    <col min="3" max="3" width="14.140625" style="653" customWidth="1"/>
    <col min="4" max="4" width="11.8515625" style="653" customWidth="1"/>
    <col min="5" max="5" width="13.421875" style="653" customWidth="1"/>
    <col min="6" max="6" width="13.8515625" style="653" customWidth="1"/>
    <col min="7" max="8" width="9.57421875" style="653" customWidth="1"/>
    <col min="9" max="9" width="9.00390625" style="536" customWidth="1"/>
    <col min="10" max="10" width="9.57421875" style="536" bestFit="1" customWidth="1"/>
    <col min="11" max="16384" width="9.00390625" style="536" customWidth="1"/>
  </cols>
  <sheetData>
    <row r="1" spans="1:8" s="653" customFormat="1" ht="22.5" customHeight="1">
      <c r="A1" s="719" t="s">
        <v>956</v>
      </c>
      <c r="B1" s="654"/>
      <c r="C1" s="654"/>
      <c r="D1" s="654"/>
      <c r="E1" s="654"/>
      <c r="F1" s="654"/>
      <c r="G1" s="654"/>
      <c r="H1" s="654"/>
    </row>
    <row r="2" spans="1:8" s="653" customFormat="1" ht="6.75" customHeight="1">
      <c r="A2" s="655"/>
      <c r="B2" s="654"/>
      <c r="C2" s="654"/>
      <c r="D2" s="654"/>
      <c r="E2" s="654"/>
      <c r="F2" s="654"/>
      <c r="G2" s="654"/>
      <c r="H2" s="654"/>
    </row>
    <row r="3" spans="1:8" s="653" customFormat="1" ht="13.5" customHeight="1">
      <c r="A3" s="656" t="s">
        <v>683</v>
      </c>
      <c r="B3" s="657" t="s">
        <v>311</v>
      </c>
      <c r="C3" s="655"/>
      <c r="D3" s="655" t="s">
        <v>684</v>
      </c>
      <c r="E3" s="755"/>
      <c r="F3" s="655"/>
      <c r="G3" s="655"/>
      <c r="H3" s="655"/>
    </row>
    <row r="4" spans="1:8" s="653" customFormat="1" ht="12.75" customHeight="1">
      <c r="A4" s="655" t="s">
        <v>685</v>
      </c>
      <c r="B4" s="749" t="s">
        <v>1161</v>
      </c>
      <c r="C4" s="655"/>
      <c r="D4" s="655" t="s">
        <v>1175</v>
      </c>
      <c r="E4" s="658"/>
      <c r="F4" s="655"/>
      <c r="G4" s="655"/>
      <c r="H4" s="655"/>
    </row>
    <row r="5" spans="1:8" s="653" customFormat="1" ht="12.75" customHeight="1">
      <c r="A5" s="655" t="s">
        <v>687</v>
      </c>
      <c r="B5" s="658"/>
      <c r="C5" s="655"/>
      <c r="D5" s="655" t="s">
        <v>1177</v>
      </c>
      <c r="E5" s="749"/>
      <c r="F5" s="655"/>
      <c r="G5" s="655"/>
      <c r="H5" s="655"/>
    </row>
    <row r="6" spans="1:8" s="653" customFormat="1" ht="6.75" customHeight="1" thickBot="1">
      <c r="A6" s="655"/>
      <c r="B6" s="654"/>
      <c r="C6" s="654"/>
      <c r="D6" s="654"/>
      <c r="E6" s="654"/>
      <c r="F6" s="654"/>
      <c r="G6" s="654"/>
      <c r="H6" s="654"/>
    </row>
    <row r="7" spans="1:8" s="653" customFormat="1" ht="23.25" customHeight="1" thickBot="1">
      <c r="A7" s="659" t="s">
        <v>146</v>
      </c>
      <c r="B7" s="659" t="s">
        <v>688</v>
      </c>
      <c r="C7" s="659" t="s">
        <v>689</v>
      </c>
      <c r="D7" s="659" t="s">
        <v>152</v>
      </c>
      <c r="E7" s="659" t="s">
        <v>690</v>
      </c>
      <c r="F7" s="659" t="s">
        <v>691</v>
      </c>
      <c r="G7" s="659" t="s">
        <v>377</v>
      </c>
      <c r="H7" s="659" t="s">
        <v>692</v>
      </c>
    </row>
    <row r="8" spans="1:8" s="653" customFormat="1" ht="6.75" customHeight="1">
      <c r="A8" s="655"/>
      <c r="B8" s="654"/>
      <c r="C8" s="654"/>
      <c r="D8" s="654"/>
      <c r="E8" s="654"/>
      <c r="F8" s="654"/>
      <c r="G8" s="654"/>
      <c r="H8" s="654"/>
    </row>
    <row r="9" spans="1:8" s="653" customFormat="1" ht="19.5" customHeight="1">
      <c r="A9" s="745"/>
      <c r="B9" s="747" t="s">
        <v>959</v>
      </c>
      <c r="C9" s="746"/>
      <c r="D9" s="746"/>
      <c r="E9" s="746"/>
      <c r="F9" s="746"/>
      <c r="G9" s="746"/>
      <c r="H9" s="746"/>
    </row>
    <row r="10" spans="1:8" s="653" customFormat="1" ht="16.5" customHeight="1">
      <c r="A10" s="674" t="s">
        <v>693</v>
      </c>
      <c r="B10" s="674" t="s">
        <v>311</v>
      </c>
      <c r="C10" s="675">
        <f aca="true" t="shared" si="0" ref="C10:H10">SUM(C11:C13)</f>
        <v>0</v>
      </c>
      <c r="D10" s="675">
        <f t="shared" si="0"/>
        <v>0</v>
      </c>
      <c r="E10" s="675">
        <f t="shared" si="0"/>
        <v>0</v>
      </c>
      <c r="F10" s="675">
        <f t="shared" si="0"/>
        <v>0</v>
      </c>
      <c r="G10" s="675">
        <f t="shared" si="0"/>
        <v>0</v>
      </c>
      <c r="H10" s="675">
        <f t="shared" si="0"/>
        <v>0</v>
      </c>
    </row>
    <row r="11" spans="1:11" s="653" customFormat="1" ht="14.25" customHeight="1">
      <c r="A11" s="676" t="s">
        <v>694</v>
      </c>
      <c r="B11" s="676" t="s">
        <v>695</v>
      </c>
      <c r="C11" s="677">
        <f>'Krycí list SO01'!M23</f>
        <v>0</v>
      </c>
      <c r="D11" s="677">
        <f>ROUND(C11*0.2,2)</f>
        <v>0</v>
      </c>
      <c r="E11" s="677">
        <f>D11+C11</f>
        <v>0</v>
      </c>
      <c r="F11" s="677">
        <f>C11</f>
        <v>0</v>
      </c>
      <c r="G11" s="677">
        <v>0</v>
      </c>
      <c r="H11" s="677">
        <v>0</v>
      </c>
      <c r="I11" s="741"/>
      <c r="J11" s="740"/>
      <c r="K11" s="742"/>
    </row>
    <row r="12" spans="1:10" s="653" customFormat="1" ht="14.25" customHeight="1">
      <c r="A12" s="676" t="s">
        <v>696</v>
      </c>
      <c r="B12" s="676" t="s">
        <v>788</v>
      </c>
      <c r="C12" s="677">
        <f>'Krycí list SO02'!R29</f>
        <v>0</v>
      </c>
      <c r="D12" s="677">
        <f>ROUND(C12*0.2,2)</f>
        <v>0</v>
      </c>
      <c r="E12" s="677">
        <f>D12+C12</f>
        <v>0</v>
      </c>
      <c r="F12" s="677">
        <f>C12</f>
        <v>0</v>
      </c>
      <c r="G12" s="677">
        <v>0</v>
      </c>
      <c r="H12" s="677">
        <v>0</v>
      </c>
      <c r="J12" s="740"/>
    </row>
    <row r="13" spans="1:10" s="653" customFormat="1" ht="14.25" customHeight="1">
      <c r="A13" s="676" t="s">
        <v>697</v>
      </c>
      <c r="B13" s="676" t="s">
        <v>698</v>
      </c>
      <c r="C13" s="677">
        <f>'Krycí list SO03'!R31</f>
        <v>0</v>
      </c>
      <c r="D13" s="677">
        <f>ROUND(C13*0.2,2)</f>
        <v>0</v>
      </c>
      <c r="E13" s="677">
        <f>D13+C13</f>
        <v>0</v>
      </c>
      <c r="F13" s="677">
        <f>C13</f>
        <v>0</v>
      </c>
      <c r="G13" s="677">
        <v>0</v>
      </c>
      <c r="H13" s="677">
        <v>0</v>
      </c>
      <c r="J13" s="740"/>
    </row>
    <row r="14" spans="1:10" s="653" customFormat="1" ht="21" customHeight="1">
      <c r="A14" s="672"/>
      <c r="B14" s="748" t="s">
        <v>957</v>
      </c>
      <c r="C14" s="673">
        <f aca="true" t="shared" si="1" ref="C14:H14">C10</f>
        <v>0</v>
      </c>
      <c r="D14" s="673">
        <f t="shared" si="1"/>
        <v>0</v>
      </c>
      <c r="E14" s="673">
        <f t="shared" si="1"/>
        <v>0</v>
      </c>
      <c r="F14" s="673">
        <f t="shared" si="1"/>
        <v>0</v>
      </c>
      <c r="G14" s="673">
        <f t="shared" si="1"/>
        <v>0</v>
      </c>
      <c r="H14" s="673">
        <f t="shared" si="1"/>
        <v>0</v>
      </c>
      <c r="J14" s="740"/>
    </row>
  </sheetData>
  <sheetProtection/>
  <printOptions/>
  <pageMargins left="0.3937007874015748" right="0.3937007874015748" top="0.7874015748031497" bottom="0.7874015748031497" header="0" footer="0"/>
  <pageSetup fitToHeight="100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B1:AD27"/>
  <sheetViews>
    <sheetView showGridLines="0" showZeros="0" view="pageBreakPreview" zoomScaleSheetLayoutView="100" zoomScalePageLayoutView="0" workbookViewId="0" topLeftCell="A1">
      <selection activeCell="K3" sqref="K3"/>
    </sheetView>
  </sheetViews>
  <sheetFormatPr defaultColWidth="9.140625" defaultRowHeight="12.75"/>
  <cols>
    <col min="1" max="1" width="0.85546875" style="8" customWidth="1"/>
    <col min="2" max="2" width="3.8515625" style="8" customWidth="1"/>
    <col min="3" max="3" width="6.8515625" style="8" customWidth="1"/>
    <col min="4" max="6" width="14.00390625" style="8" customWidth="1"/>
    <col min="7" max="7" width="3.8515625" style="8" customWidth="1"/>
    <col min="8" max="8" width="22.8515625" style="8" customWidth="1"/>
    <col min="9" max="9" width="14.00390625" style="8" customWidth="1"/>
    <col min="10" max="10" width="4.140625" style="8" customWidth="1"/>
    <col min="11" max="11" width="19.8515625" style="8" customWidth="1"/>
    <col min="12" max="12" width="9.8515625" style="8" customWidth="1"/>
    <col min="13" max="13" width="14.00390625" style="8" customWidth="1"/>
    <col min="14" max="14" width="0.85546875" style="8" customWidth="1"/>
    <col min="15" max="15" width="1.421875" style="8" customWidth="1"/>
    <col min="16" max="23" width="9.140625" style="8" customWidth="1"/>
    <col min="24" max="25" width="5.8515625" style="8" customWidth="1"/>
    <col min="26" max="26" width="6.57421875" style="8" customWidth="1"/>
    <col min="27" max="27" width="21.421875" style="8" customWidth="1"/>
    <col min="28" max="28" width="4.140625" style="8" customWidth="1"/>
    <col min="29" max="29" width="8.140625" style="8" customWidth="1"/>
    <col min="30" max="30" width="8.8515625" style="8" customWidth="1"/>
    <col min="31" max="16384" width="9.140625" style="8" customWidth="1"/>
  </cols>
  <sheetData>
    <row r="1" spans="2:30" ht="28.5" customHeight="1" thickBot="1">
      <c r="B1" s="7"/>
      <c r="C1" s="7"/>
      <c r="D1" s="7"/>
      <c r="E1" s="7"/>
      <c r="F1" s="7"/>
      <c r="G1" s="7"/>
      <c r="H1" s="59" t="str">
        <f>CONCATENATE(AA2," ",AB2," ",AC2," ",AD2)</f>
        <v>   </v>
      </c>
      <c r="I1" s="7"/>
      <c r="J1" s="7"/>
      <c r="K1" s="7"/>
      <c r="L1" s="7"/>
      <c r="M1" s="7"/>
      <c r="Z1" s="100"/>
      <c r="AA1" s="100"/>
      <c r="AB1" s="100"/>
      <c r="AC1" s="100"/>
      <c r="AD1" s="100"/>
    </row>
    <row r="2" spans="2:30" ht="18" customHeight="1" thickTop="1">
      <c r="B2" s="9" t="s">
        <v>1095</v>
      </c>
      <c r="C2" s="10"/>
      <c r="D2" s="10"/>
      <c r="E2" s="10"/>
      <c r="F2" s="10"/>
      <c r="G2" s="11" t="s">
        <v>49</v>
      </c>
      <c r="H2" s="10" t="s">
        <v>50</v>
      </c>
      <c r="I2" s="10"/>
      <c r="J2" s="11" t="s">
        <v>51</v>
      </c>
      <c r="K2" s="10"/>
      <c r="L2" s="10"/>
      <c r="M2" s="12"/>
      <c r="Z2" s="100"/>
      <c r="AA2" s="101"/>
      <c r="AB2" s="101"/>
      <c r="AC2" s="101"/>
      <c r="AD2" s="102"/>
    </row>
    <row r="3" spans="2:30" ht="18" customHeight="1">
      <c r="B3" s="13" t="s">
        <v>55</v>
      </c>
      <c r="C3" s="14"/>
      <c r="D3" s="14"/>
      <c r="E3" s="14"/>
      <c r="F3" s="14"/>
      <c r="G3" s="15" t="s">
        <v>56</v>
      </c>
      <c r="H3" s="14">
        <v>822297</v>
      </c>
      <c r="I3" s="14"/>
      <c r="J3" s="15" t="s">
        <v>57</v>
      </c>
      <c r="K3" s="14"/>
      <c r="L3" s="14"/>
      <c r="M3" s="16"/>
      <c r="Z3" s="100"/>
      <c r="AA3" s="101"/>
      <c r="AB3" s="101"/>
      <c r="AC3" s="101"/>
      <c r="AD3" s="102"/>
    </row>
    <row r="4" spans="2:30" ht="18" customHeight="1" thickBot="1">
      <c r="B4" s="17" t="s">
        <v>62</v>
      </c>
      <c r="C4" s="18"/>
      <c r="D4" s="18"/>
      <c r="E4" s="18"/>
      <c r="F4" s="18"/>
      <c r="G4" s="19"/>
      <c r="H4" s="18"/>
      <c r="I4" s="18"/>
      <c r="J4" s="19" t="s">
        <v>63</v>
      </c>
      <c r="K4" s="18"/>
      <c r="L4" s="18" t="s">
        <v>64</v>
      </c>
      <c r="M4" s="20" t="s">
        <v>65</v>
      </c>
      <c r="Z4" s="100"/>
      <c r="AA4" s="101"/>
      <c r="AB4" s="101"/>
      <c r="AC4" s="101"/>
      <c r="AD4" s="102"/>
    </row>
    <row r="5" spans="2:30" ht="18" customHeight="1" thickTop="1">
      <c r="B5" s="9" t="s">
        <v>68</v>
      </c>
      <c r="C5" s="10"/>
      <c r="D5" s="10" t="s">
        <v>1161</v>
      </c>
      <c r="E5" s="10"/>
      <c r="F5" s="10"/>
      <c r="G5" s="65" t="s">
        <v>69</v>
      </c>
      <c r="H5" s="10" t="s">
        <v>50</v>
      </c>
      <c r="I5" s="10"/>
      <c r="J5" s="10" t="s">
        <v>70</v>
      </c>
      <c r="K5" s="10">
        <v>304913</v>
      </c>
      <c r="L5" s="10" t="s">
        <v>71</v>
      </c>
      <c r="M5" s="12">
        <v>2021049393</v>
      </c>
      <c r="Z5" s="100"/>
      <c r="AA5" s="101"/>
      <c r="AB5" s="101"/>
      <c r="AC5" s="101"/>
      <c r="AD5" s="102"/>
    </row>
    <row r="6" spans="2:13" ht="18" customHeight="1">
      <c r="B6" s="13" t="s">
        <v>73</v>
      </c>
      <c r="C6" s="14"/>
      <c r="D6" s="14"/>
      <c r="E6" s="14"/>
      <c r="F6" s="14"/>
      <c r="G6" s="66"/>
      <c r="H6" s="14"/>
      <c r="I6" s="14"/>
      <c r="J6" s="14" t="s">
        <v>70</v>
      </c>
      <c r="K6" s="14"/>
      <c r="L6" s="14" t="s">
        <v>71</v>
      </c>
      <c r="M6" s="16"/>
    </row>
    <row r="7" spans="2:13" ht="18" customHeight="1" thickBot="1">
      <c r="B7" s="17" t="s">
        <v>74</v>
      </c>
      <c r="C7" s="18"/>
      <c r="D7" s="18" t="s">
        <v>1173</v>
      </c>
      <c r="E7" s="18"/>
      <c r="F7" s="18"/>
      <c r="G7" s="67"/>
      <c r="H7" s="18"/>
      <c r="I7" s="18"/>
      <c r="J7" s="18" t="s">
        <v>70</v>
      </c>
      <c r="K7" s="18"/>
      <c r="L7" s="18" t="s">
        <v>71</v>
      </c>
      <c r="M7" s="20"/>
    </row>
    <row r="8" spans="2:13" ht="18" customHeight="1" thickTop="1">
      <c r="B8" s="68"/>
      <c r="C8" s="69"/>
      <c r="D8" s="70"/>
      <c r="E8" s="71"/>
      <c r="F8" s="89">
        <f>IF(B8&lt;&gt;0,ROUND($M$26/B8,0),0)</f>
        <v>0</v>
      </c>
      <c r="G8" s="65">
        <v>5187</v>
      </c>
      <c r="H8" s="69" t="s">
        <v>75</v>
      </c>
      <c r="I8" s="89">
        <f>IF(G8&lt;&gt;0,ROUND($M$26/G8,0),0)</f>
        <v>0</v>
      </c>
      <c r="J8" s="11"/>
      <c r="K8" s="69"/>
      <c r="L8" s="71"/>
      <c r="M8" s="91">
        <f>IF(J8&lt;&gt;0,ROUND($M$26/J8,0),0)</f>
        <v>0</v>
      </c>
    </row>
    <row r="9" spans="2:13" ht="18" customHeight="1" thickBot="1">
      <c r="B9" s="72"/>
      <c r="C9" s="73"/>
      <c r="D9" s="74"/>
      <c r="E9" s="75"/>
      <c r="F9" s="90">
        <f>IF(B9&lt;&gt;0,ROUND($M$26/B9,0),0)</f>
        <v>0</v>
      </c>
      <c r="G9" s="76">
        <v>2107</v>
      </c>
      <c r="H9" s="73" t="s">
        <v>76</v>
      </c>
      <c r="I9" s="90">
        <f>IF(G9&lt;&gt;0,ROUND($M$26/G9,0),0)</f>
        <v>0</v>
      </c>
      <c r="J9" s="76"/>
      <c r="K9" s="73"/>
      <c r="L9" s="75"/>
      <c r="M9" s="92">
        <f>IF(J9&lt;&gt;0,ROUND($M$26/J9,0),0)</f>
        <v>0</v>
      </c>
    </row>
    <row r="10" spans="2:13" ht="18" customHeight="1" thickTop="1">
      <c r="B10" s="62" t="s">
        <v>77</v>
      </c>
      <c r="C10" s="22" t="s">
        <v>78</v>
      </c>
      <c r="D10" s="23" t="s">
        <v>79</v>
      </c>
      <c r="E10" s="23" t="s">
        <v>80</v>
      </c>
      <c r="F10" s="24" t="s">
        <v>81</v>
      </c>
      <c r="G10" s="62" t="s">
        <v>82</v>
      </c>
      <c r="H10" s="25" t="s">
        <v>83</v>
      </c>
      <c r="I10" s="26"/>
      <c r="J10" s="62" t="s">
        <v>84</v>
      </c>
      <c r="K10" s="25" t="s">
        <v>85</v>
      </c>
      <c r="L10" s="27"/>
      <c r="M10" s="26"/>
    </row>
    <row r="11" spans="2:13" ht="18" customHeight="1">
      <c r="B11" s="28">
        <v>1</v>
      </c>
      <c r="C11" s="29" t="s">
        <v>86</v>
      </c>
      <c r="D11" s="113">
        <f>'Rekapitulacia SO01'!B17</f>
        <v>0</v>
      </c>
      <c r="E11" s="113">
        <f>'Rekapitulacia SO01'!C17</f>
        <v>0</v>
      </c>
      <c r="F11" s="114">
        <f>D11+E11</f>
        <v>0</v>
      </c>
      <c r="G11" s="28">
        <v>6</v>
      </c>
      <c r="H11" s="29" t="s">
        <v>87</v>
      </c>
      <c r="I11" s="114">
        <v>0</v>
      </c>
      <c r="J11" s="28">
        <v>11</v>
      </c>
      <c r="K11" s="30" t="s">
        <v>88</v>
      </c>
      <c r="L11" s="31">
        <v>0</v>
      </c>
      <c r="M11" s="114">
        <v>0</v>
      </c>
    </row>
    <row r="12" spans="2:13" ht="18" customHeight="1">
      <c r="B12" s="32">
        <v>2</v>
      </c>
      <c r="C12" s="33" t="s">
        <v>89</v>
      </c>
      <c r="D12" s="115">
        <f>'Rekapitulacia SO01'!B20</f>
        <v>0</v>
      </c>
      <c r="E12" s="115">
        <f>'Rekapitulacia SO01'!C20</f>
        <v>0</v>
      </c>
      <c r="F12" s="114">
        <f>D12+E12</f>
        <v>0</v>
      </c>
      <c r="G12" s="32">
        <v>7</v>
      </c>
      <c r="H12" s="33" t="s">
        <v>90</v>
      </c>
      <c r="I12" s="116">
        <v>0</v>
      </c>
      <c r="J12" s="32">
        <v>12</v>
      </c>
      <c r="K12" s="34" t="s">
        <v>91</v>
      </c>
      <c r="L12" s="35">
        <v>0</v>
      </c>
      <c r="M12" s="116">
        <v>0</v>
      </c>
    </row>
    <row r="13" spans="2:13" ht="18" customHeight="1">
      <c r="B13" s="32">
        <v>3</v>
      </c>
      <c r="C13" s="33" t="s">
        <v>92</v>
      </c>
      <c r="D13" s="115">
        <v>0</v>
      </c>
      <c r="E13" s="115">
        <v>0</v>
      </c>
      <c r="F13" s="114">
        <f>D13+E13</f>
        <v>0</v>
      </c>
      <c r="G13" s="32">
        <v>8</v>
      </c>
      <c r="H13" s="33" t="s">
        <v>93</v>
      </c>
      <c r="I13" s="116">
        <v>0</v>
      </c>
      <c r="J13" s="32">
        <v>13</v>
      </c>
      <c r="K13" s="34" t="s">
        <v>94</v>
      </c>
      <c r="L13" s="35">
        <v>0</v>
      </c>
      <c r="M13" s="116">
        <v>0</v>
      </c>
    </row>
    <row r="14" spans="2:13" ht="18" customHeight="1" thickBot="1">
      <c r="B14" s="32">
        <v>4</v>
      </c>
      <c r="C14" s="33" t="s">
        <v>95</v>
      </c>
      <c r="D14" s="115">
        <f>'Rekapitulacia SO01'!B21</f>
        <v>0</v>
      </c>
      <c r="E14" s="115">
        <v>0</v>
      </c>
      <c r="F14" s="117">
        <f>D14+E14</f>
        <v>0</v>
      </c>
      <c r="G14" s="32">
        <v>9</v>
      </c>
      <c r="H14" s="33" t="s">
        <v>62</v>
      </c>
      <c r="I14" s="116">
        <v>0</v>
      </c>
      <c r="J14" s="32">
        <v>14</v>
      </c>
      <c r="K14" s="34" t="s">
        <v>62</v>
      </c>
      <c r="L14" s="35">
        <v>0</v>
      </c>
      <c r="M14" s="116">
        <v>0</v>
      </c>
    </row>
    <row r="15" spans="2:13" ht="18" customHeight="1" thickBot="1">
      <c r="B15" s="36">
        <v>5</v>
      </c>
      <c r="C15" s="37" t="s">
        <v>96</v>
      </c>
      <c r="D15" s="118">
        <f>SUM(D11:D14)</f>
        <v>0</v>
      </c>
      <c r="E15" s="119">
        <f>SUM(E11:E14)</f>
        <v>0</v>
      </c>
      <c r="F15" s="120">
        <f>SUM(F11:F14)</f>
        <v>0</v>
      </c>
      <c r="G15" s="38">
        <v>10</v>
      </c>
      <c r="H15" s="39" t="s">
        <v>97</v>
      </c>
      <c r="I15" s="120">
        <f>SUM(I11:I14)</f>
        <v>0</v>
      </c>
      <c r="J15" s="36">
        <v>15</v>
      </c>
      <c r="K15" s="40"/>
      <c r="L15" s="41" t="s">
        <v>98</v>
      </c>
      <c r="M15" s="120">
        <f>SUM(M11:M14)</f>
        <v>0</v>
      </c>
    </row>
    <row r="16" spans="2:13" ht="18" customHeight="1" thickTop="1">
      <c r="B16" s="42" t="s">
        <v>99</v>
      </c>
      <c r="C16" s="43"/>
      <c r="D16" s="43"/>
      <c r="E16" s="43"/>
      <c r="F16" s="44"/>
      <c r="G16" s="42" t="s">
        <v>100</v>
      </c>
      <c r="H16" s="43"/>
      <c r="I16" s="45"/>
      <c r="J16" s="62" t="s">
        <v>101</v>
      </c>
      <c r="K16" s="25" t="s">
        <v>102</v>
      </c>
      <c r="L16" s="27"/>
      <c r="M16" s="60"/>
    </row>
    <row r="17" spans="2:13" ht="18" customHeight="1">
      <c r="B17" s="46"/>
      <c r="C17" s="47" t="s">
        <v>103</v>
      </c>
      <c r="D17" s="47"/>
      <c r="E17" s="47" t="s">
        <v>104</v>
      </c>
      <c r="F17" s="48"/>
      <c r="G17" s="46"/>
      <c r="H17" s="49"/>
      <c r="I17" s="50"/>
      <c r="J17" s="32">
        <v>16</v>
      </c>
      <c r="K17" s="34" t="s">
        <v>105</v>
      </c>
      <c r="L17" s="51"/>
      <c r="M17" s="116">
        <f>'Rekapitulacia SO01'!D22</f>
        <v>0</v>
      </c>
    </row>
    <row r="18" spans="2:13" ht="18" customHeight="1">
      <c r="B18" s="52"/>
      <c r="C18" s="49" t="s">
        <v>106</v>
      </c>
      <c r="D18" s="49"/>
      <c r="E18" s="49"/>
      <c r="F18" s="53"/>
      <c r="G18" s="52"/>
      <c r="H18" s="49" t="s">
        <v>103</v>
      </c>
      <c r="I18" s="50"/>
      <c r="J18" s="32">
        <v>17</v>
      </c>
      <c r="K18" s="34" t="s">
        <v>107</v>
      </c>
      <c r="L18" s="51"/>
      <c r="M18" s="116">
        <v>0</v>
      </c>
    </row>
    <row r="19" spans="2:13" ht="18" customHeight="1">
      <c r="B19" s="52"/>
      <c r="C19" s="49"/>
      <c r="D19" s="49"/>
      <c r="E19" s="49"/>
      <c r="F19" s="53"/>
      <c r="G19" s="52"/>
      <c r="H19" s="54"/>
      <c r="I19" s="50"/>
      <c r="J19" s="32">
        <v>18</v>
      </c>
      <c r="K19" s="34" t="s">
        <v>108</v>
      </c>
      <c r="L19" s="51"/>
      <c r="M19" s="116">
        <v>0</v>
      </c>
    </row>
    <row r="20" spans="2:13" ht="18" customHeight="1" thickBot="1">
      <c r="B20" s="52"/>
      <c r="C20" s="49"/>
      <c r="D20" s="49"/>
      <c r="E20" s="49"/>
      <c r="F20" s="53"/>
      <c r="G20" s="52"/>
      <c r="H20" s="47" t="s">
        <v>104</v>
      </c>
      <c r="I20" s="50"/>
      <c r="J20" s="32">
        <v>19</v>
      </c>
      <c r="K20" s="34" t="s">
        <v>62</v>
      </c>
      <c r="L20" s="51"/>
      <c r="M20" s="116">
        <v>0</v>
      </c>
    </row>
    <row r="21" spans="2:13" ht="18" customHeight="1" thickBot="1">
      <c r="B21" s="46"/>
      <c r="C21" s="49"/>
      <c r="D21" s="49"/>
      <c r="E21" s="49"/>
      <c r="F21" s="49"/>
      <c r="G21" s="46"/>
      <c r="H21" s="49" t="s">
        <v>106</v>
      </c>
      <c r="I21" s="50"/>
      <c r="J21" s="36">
        <v>20</v>
      </c>
      <c r="K21" s="40"/>
      <c r="L21" s="41" t="s">
        <v>109</v>
      </c>
      <c r="M21" s="120">
        <f>SUM(M17:M20)</f>
        <v>0</v>
      </c>
    </row>
    <row r="22" spans="2:13" ht="18" customHeight="1" thickTop="1">
      <c r="B22" s="42" t="s">
        <v>110</v>
      </c>
      <c r="C22" s="43"/>
      <c r="D22" s="43"/>
      <c r="E22" s="43"/>
      <c r="F22" s="44"/>
      <c r="G22" s="46"/>
      <c r="H22" s="49"/>
      <c r="I22" s="50"/>
      <c r="J22" s="62" t="s">
        <v>111</v>
      </c>
      <c r="K22" s="25" t="s">
        <v>112</v>
      </c>
      <c r="L22" s="27"/>
      <c r="M22" s="60"/>
    </row>
    <row r="23" spans="2:13" ht="18" customHeight="1">
      <c r="B23" s="46"/>
      <c r="C23" s="47" t="s">
        <v>103</v>
      </c>
      <c r="D23" s="47"/>
      <c r="E23" s="47" t="s">
        <v>104</v>
      </c>
      <c r="F23" s="48"/>
      <c r="G23" s="46"/>
      <c r="H23" s="49"/>
      <c r="I23" s="50"/>
      <c r="J23" s="28">
        <v>21</v>
      </c>
      <c r="K23" s="30"/>
      <c r="L23" s="55" t="s">
        <v>113</v>
      </c>
      <c r="M23" s="114">
        <f>ROUND(F15,2)+I15+M15+M21</f>
        <v>0</v>
      </c>
    </row>
    <row r="24" spans="2:13" ht="18" customHeight="1">
      <c r="B24" s="52"/>
      <c r="C24" s="49" t="s">
        <v>106</v>
      </c>
      <c r="D24" s="49"/>
      <c r="E24" s="49"/>
      <c r="F24" s="53"/>
      <c r="G24" s="46"/>
      <c r="H24" s="49"/>
      <c r="I24" s="50"/>
      <c r="J24" s="32">
        <v>22</v>
      </c>
      <c r="K24" s="34" t="s">
        <v>114</v>
      </c>
      <c r="L24" s="121">
        <f>M23-L25</f>
        <v>0</v>
      </c>
      <c r="M24" s="116">
        <f>ROUND((L24*20)/100,2)</f>
        <v>0</v>
      </c>
    </row>
    <row r="25" spans="2:13" ht="18" customHeight="1" thickBot="1">
      <c r="B25" s="52"/>
      <c r="C25" s="49"/>
      <c r="D25" s="49"/>
      <c r="E25" s="49"/>
      <c r="F25" s="53"/>
      <c r="G25" s="46"/>
      <c r="H25" s="49"/>
      <c r="I25" s="50"/>
      <c r="J25" s="32">
        <v>23</v>
      </c>
      <c r="K25" s="34" t="s">
        <v>115</v>
      </c>
      <c r="L25" s="121"/>
      <c r="M25" s="116">
        <f>ROUND((L25*0)/100,1)</f>
        <v>0</v>
      </c>
    </row>
    <row r="26" spans="2:13" ht="18" customHeight="1" thickBot="1">
      <c r="B26" s="52"/>
      <c r="C26" s="49"/>
      <c r="D26" s="49"/>
      <c r="E26" s="49"/>
      <c r="F26" s="53"/>
      <c r="G26" s="46"/>
      <c r="H26" s="49"/>
      <c r="I26" s="50"/>
      <c r="J26" s="36">
        <v>24</v>
      </c>
      <c r="K26" s="40"/>
      <c r="L26" s="41" t="s">
        <v>116</v>
      </c>
      <c r="M26" s="120">
        <f>M23+M24+M25</f>
        <v>0</v>
      </c>
    </row>
    <row r="27" spans="2:13" ht="16.5" customHeight="1" thickBot="1" thickTop="1">
      <c r="B27" s="56"/>
      <c r="C27" s="57"/>
      <c r="D27" s="57"/>
      <c r="E27" s="57"/>
      <c r="F27" s="57"/>
      <c r="G27" s="56"/>
      <c r="H27" s="57"/>
      <c r="I27" s="58"/>
      <c r="J27" s="63" t="s">
        <v>117</v>
      </c>
      <c r="K27" s="64" t="s">
        <v>118</v>
      </c>
      <c r="L27" s="21"/>
      <c r="M27" s="61">
        <v>0</v>
      </c>
    </row>
    <row r="28" ht="14.25" customHeight="1" thickTop="1"/>
    <row r="29" ht="2.25" customHeight="1"/>
  </sheetData>
  <sheetProtection/>
  <printOptions horizontalCentered="1" verticalCentered="1"/>
  <pageMargins left="0.25" right="0.39" top="0.35433070866141736" bottom="0.4330708661417323" header="0.31496062992125984" footer="0.35433070866141736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AB23"/>
  <sheetViews>
    <sheetView showGridLines="0" view="pageBreakPreview" zoomScaleSheetLayoutView="100" zoomScalePageLayoutView="0" workbookViewId="0" topLeftCell="A1">
      <selection activeCell="D33" sqref="D33"/>
    </sheetView>
  </sheetViews>
  <sheetFormatPr defaultColWidth="9.140625" defaultRowHeight="12.75"/>
  <cols>
    <col min="1" max="1" width="39.00390625" style="1" customWidth="1"/>
    <col min="2" max="2" width="13.00390625" style="4" customWidth="1"/>
    <col min="3" max="3" width="12.8515625" style="4" customWidth="1"/>
    <col min="4" max="4" width="12.421875" style="4" customWidth="1"/>
    <col min="5" max="5" width="9.140625" style="3" customWidth="1"/>
    <col min="6" max="21" width="9.140625" style="1" customWidth="1"/>
    <col min="22" max="23" width="5.8515625" style="1" customWidth="1"/>
    <col min="24" max="24" width="6.57421875" style="1" customWidth="1"/>
    <col min="25" max="25" width="24.140625" style="1" customWidth="1"/>
    <col min="26" max="26" width="4.140625" style="1" customWidth="1"/>
    <col min="27" max="27" width="8.140625" style="1" customWidth="1"/>
    <col min="28" max="28" width="8.8515625" style="1" customWidth="1"/>
    <col min="29" max="16384" width="9.140625" style="1" customWidth="1"/>
  </cols>
  <sheetData>
    <row r="1" spans="1:28" ht="12.75">
      <c r="A1" s="6" t="s">
        <v>1162</v>
      </c>
      <c r="C1" s="1"/>
      <c r="D1" s="6" t="s">
        <v>1177</v>
      </c>
      <c r="E1" s="1"/>
      <c r="X1" s="100" t="s">
        <v>44</v>
      </c>
      <c r="Y1" s="100" t="s">
        <v>45</v>
      </c>
      <c r="Z1" s="100" t="s">
        <v>46</v>
      </c>
      <c r="AA1" s="100" t="s">
        <v>47</v>
      </c>
      <c r="AB1" s="100" t="s">
        <v>48</v>
      </c>
    </row>
    <row r="2" spans="1:28" ht="12.75">
      <c r="A2" s="6" t="s">
        <v>1174</v>
      </c>
      <c r="C2" s="1"/>
      <c r="D2" s="6" t="s">
        <v>119</v>
      </c>
      <c r="E2" s="1"/>
      <c r="X2" s="100" t="s">
        <v>52</v>
      </c>
      <c r="Y2" s="101" t="s">
        <v>120</v>
      </c>
      <c r="Z2" s="101" t="s">
        <v>54</v>
      </c>
      <c r="AA2" s="101"/>
      <c r="AB2" s="102"/>
    </row>
    <row r="3" spans="1:28" ht="12.75">
      <c r="A3" s="6" t="s">
        <v>121</v>
      </c>
      <c r="C3" s="1"/>
      <c r="D3" s="6" t="s">
        <v>700</v>
      </c>
      <c r="E3" s="1"/>
      <c r="X3" s="100" t="s">
        <v>58</v>
      </c>
      <c r="Y3" s="101" t="s">
        <v>122</v>
      </c>
      <c r="Z3" s="101" t="s">
        <v>54</v>
      </c>
      <c r="AA3" s="101" t="s">
        <v>60</v>
      </c>
      <c r="AB3" s="102" t="s">
        <v>61</v>
      </c>
    </row>
    <row r="4" spans="2:28" ht="12.75">
      <c r="B4" s="1"/>
      <c r="C4" s="1"/>
      <c r="D4" s="1"/>
      <c r="E4" s="1"/>
      <c r="X4" s="100" t="s">
        <v>66</v>
      </c>
      <c r="Y4" s="101" t="s">
        <v>123</v>
      </c>
      <c r="Z4" s="101" t="s">
        <v>54</v>
      </c>
      <c r="AA4" s="101"/>
      <c r="AB4" s="102"/>
    </row>
    <row r="5" spans="1:28" ht="12.75">
      <c r="A5" s="6" t="s">
        <v>124</v>
      </c>
      <c r="B5" s="1"/>
      <c r="C5" s="1"/>
      <c r="D5" s="1"/>
      <c r="E5" s="1"/>
      <c r="X5" s="100" t="s">
        <v>72</v>
      </c>
      <c r="Y5" s="101" t="s">
        <v>122</v>
      </c>
      <c r="Z5" s="101" t="s">
        <v>54</v>
      </c>
      <c r="AA5" s="101" t="s">
        <v>60</v>
      </c>
      <c r="AB5" s="102" t="s">
        <v>61</v>
      </c>
    </row>
    <row r="6" spans="1:28" ht="12.75">
      <c r="A6" s="6" t="s">
        <v>125</v>
      </c>
      <c r="B6" s="1"/>
      <c r="C6" s="1"/>
      <c r="D6" s="1"/>
      <c r="E6" s="1"/>
      <c r="X6" s="103"/>
      <c r="Y6" s="103"/>
      <c r="Z6" s="103"/>
      <c r="AA6" s="103"/>
      <c r="AB6" s="103"/>
    </row>
    <row r="7" spans="1:5" ht="12.75">
      <c r="A7" s="6"/>
      <c r="B7" s="1"/>
      <c r="C7" s="1"/>
      <c r="D7" s="1"/>
      <c r="E7" s="1"/>
    </row>
    <row r="8" spans="2:5" ht="13.5">
      <c r="B8" s="2" t="str">
        <f>CONCATENATE(Y2," ",Z2," ",AA2," ",AB2)</f>
        <v>Rekapitulácia rozpočtu v EUR  </v>
      </c>
      <c r="E8" s="1"/>
    </row>
    <row r="9" spans="1:5" ht="12.75">
      <c r="A9" s="104" t="s">
        <v>126</v>
      </c>
      <c r="B9" s="104" t="s">
        <v>79</v>
      </c>
      <c r="C9" s="104" t="s">
        <v>127</v>
      </c>
      <c r="D9" s="104" t="s">
        <v>128</v>
      </c>
      <c r="E9" s="1"/>
    </row>
    <row r="10" spans="1:5" ht="12.75">
      <c r="A10" s="106"/>
      <c r="B10" s="106"/>
      <c r="C10" s="106" t="s">
        <v>131</v>
      </c>
      <c r="D10" s="106"/>
      <c r="E10" s="88"/>
    </row>
    <row r="12" spans="1:4" ht="12.75">
      <c r="A12" s="1" t="s">
        <v>132</v>
      </c>
      <c r="B12" s="4">
        <f>'SO01 R'!H44</f>
        <v>0</v>
      </c>
      <c r="C12" s="4">
        <f>'SO01 R'!I44</f>
        <v>0</v>
      </c>
      <c r="D12" s="4">
        <f>C12+B12</f>
        <v>0</v>
      </c>
    </row>
    <row r="13" spans="1:4" ht="12.75">
      <c r="A13" s="1" t="s">
        <v>133</v>
      </c>
      <c r="B13" s="4">
        <f>'SO01 R'!H49</f>
        <v>0</v>
      </c>
      <c r="C13" s="4">
        <f>'SO01 R'!I49</f>
        <v>0</v>
      </c>
      <c r="D13" s="4">
        <f aca="true" t="shared" si="0" ref="D13:D22">C13+B13</f>
        <v>0</v>
      </c>
    </row>
    <row r="14" spans="1:4" ht="12.75">
      <c r="A14" s="1" t="s">
        <v>135</v>
      </c>
      <c r="B14" s="4">
        <f>'SO01 R'!H72</f>
        <v>0</v>
      </c>
      <c r="C14" s="4">
        <f>'SO01 R'!I72</f>
        <v>0</v>
      </c>
      <c r="D14" s="4">
        <f t="shared" si="0"/>
        <v>0</v>
      </c>
    </row>
    <row r="15" spans="1:4" ht="12.75">
      <c r="A15" s="1" t="s">
        <v>136</v>
      </c>
      <c r="B15" s="4">
        <f>'SO01 R'!H83</f>
        <v>0</v>
      </c>
      <c r="C15" s="4">
        <f>'SO01 R'!I83</f>
        <v>0</v>
      </c>
      <c r="D15" s="4">
        <f t="shared" si="0"/>
        <v>0</v>
      </c>
    </row>
    <row r="16" spans="1:4" ht="12.75">
      <c r="A16" s="1" t="s">
        <v>137</v>
      </c>
      <c r="B16" s="4">
        <f>'SO01 R'!H134</f>
        <v>0</v>
      </c>
      <c r="C16" s="4">
        <f>'SO01 R'!I134</f>
        <v>0</v>
      </c>
      <c r="D16" s="4">
        <f t="shared" si="0"/>
        <v>0</v>
      </c>
    </row>
    <row r="17" spans="1:4" ht="12.75">
      <c r="A17" s="1" t="s">
        <v>138</v>
      </c>
      <c r="B17" s="4">
        <f>SUM(B12:B16)</f>
        <v>0</v>
      </c>
      <c r="C17" s="4">
        <f>SUM(C12:C16)</f>
        <v>0</v>
      </c>
      <c r="D17" s="4">
        <f>C17+B17</f>
        <v>0</v>
      </c>
    </row>
    <row r="18" spans="1:4" ht="12.75">
      <c r="A18" s="1" t="s">
        <v>139</v>
      </c>
      <c r="B18" s="4">
        <f>'SO01 R'!H140</f>
        <v>0</v>
      </c>
      <c r="C18" s="4">
        <f>'SO01 R'!I140</f>
        <v>0</v>
      </c>
      <c r="D18" s="4">
        <f t="shared" si="0"/>
        <v>0</v>
      </c>
    </row>
    <row r="19" spans="1:4" ht="12.75">
      <c r="A19" s="1" t="s">
        <v>140</v>
      </c>
      <c r="B19" s="4">
        <f>'SO01 R'!H141</f>
        <v>0</v>
      </c>
      <c r="C19" s="4">
        <f>'SO01 R'!I141</f>
        <v>0</v>
      </c>
      <c r="D19" s="4">
        <f t="shared" si="0"/>
        <v>0</v>
      </c>
    </row>
    <row r="20" spans="1:4" ht="12.75">
      <c r="A20" s="1" t="s">
        <v>141</v>
      </c>
      <c r="B20" s="4">
        <f>'SO01 R'!H142</f>
        <v>0</v>
      </c>
      <c r="C20" s="4">
        <f>'SO01 R'!I142</f>
        <v>0</v>
      </c>
      <c r="D20" s="4">
        <f>C20+B20</f>
        <v>0</v>
      </c>
    </row>
    <row r="21" spans="1:4" ht="12.75">
      <c r="A21" s="1" t="s">
        <v>142</v>
      </c>
      <c r="B21" s="4">
        <f>'SO01 R'!H146</f>
        <v>0</v>
      </c>
      <c r="C21" s="4">
        <f>'SO01 R'!I146</f>
        <v>0</v>
      </c>
      <c r="D21" s="4">
        <f t="shared" si="0"/>
        <v>0</v>
      </c>
    </row>
    <row r="22" spans="1:4" ht="12.75">
      <c r="A22" s="1" t="s">
        <v>143</v>
      </c>
      <c r="B22" s="4">
        <f>'SO01 R'!H150</f>
        <v>0</v>
      </c>
      <c r="C22" s="4">
        <f>'SO01 R'!I150</f>
        <v>0</v>
      </c>
      <c r="D22" s="4">
        <f t="shared" si="0"/>
        <v>0</v>
      </c>
    </row>
    <row r="23" spans="1:4" ht="12.75">
      <c r="A23" s="1" t="s">
        <v>144</v>
      </c>
      <c r="B23" s="4">
        <f>B22+B21+B20+B17</f>
        <v>0</v>
      </c>
      <c r="C23" s="4">
        <f>C22+C21+C20+C17</f>
        <v>0</v>
      </c>
      <c r="D23" s="4">
        <f>D22+D21+D20+D17</f>
        <v>0</v>
      </c>
    </row>
  </sheetData>
  <sheetProtection/>
  <printOptions horizontalCentered="1"/>
  <pageMargins left="0.3937007874015748" right="0.35433070866141736" top="0.6299212598425197" bottom="0.5905511811023623" header="0.5118110236220472" footer="0.35433070866141736"/>
  <pageSetup horizontalDpi="600" verticalDpi="600" orientation="portrait" paperSize="9" scale="99" r:id="rId1"/>
  <headerFooter alignWithMargins="0">
    <oddFooter>&amp;R&amp;"Arial Narrow,Obyčejné"&amp;8Strana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Q154"/>
  <sheetViews>
    <sheetView showGridLines="0" view="pageBreakPreview" zoomScaleSheetLayoutView="100" zoomScalePageLayoutView="0" workbookViewId="0" topLeftCell="A1">
      <selection activeCell="S30" sqref="S30"/>
    </sheetView>
  </sheetViews>
  <sheetFormatPr defaultColWidth="9.140625" defaultRowHeight="12.75"/>
  <cols>
    <col min="1" max="1" width="4.421875" style="93" customWidth="1"/>
    <col min="2" max="2" width="3.8515625" style="94" customWidth="1"/>
    <col min="3" max="3" width="10.8515625" style="95" customWidth="1"/>
    <col min="4" max="4" width="36.00390625" style="112" customWidth="1"/>
    <col min="5" max="5" width="10.140625" style="97" customWidth="1"/>
    <col min="6" max="6" width="5.57421875" style="96" customWidth="1"/>
    <col min="7" max="7" width="7.8515625" style="98" customWidth="1"/>
    <col min="8" max="8" width="10.421875" style="98" customWidth="1"/>
    <col min="9" max="10" width="9.140625" style="98" customWidth="1"/>
    <col min="11" max="11" width="12.8515625" style="96" hidden="1" customWidth="1"/>
    <col min="12" max="14" width="13.140625" style="97" hidden="1" customWidth="1"/>
    <col min="15" max="15" width="10.57421875" style="99" hidden="1" customWidth="1"/>
    <col min="16" max="16" width="10.140625" style="99" hidden="1" customWidth="1"/>
    <col min="17" max="17" width="0" style="99" hidden="1" customWidth="1"/>
    <col min="18" max="18" width="9.140625" style="1" customWidth="1"/>
    <col min="19" max="16384" width="9.140625" style="1" customWidth="1"/>
  </cols>
  <sheetData>
    <row r="1" spans="1:17" ht="12.75">
      <c r="A1" s="77" t="s">
        <v>1163</v>
      </c>
      <c r="B1" s="78"/>
      <c r="C1" s="78"/>
      <c r="D1" s="78"/>
      <c r="E1" s="78"/>
      <c r="F1" s="78"/>
      <c r="G1" s="79"/>
      <c r="H1" s="77" t="s">
        <v>1177</v>
      </c>
      <c r="K1" s="78"/>
      <c r="L1" s="80"/>
      <c r="M1" s="80"/>
      <c r="N1" s="80"/>
      <c r="O1" s="78"/>
      <c r="P1" s="78"/>
      <c r="Q1" s="78"/>
    </row>
    <row r="2" spans="1:17" ht="12.75">
      <c r="A2" s="77" t="s">
        <v>1174</v>
      </c>
      <c r="B2" s="78"/>
      <c r="C2" s="78"/>
      <c r="D2" s="78"/>
      <c r="E2" s="78"/>
      <c r="F2" s="78"/>
      <c r="G2" s="79"/>
      <c r="H2" s="77" t="s">
        <v>119</v>
      </c>
      <c r="K2" s="78"/>
      <c r="L2" s="80"/>
      <c r="M2" s="80"/>
      <c r="N2" s="80"/>
      <c r="O2" s="78"/>
      <c r="P2" s="78"/>
      <c r="Q2" s="78"/>
    </row>
    <row r="3" spans="1:17" ht="12.75">
      <c r="A3" s="77" t="s">
        <v>121</v>
      </c>
      <c r="B3" s="78"/>
      <c r="C3" s="78"/>
      <c r="D3" s="78"/>
      <c r="E3" s="78"/>
      <c r="F3" s="78"/>
      <c r="G3" s="79"/>
      <c r="H3" s="77" t="s">
        <v>700</v>
      </c>
      <c r="K3" s="78"/>
      <c r="L3" s="80"/>
      <c r="M3" s="80"/>
      <c r="N3" s="80"/>
      <c r="O3" s="78"/>
      <c r="P3" s="78"/>
      <c r="Q3" s="78"/>
    </row>
    <row r="4" spans="1:17" ht="12.75">
      <c r="A4" s="78"/>
      <c r="B4" s="78"/>
      <c r="C4" s="78"/>
      <c r="D4" s="78"/>
      <c r="E4" s="78"/>
      <c r="F4" s="876"/>
      <c r="G4" s="876"/>
      <c r="H4" s="876"/>
      <c r="I4" s="876"/>
      <c r="J4" s="876"/>
      <c r="K4" s="78"/>
      <c r="L4" s="80"/>
      <c r="M4" s="80"/>
      <c r="N4" s="80"/>
      <c r="O4" s="78"/>
      <c r="P4" s="78"/>
      <c r="Q4" s="78"/>
    </row>
    <row r="5" spans="1:17" ht="12.75">
      <c r="A5" s="77" t="s">
        <v>124</v>
      </c>
      <c r="B5" s="78"/>
      <c r="C5" s="78"/>
      <c r="D5" s="78"/>
      <c r="E5" s="78"/>
      <c r="F5" s="876"/>
      <c r="G5" s="876"/>
      <c r="H5" s="877"/>
      <c r="I5" s="878"/>
      <c r="J5" s="878"/>
      <c r="K5" s="78"/>
      <c r="L5" s="80"/>
      <c r="M5" s="80"/>
      <c r="N5" s="80"/>
      <c r="O5" s="78"/>
      <c r="P5" s="78"/>
      <c r="Q5" s="78"/>
    </row>
    <row r="6" spans="1:17" ht="12.75">
      <c r="A6" s="77" t="s">
        <v>125</v>
      </c>
      <c r="B6" s="78"/>
      <c r="C6" s="78"/>
      <c r="D6" s="78"/>
      <c r="E6" s="78"/>
      <c r="F6" s="876"/>
      <c r="G6" s="876"/>
      <c r="H6" s="878"/>
      <c r="I6" s="970"/>
      <c r="J6" s="970"/>
      <c r="K6" s="78"/>
      <c r="L6" s="80"/>
      <c r="M6" s="80"/>
      <c r="N6" s="80"/>
      <c r="O6" s="78"/>
      <c r="P6" s="78"/>
      <c r="Q6" s="78"/>
    </row>
    <row r="7" spans="1:17" ht="12.75">
      <c r="A7" s="77"/>
      <c r="B7" s="78"/>
      <c r="C7" s="78"/>
      <c r="D7" s="78"/>
      <c r="E7" s="78"/>
      <c r="F7" s="876"/>
      <c r="G7" s="876"/>
      <c r="H7" s="878"/>
      <c r="I7" s="971"/>
      <c r="J7" s="971"/>
      <c r="K7" s="78"/>
      <c r="L7" s="80"/>
      <c r="M7" s="80"/>
      <c r="N7" s="80"/>
      <c r="O7" s="78"/>
      <c r="P7" s="78"/>
      <c r="Q7" s="78"/>
    </row>
    <row r="8" spans="1:17" ht="13.5" thickBot="1">
      <c r="A8" s="77"/>
      <c r="B8" s="81"/>
      <c r="C8" s="82"/>
      <c r="E8" s="80"/>
      <c r="F8" s="876"/>
      <c r="G8" s="877"/>
      <c r="H8" s="877"/>
      <c r="I8" s="877"/>
      <c r="J8" s="877"/>
      <c r="K8" s="78"/>
      <c r="L8" s="80"/>
      <c r="M8" s="80"/>
      <c r="N8" s="80"/>
      <c r="O8" s="78"/>
      <c r="P8" s="78"/>
      <c r="Q8" s="78"/>
    </row>
    <row r="9" spans="1:17" ht="13.5" thickTop="1">
      <c r="A9" s="109" t="s">
        <v>145</v>
      </c>
      <c r="B9" s="109" t="s">
        <v>146</v>
      </c>
      <c r="C9" s="109" t="s">
        <v>147</v>
      </c>
      <c r="D9" s="109" t="s">
        <v>148</v>
      </c>
      <c r="E9" s="109" t="s">
        <v>149</v>
      </c>
      <c r="F9" s="109" t="s">
        <v>150</v>
      </c>
      <c r="G9" s="109" t="s">
        <v>151</v>
      </c>
      <c r="H9" s="109" t="s">
        <v>79</v>
      </c>
      <c r="I9" s="109" t="s">
        <v>127</v>
      </c>
      <c r="J9" s="980" t="s">
        <v>128</v>
      </c>
      <c r="K9" s="107" t="s">
        <v>153</v>
      </c>
      <c r="L9" s="83" t="s">
        <v>149</v>
      </c>
      <c r="M9" s="83" t="s">
        <v>149</v>
      </c>
      <c r="N9" s="84" t="s">
        <v>149</v>
      </c>
      <c r="O9" s="87" t="s">
        <v>154</v>
      </c>
      <c r="P9" s="87" t="s">
        <v>155</v>
      </c>
      <c r="Q9" s="87" t="s">
        <v>156</v>
      </c>
    </row>
    <row r="10" spans="1:17" ht="13.5" thickBot="1">
      <c r="A10" s="110" t="s">
        <v>157</v>
      </c>
      <c r="B10" s="110" t="s">
        <v>158</v>
      </c>
      <c r="C10" s="111"/>
      <c r="D10" s="110" t="s">
        <v>159</v>
      </c>
      <c r="E10" s="110" t="s">
        <v>160</v>
      </c>
      <c r="F10" s="110" t="s">
        <v>161</v>
      </c>
      <c r="G10" s="110" t="s">
        <v>162</v>
      </c>
      <c r="H10" s="110"/>
      <c r="I10" s="110" t="s">
        <v>131</v>
      </c>
      <c r="J10" s="110"/>
      <c r="K10" s="108"/>
      <c r="L10" s="85" t="s">
        <v>164</v>
      </c>
      <c r="M10" s="85" t="s">
        <v>165</v>
      </c>
      <c r="N10" s="86" t="s">
        <v>166</v>
      </c>
      <c r="O10" s="87" t="s">
        <v>167</v>
      </c>
      <c r="P10" s="87" t="s">
        <v>168</v>
      </c>
      <c r="Q10" s="87" t="s">
        <v>169</v>
      </c>
    </row>
    <row r="11" ht="13.5" thickTop="1"/>
    <row r="12" ht="12.75">
      <c r="D12" s="122" t="s">
        <v>170</v>
      </c>
    </row>
    <row r="13" ht="12.75">
      <c r="D13" s="122" t="s">
        <v>171</v>
      </c>
    </row>
    <row r="14" spans="1:17" ht="12" customHeight="1">
      <c r="A14" s="660">
        <v>1</v>
      </c>
      <c r="B14" s="661" t="s">
        <v>175</v>
      </c>
      <c r="C14" s="662" t="s">
        <v>703</v>
      </c>
      <c r="D14" s="663" t="s">
        <v>704</v>
      </c>
      <c r="E14" s="664">
        <v>125.92</v>
      </c>
      <c r="F14" s="665" t="s">
        <v>173</v>
      </c>
      <c r="H14" s="98">
        <f aca="true" t="shared" si="0" ref="H14:H37">ROUND(E14*G14,2)</f>
        <v>0</v>
      </c>
      <c r="I14" s="142"/>
      <c r="J14" s="98">
        <f>H14+I14</f>
        <v>0</v>
      </c>
      <c r="K14" s="96" t="s">
        <v>174</v>
      </c>
      <c r="Q14" s="99" t="s">
        <v>111</v>
      </c>
    </row>
    <row r="15" spans="1:17" ht="21.75" customHeight="1">
      <c r="A15" s="660">
        <f aca="true" t="shared" si="1" ref="A15:A25">A14+1</f>
        <v>2</v>
      </c>
      <c r="B15" s="661" t="s">
        <v>175</v>
      </c>
      <c r="C15" s="662" t="s">
        <v>706</v>
      </c>
      <c r="D15" s="663" t="s">
        <v>705</v>
      </c>
      <c r="E15" s="664">
        <v>2048.9</v>
      </c>
      <c r="F15" s="665" t="s">
        <v>173</v>
      </c>
      <c r="H15" s="98">
        <f t="shared" si="0"/>
        <v>0</v>
      </c>
      <c r="J15" s="98">
        <f aca="true" t="shared" si="2" ref="J15:J40">H15+I15</f>
        <v>0</v>
      </c>
      <c r="K15" s="96" t="s">
        <v>174</v>
      </c>
      <c r="Q15" s="99" t="s">
        <v>111</v>
      </c>
    </row>
    <row r="16" spans="1:10" ht="27" customHeight="1">
      <c r="A16" s="660">
        <f t="shared" si="1"/>
        <v>3</v>
      </c>
      <c r="B16" s="661" t="s">
        <v>177</v>
      </c>
      <c r="C16" s="662" t="s">
        <v>711</v>
      </c>
      <c r="D16" s="663" t="s">
        <v>712</v>
      </c>
      <c r="E16" s="664">
        <v>2048.9</v>
      </c>
      <c r="F16" s="665" t="s">
        <v>173</v>
      </c>
      <c r="H16" s="98">
        <f t="shared" si="0"/>
        <v>0</v>
      </c>
      <c r="J16" s="98">
        <f t="shared" si="2"/>
        <v>0</v>
      </c>
    </row>
    <row r="17" spans="1:10" ht="27" customHeight="1">
      <c r="A17" s="660">
        <f t="shared" si="1"/>
        <v>4</v>
      </c>
      <c r="B17" s="661" t="s">
        <v>177</v>
      </c>
      <c r="C17" s="662" t="s">
        <v>710</v>
      </c>
      <c r="D17" s="663" t="s">
        <v>709</v>
      </c>
      <c r="E17" s="664">
        <v>438.7900000000001</v>
      </c>
      <c r="F17" s="665" t="s">
        <v>173</v>
      </c>
      <c r="H17" s="98">
        <f t="shared" si="0"/>
        <v>0</v>
      </c>
      <c r="J17" s="98">
        <f t="shared" si="2"/>
        <v>0</v>
      </c>
    </row>
    <row r="18" spans="1:17" ht="27" customHeight="1">
      <c r="A18" s="660">
        <f t="shared" si="1"/>
        <v>5</v>
      </c>
      <c r="B18" s="661" t="s">
        <v>177</v>
      </c>
      <c r="C18" s="662" t="s">
        <v>707</v>
      </c>
      <c r="D18" s="663" t="s">
        <v>307</v>
      </c>
      <c r="E18" s="664">
        <v>1776</v>
      </c>
      <c r="F18" s="665" t="s">
        <v>173</v>
      </c>
      <c r="H18" s="98">
        <f t="shared" si="0"/>
        <v>0</v>
      </c>
      <c r="J18" s="98">
        <f t="shared" si="2"/>
        <v>0</v>
      </c>
      <c r="K18" s="96" t="s">
        <v>174</v>
      </c>
      <c r="Q18" s="99" t="s">
        <v>111</v>
      </c>
    </row>
    <row r="19" spans="1:17" ht="27" customHeight="1">
      <c r="A19" s="660">
        <f t="shared" si="1"/>
        <v>6</v>
      </c>
      <c r="B19" s="661" t="s">
        <v>177</v>
      </c>
      <c r="C19" s="662" t="s">
        <v>708</v>
      </c>
      <c r="D19" s="663" t="s">
        <v>305</v>
      </c>
      <c r="E19" s="664">
        <v>330.5</v>
      </c>
      <c r="F19" s="665" t="s">
        <v>173</v>
      </c>
      <c r="H19" s="98">
        <f t="shared" si="0"/>
        <v>0</v>
      </c>
      <c r="J19" s="98">
        <f t="shared" si="2"/>
        <v>0</v>
      </c>
      <c r="K19" s="96" t="s">
        <v>174</v>
      </c>
      <c r="Q19" s="99" t="s">
        <v>111</v>
      </c>
    </row>
    <row r="20" spans="1:10" ht="27" customHeight="1">
      <c r="A20" s="660">
        <f t="shared" si="1"/>
        <v>7</v>
      </c>
      <c r="B20" s="661" t="s">
        <v>177</v>
      </c>
      <c r="C20" s="662" t="s">
        <v>821</v>
      </c>
      <c r="D20" s="112" t="s">
        <v>820</v>
      </c>
      <c r="E20" s="850">
        <v>1776</v>
      </c>
      <c r="F20" s="665" t="s">
        <v>173</v>
      </c>
      <c r="H20" s="98">
        <f t="shared" si="0"/>
        <v>0</v>
      </c>
      <c r="J20" s="98">
        <f t="shared" si="2"/>
        <v>0</v>
      </c>
    </row>
    <row r="21" spans="1:17" ht="27" customHeight="1">
      <c r="A21" s="660">
        <f t="shared" si="1"/>
        <v>8</v>
      </c>
      <c r="B21" s="661" t="s">
        <v>177</v>
      </c>
      <c r="C21" s="662" t="s">
        <v>715</v>
      </c>
      <c r="D21" s="663" t="s">
        <v>306</v>
      </c>
      <c r="E21" s="664">
        <v>1974.1400000000003</v>
      </c>
      <c r="F21" s="665" t="s">
        <v>173</v>
      </c>
      <c r="H21" s="98">
        <f t="shared" si="0"/>
        <v>0</v>
      </c>
      <c r="J21" s="98">
        <f t="shared" si="2"/>
        <v>0</v>
      </c>
      <c r="K21" s="96" t="s">
        <v>174</v>
      </c>
      <c r="Q21" s="99" t="s">
        <v>111</v>
      </c>
    </row>
    <row r="22" spans="1:17" ht="23.25" customHeight="1">
      <c r="A22" s="660">
        <f t="shared" si="1"/>
        <v>9</v>
      </c>
      <c r="B22" s="661" t="s">
        <v>177</v>
      </c>
      <c r="C22" s="662" t="s">
        <v>714</v>
      </c>
      <c r="D22" s="727" t="s">
        <v>713</v>
      </c>
      <c r="E22" s="850">
        <v>438.7900000000001</v>
      </c>
      <c r="F22" s="851" t="s">
        <v>173</v>
      </c>
      <c r="H22" s="98">
        <f t="shared" si="0"/>
        <v>0</v>
      </c>
      <c r="J22" s="98">
        <f t="shared" si="2"/>
        <v>0</v>
      </c>
      <c r="K22" s="96" t="s">
        <v>174</v>
      </c>
      <c r="Q22" s="99" t="s">
        <v>111</v>
      </c>
    </row>
    <row r="23" spans="1:17" ht="23.25" customHeight="1">
      <c r="A23" s="660">
        <f>A22+1</f>
        <v>10</v>
      </c>
      <c r="B23" s="661" t="s">
        <v>177</v>
      </c>
      <c r="C23" s="662" t="s">
        <v>717</v>
      </c>
      <c r="D23" s="727" t="s">
        <v>716</v>
      </c>
      <c r="E23" s="850">
        <v>1535.3500000000001</v>
      </c>
      <c r="F23" s="665" t="s">
        <v>173</v>
      </c>
      <c r="H23" s="98">
        <f t="shared" si="0"/>
        <v>0</v>
      </c>
      <c r="J23" s="98">
        <f t="shared" si="2"/>
        <v>0</v>
      </c>
      <c r="K23" s="96" t="s">
        <v>174</v>
      </c>
      <c r="Q23" s="99" t="s">
        <v>111</v>
      </c>
    </row>
    <row r="24" spans="1:17" ht="27" customHeight="1">
      <c r="A24" s="660">
        <f t="shared" si="1"/>
        <v>11</v>
      </c>
      <c r="B24" s="661" t="s">
        <v>177</v>
      </c>
      <c r="C24" s="662" t="s">
        <v>786</v>
      </c>
      <c r="D24" s="663" t="s">
        <v>308</v>
      </c>
      <c r="E24" s="664">
        <v>531.1800000000001</v>
      </c>
      <c r="F24" s="665" t="s">
        <v>173</v>
      </c>
      <c r="H24" s="98">
        <f t="shared" si="0"/>
        <v>0</v>
      </c>
      <c r="J24" s="98">
        <f t="shared" si="2"/>
        <v>0</v>
      </c>
      <c r="K24" s="96" t="s">
        <v>174</v>
      </c>
      <c r="Q24" s="99" t="s">
        <v>111</v>
      </c>
    </row>
    <row r="25" spans="1:17" ht="17.25" customHeight="1">
      <c r="A25" s="660">
        <f t="shared" si="1"/>
        <v>12</v>
      </c>
      <c r="B25" s="661" t="s">
        <v>177</v>
      </c>
      <c r="C25" s="662" t="s">
        <v>179</v>
      </c>
      <c r="D25" s="663" t="s">
        <v>180</v>
      </c>
      <c r="E25" s="666">
        <v>2019</v>
      </c>
      <c r="F25" s="665" t="s">
        <v>181</v>
      </c>
      <c r="H25" s="98">
        <f t="shared" si="0"/>
        <v>0</v>
      </c>
      <c r="J25" s="98">
        <f t="shared" si="2"/>
        <v>0</v>
      </c>
      <c r="K25" s="96" t="s">
        <v>174</v>
      </c>
      <c r="Q25" s="99" t="s">
        <v>111</v>
      </c>
    </row>
    <row r="26" spans="1:17" ht="12.75">
      <c r="A26" s="660"/>
      <c r="B26" s="661"/>
      <c r="C26" s="662"/>
      <c r="D26" s="663" t="s">
        <v>182</v>
      </c>
      <c r="E26" s="664"/>
      <c r="F26" s="665"/>
      <c r="H26" s="98">
        <f t="shared" si="0"/>
        <v>0</v>
      </c>
      <c r="J26" s="98">
        <f t="shared" si="2"/>
        <v>0</v>
      </c>
      <c r="Q26" s="99" t="s">
        <v>178</v>
      </c>
    </row>
    <row r="27" spans="1:17" ht="12.75">
      <c r="A27" s="660"/>
      <c r="B27" s="661"/>
      <c r="C27" s="662"/>
      <c r="D27" s="663" t="s">
        <v>1159</v>
      </c>
      <c r="E27" s="664"/>
      <c r="F27" s="665"/>
      <c r="H27" s="98">
        <f t="shared" si="0"/>
        <v>0</v>
      </c>
      <c r="J27" s="98">
        <f t="shared" si="2"/>
        <v>0</v>
      </c>
      <c r="Q27" s="99" t="s">
        <v>178</v>
      </c>
    </row>
    <row r="28" spans="1:17" ht="12.75">
      <c r="A28" s="660"/>
      <c r="B28" s="661"/>
      <c r="C28" s="662"/>
      <c r="D28" s="663" t="s">
        <v>183</v>
      </c>
      <c r="E28" s="664"/>
      <c r="F28" s="665"/>
      <c r="H28" s="98">
        <f t="shared" si="0"/>
        <v>0</v>
      </c>
      <c r="J28" s="98">
        <f t="shared" si="2"/>
        <v>0</v>
      </c>
      <c r="Q28" s="99" t="s">
        <v>178</v>
      </c>
    </row>
    <row r="29" spans="1:17" ht="12.75">
      <c r="A29" s="660"/>
      <c r="B29" s="661"/>
      <c r="C29" s="662"/>
      <c r="D29" s="663" t="s">
        <v>184</v>
      </c>
      <c r="E29" s="664"/>
      <c r="F29" s="665"/>
      <c r="H29" s="98">
        <f t="shared" si="0"/>
        <v>0</v>
      </c>
      <c r="J29" s="98">
        <f t="shared" si="2"/>
        <v>0</v>
      </c>
      <c r="Q29" s="99" t="s">
        <v>178</v>
      </c>
    </row>
    <row r="30" spans="1:17" ht="12" customHeight="1">
      <c r="A30" s="660">
        <f>A25+1</f>
        <v>13</v>
      </c>
      <c r="B30" s="661" t="s">
        <v>172</v>
      </c>
      <c r="C30" s="662" t="s">
        <v>185</v>
      </c>
      <c r="D30" s="663" t="s">
        <v>186</v>
      </c>
      <c r="E30" s="664">
        <v>827.1623000000001</v>
      </c>
      <c r="F30" s="665" t="s">
        <v>187</v>
      </c>
      <c r="H30" s="98">
        <f t="shared" si="0"/>
        <v>0</v>
      </c>
      <c r="J30" s="98">
        <f t="shared" si="2"/>
        <v>0</v>
      </c>
      <c r="K30" s="96" t="s">
        <v>174</v>
      </c>
      <c r="Q30" s="99" t="s">
        <v>111</v>
      </c>
    </row>
    <row r="31" spans="1:17" ht="12" customHeight="1">
      <c r="A31" s="660">
        <f aca="true" t="shared" si="3" ref="A31:A36">A30+1</f>
        <v>14</v>
      </c>
      <c r="B31" s="661" t="s">
        <v>172</v>
      </c>
      <c r="C31" s="662" t="s">
        <v>188</v>
      </c>
      <c r="D31" s="663" t="s">
        <v>189</v>
      </c>
      <c r="E31" s="664">
        <v>827.1623000000001</v>
      </c>
      <c r="F31" s="665" t="s">
        <v>187</v>
      </c>
      <c r="H31" s="98">
        <f t="shared" si="0"/>
        <v>0</v>
      </c>
      <c r="J31" s="98">
        <f t="shared" si="2"/>
        <v>0</v>
      </c>
      <c r="K31" s="96" t="s">
        <v>174</v>
      </c>
      <c r="Q31" s="99" t="s">
        <v>111</v>
      </c>
    </row>
    <row r="32" spans="1:17" ht="38.25">
      <c r="A32" s="93">
        <f t="shared" si="3"/>
        <v>15</v>
      </c>
      <c r="B32" s="94" t="s">
        <v>175</v>
      </c>
      <c r="C32" s="95" t="s">
        <v>723</v>
      </c>
      <c r="D32" s="112" t="s">
        <v>302</v>
      </c>
      <c r="E32" s="146">
        <v>471.2863000000001</v>
      </c>
      <c r="F32" s="96" t="s">
        <v>187</v>
      </c>
      <c r="H32" s="98">
        <f t="shared" si="0"/>
        <v>0</v>
      </c>
      <c r="J32" s="98">
        <f t="shared" si="2"/>
        <v>0</v>
      </c>
      <c r="K32" s="96" t="s">
        <v>174</v>
      </c>
      <c r="Q32" s="99" t="s">
        <v>111</v>
      </c>
    </row>
    <row r="33" spans="1:10" ht="22.5" customHeight="1">
      <c r="A33" s="93">
        <f t="shared" si="3"/>
        <v>16</v>
      </c>
      <c r="B33" s="94" t="s">
        <v>172</v>
      </c>
      <c r="C33" s="95" t="s">
        <v>724</v>
      </c>
      <c r="D33" s="112" t="s">
        <v>1172</v>
      </c>
      <c r="E33" s="146">
        <v>6598.008200000001</v>
      </c>
      <c r="F33" s="96" t="s">
        <v>187</v>
      </c>
      <c r="H33" s="98">
        <f t="shared" si="0"/>
        <v>0</v>
      </c>
      <c r="J33" s="98">
        <f t="shared" si="2"/>
        <v>0</v>
      </c>
    </row>
    <row r="34" spans="1:10" ht="12" customHeight="1">
      <c r="A34" s="93">
        <f t="shared" si="3"/>
        <v>17</v>
      </c>
      <c r="B34" s="94" t="s">
        <v>172</v>
      </c>
      <c r="C34" s="95" t="s">
        <v>725</v>
      </c>
      <c r="D34" s="112" t="s">
        <v>304</v>
      </c>
      <c r="E34" s="146">
        <v>471.2863000000001</v>
      </c>
      <c r="F34" s="96" t="s">
        <v>187</v>
      </c>
      <c r="H34" s="98">
        <f t="shared" si="0"/>
        <v>0</v>
      </c>
      <c r="J34" s="98">
        <f t="shared" si="2"/>
        <v>0</v>
      </c>
    </row>
    <row r="35" spans="1:10" ht="12" customHeight="1">
      <c r="A35" s="93">
        <f t="shared" si="3"/>
        <v>18</v>
      </c>
      <c r="B35" s="94" t="s">
        <v>172</v>
      </c>
      <c r="C35" s="95" t="s">
        <v>726</v>
      </c>
      <c r="D35" s="112" t="s">
        <v>275</v>
      </c>
      <c r="E35" s="146">
        <v>801.1867100000002</v>
      </c>
      <c r="F35" s="96" t="s">
        <v>272</v>
      </c>
      <c r="H35" s="98">
        <f t="shared" si="0"/>
        <v>0</v>
      </c>
      <c r="J35" s="98">
        <f t="shared" si="2"/>
        <v>0</v>
      </c>
    </row>
    <row r="36" spans="1:10" ht="23.25" customHeight="1">
      <c r="A36" s="93">
        <f t="shared" si="3"/>
        <v>19</v>
      </c>
      <c r="B36" s="94" t="s">
        <v>172</v>
      </c>
      <c r="C36" s="95" t="s">
        <v>722</v>
      </c>
      <c r="D36" s="112" t="s">
        <v>721</v>
      </c>
      <c r="E36" s="97">
        <v>355.876</v>
      </c>
      <c r="F36" s="96" t="s">
        <v>187</v>
      </c>
      <c r="H36" s="98">
        <f t="shared" si="0"/>
        <v>0</v>
      </c>
      <c r="J36" s="98">
        <f t="shared" si="2"/>
        <v>0</v>
      </c>
    </row>
    <row r="37" spans="1:10" ht="23.25" customHeight="1">
      <c r="A37" s="93">
        <f aca="true" t="shared" si="4" ref="A37:A43">A36+1</f>
        <v>20</v>
      </c>
      <c r="B37" s="94" t="s">
        <v>172</v>
      </c>
      <c r="C37" s="95" t="s">
        <v>21</v>
      </c>
      <c r="D37" s="112" t="s">
        <v>19</v>
      </c>
      <c r="E37" s="97">
        <v>20.9</v>
      </c>
      <c r="F37" s="96" t="s">
        <v>187</v>
      </c>
      <c r="H37" s="98">
        <f t="shared" si="0"/>
        <v>0</v>
      </c>
      <c r="I37" s="148"/>
      <c r="J37" s="98">
        <f t="shared" si="2"/>
        <v>0</v>
      </c>
    </row>
    <row r="38" spans="1:10" ht="12" customHeight="1">
      <c r="A38" s="131">
        <f t="shared" si="4"/>
        <v>21</v>
      </c>
      <c r="B38" s="132" t="s">
        <v>198</v>
      </c>
      <c r="C38" s="133" t="s">
        <v>805</v>
      </c>
      <c r="D38" s="134" t="s">
        <v>20</v>
      </c>
      <c r="E38" s="135">
        <v>41.8</v>
      </c>
      <c r="F38" s="136" t="s">
        <v>272</v>
      </c>
      <c r="G38" s="137"/>
      <c r="H38" s="691"/>
      <c r="I38" s="691">
        <f>ROUND(E38*G38,2)</f>
        <v>0</v>
      </c>
      <c r="J38" s="691">
        <f t="shared" si="2"/>
        <v>0</v>
      </c>
    </row>
    <row r="39" spans="1:17" ht="12" customHeight="1">
      <c r="A39" s="93">
        <f t="shared" si="4"/>
        <v>22</v>
      </c>
      <c r="B39" s="94" t="s">
        <v>175</v>
      </c>
      <c r="C39" s="95" t="s">
        <v>190</v>
      </c>
      <c r="D39" s="112" t="s">
        <v>191</v>
      </c>
      <c r="E39" s="97">
        <v>6513.360000000014</v>
      </c>
      <c r="F39" s="96" t="s">
        <v>173</v>
      </c>
      <c r="H39" s="98">
        <f>ROUND(E39*G39,2)</f>
        <v>0</v>
      </c>
      <c r="J39" s="98">
        <f t="shared" si="2"/>
        <v>0</v>
      </c>
      <c r="K39" s="96" t="s">
        <v>174</v>
      </c>
      <c r="Q39" s="99" t="s">
        <v>111</v>
      </c>
    </row>
    <row r="40" spans="1:10" ht="12" customHeight="1">
      <c r="A40" s="93">
        <f>A39+1</f>
        <v>23</v>
      </c>
      <c r="B40" s="94" t="s">
        <v>756</v>
      </c>
      <c r="C40" s="95" t="s">
        <v>801</v>
      </c>
      <c r="D40" s="112" t="s">
        <v>748</v>
      </c>
      <c r="E40" s="97">
        <v>1353.68125</v>
      </c>
      <c r="F40" s="96" t="s">
        <v>173</v>
      </c>
      <c r="H40" s="98">
        <f>ROUND(E40*G40,2)</f>
        <v>0</v>
      </c>
      <c r="J40" s="98">
        <f t="shared" si="2"/>
        <v>0</v>
      </c>
    </row>
    <row r="41" spans="1:10" ht="12" customHeight="1">
      <c r="A41" s="131">
        <f t="shared" si="4"/>
        <v>24</v>
      </c>
      <c r="B41" s="132" t="s">
        <v>198</v>
      </c>
      <c r="C41" s="133" t="s">
        <v>752</v>
      </c>
      <c r="D41" s="134" t="s">
        <v>749</v>
      </c>
      <c r="E41" s="689">
        <v>40.6104375</v>
      </c>
      <c r="F41" s="136" t="s">
        <v>755</v>
      </c>
      <c r="G41" s="137"/>
      <c r="I41" s="137">
        <f>ROUND(E41*G41,2)</f>
        <v>0</v>
      </c>
      <c r="J41" s="137">
        <f>H41+I41</f>
        <v>0</v>
      </c>
    </row>
    <row r="42" spans="1:10" ht="12" customHeight="1">
      <c r="A42" s="93">
        <f t="shared" si="4"/>
        <v>25</v>
      </c>
      <c r="B42" s="94" t="s">
        <v>756</v>
      </c>
      <c r="C42" s="95" t="s">
        <v>802</v>
      </c>
      <c r="D42" s="112" t="s">
        <v>750</v>
      </c>
      <c r="E42" s="146">
        <v>1353.68125</v>
      </c>
      <c r="F42" s="96" t="s">
        <v>173</v>
      </c>
      <c r="H42" s="98">
        <f>ROUND(E42*G42,2)</f>
        <v>0</v>
      </c>
      <c r="J42" s="98">
        <f>H42+I42</f>
        <v>0</v>
      </c>
    </row>
    <row r="43" spans="1:10" ht="12" customHeight="1">
      <c r="A43" s="93">
        <f t="shared" si="4"/>
        <v>26</v>
      </c>
      <c r="B43" s="94" t="s">
        <v>756</v>
      </c>
      <c r="C43" s="95" t="s">
        <v>803</v>
      </c>
      <c r="D43" s="112" t="s">
        <v>751</v>
      </c>
      <c r="E43" s="146">
        <v>1353.68125</v>
      </c>
      <c r="F43" s="96" t="s">
        <v>173</v>
      </c>
      <c r="H43" s="98">
        <f>ROUND(E43*G43,2)</f>
        <v>0</v>
      </c>
      <c r="J43" s="98">
        <f>H43+I43</f>
        <v>0</v>
      </c>
    </row>
    <row r="44" spans="4:17" ht="12.75">
      <c r="D44" s="123" t="s">
        <v>132</v>
      </c>
      <c r="E44" s="138"/>
      <c r="F44" s="139"/>
      <c r="G44" s="138"/>
      <c r="H44" s="138">
        <f>SUM(H14:H43)</f>
        <v>0</v>
      </c>
      <c r="I44" s="138">
        <f>SUM(I14:I43)</f>
        <v>0</v>
      </c>
      <c r="J44" s="138">
        <f>SUM(J14:J43)</f>
        <v>0</v>
      </c>
      <c r="K44" s="139"/>
      <c r="L44" s="140"/>
      <c r="M44" s="140"/>
      <c r="N44" s="140"/>
      <c r="O44" s="141"/>
      <c r="P44" s="141"/>
      <c r="Q44" s="141"/>
    </row>
    <row r="45" ht="12.75">
      <c r="D45" s="122" t="s">
        <v>192</v>
      </c>
    </row>
    <row r="46" spans="1:17" ht="12.75">
      <c r="A46" s="93">
        <f>A43+1</f>
        <v>27</v>
      </c>
      <c r="B46" s="94" t="s">
        <v>193</v>
      </c>
      <c r="C46" s="95" t="s">
        <v>194</v>
      </c>
      <c r="D46" s="112" t="s">
        <v>195</v>
      </c>
      <c r="E46" s="97">
        <v>1002</v>
      </c>
      <c r="F46" s="96" t="s">
        <v>176</v>
      </c>
      <c r="H46" s="98">
        <f>ROUND(E46*G46,2)</f>
        <v>0</v>
      </c>
      <c r="J46" s="98">
        <f>H46+I46</f>
        <v>0</v>
      </c>
      <c r="K46" s="96" t="s">
        <v>196</v>
      </c>
      <c r="Q46" s="99" t="s">
        <v>111</v>
      </c>
    </row>
    <row r="47" spans="4:17" ht="12.75" customHeight="1">
      <c r="D47" s="112" t="s">
        <v>197</v>
      </c>
      <c r="Q47" s="99" t="s">
        <v>178</v>
      </c>
    </row>
    <row r="48" spans="1:17" ht="19.5" customHeight="1">
      <c r="A48" s="131">
        <f>A46+1</f>
        <v>28</v>
      </c>
      <c r="B48" s="132" t="s">
        <v>198</v>
      </c>
      <c r="C48" s="133" t="s">
        <v>804</v>
      </c>
      <c r="D48" s="134" t="s">
        <v>199</v>
      </c>
      <c r="E48" s="689">
        <v>1032.06</v>
      </c>
      <c r="F48" s="136" t="s">
        <v>176</v>
      </c>
      <c r="G48" s="137"/>
      <c r="H48" s="137"/>
      <c r="I48" s="137">
        <f>ROUND(E48*G48,2)</f>
        <v>0</v>
      </c>
      <c r="J48" s="137">
        <f>H48+I48</f>
        <v>0</v>
      </c>
      <c r="K48" s="96" t="s">
        <v>196</v>
      </c>
      <c r="Q48" s="99" t="s">
        <v>101</v>
      </c>
    </row>
    <row r="49" spans="4:17" ht="12.75">
      <c r="D49" s="123" t="s">
        <v>133</v>
      </c>
      <c r="E49" s="138"/>
      <c r="F49" s="139"/>
      <c r="G49" s="138"/>
      <c r="H49" s="138">
        <f>SUM(H46:H48)</f>
        <v>0</v>
      </c>
      <c r="I49" s="138">
        <f>SUM(I46:I48)</f>
        <v>0</v>
      </c>
      <c r="J49" s="138">
        <f>SUM(J46:J48)</f>
        <v>0</v>
      </c>
      <c r="K49" s="139"/>
      <c r="L49" s="140"/>
      <c r="M49" s="140"/>
      <c r="N49" s="140"/>
      <c r="O49" s="141"/>
      <c r="P49" s="141"/>
      <c r="Q49" s="141"/>
    </row>
    <row r="50" ht="12.75">
      <c r="D50" s="122" t="s">
        <v>202</v>
      </c>
    </row>
    <row r="51" spans="1:17" ht="12" customHeight="1">
      <c r="A51" s="93">
        <f>A48+1</f>
        <v>29</v>
      </c>
      <c r="B51" s="94" t="s">
        <v>177</v>
      </c>
      <c r="C51" s="95" t="s">
        <v>203</v>
      </c>
      <c r="D51" s="112" t="s">
        <v>204</v>
      </c>
      <c r="E51" s="97">
        <v>1062.98</v>
      </c>
      <c r="F51" s="96" t="s">
        <v>173</v>
      </c>
      <c r="H51" s="98">
        <f aca="true" t="shared" si="5" ref="H51:H66">ROUND(E51*G51,2)</f>
        <v>0</v>
      </c>
      <c r="J51" s="98">
        <f aca="true" t="shared" si="6" ref="J51:J68">H51+I51</f>
        <v>0</v>
      </c>
      <c r="K51" s="96" t="s">
        <v>205</v>
      </c>
      <c r="Q51" s="99" t="s">
        <v>111</v>
      </c>
    </row>
    <row r="52" spans="1:17" ht="12" customHeight="1">
      <c r="A52" s="93">
        <f>A51+1</f>
        <v>30</v>
      </c>
      <c r="B52" s="94" t="s">
        <v>177</v>
      </c>
      <c r="C52" s="95" t="s">
        <v>206</v>
      </c>
      <c r="D52" s="112" t="s">
        <v>207</v>
      </c>
      <c r="E52" s="146">
        <v>4317.4500000000135</v>
      </c>
      <c r="F52" s="96" t="s">
        <v>173</v>
      </c>
      <c r="H52" s="98">
        <f t="shared" si="5"/>
        <v>0</v>
      </c>
      <c r="J52" s="98">
        <f t="shared" si="6"/>
        <v>0</v>
      </c>
      <c r="K52" s="96" t="s">
        <v>205</v>
      </c>
      <c r="Q52" s="99" t="s">
        <v>111</v>
      </c>
    </row>
    <row r="53" spans="1:17" ht="12" customHeight="1">
      <c r="A53" s="93">
        <f aca="true" t="shared" si="7" ref="A53:A60">A52+1</f>
        <v>31</v>
      </c>
      <c r="B53" s="94" t="s">
        <v>177</v>
      </c>
      <c r="C53" s="95" t="s">
        <v>208</v>
      </c>
      <c r="D53" s="112" t="s">
        <v>209</v>
      </c>
      <c r="E53" s="97">
        <v>232</v>
      </c>
      <c r="F53" s="96" t="s">
        <v>173</v>
      </c>
      <c r="H53" s="98">
        <f t="shared" si="5"/>
        <v>0</v>
      </c>
      <c r="J53" s="98">
        <f t="shared" si="6"/>
        <v>0</v>
      </c>
      <c r="K53" s="96" t="s">
        <v>205</v>
      </c>
      <c r="Q53" s="99" t="s">
        <v>111</v>
      </c>
    </row>
    <row r="54" spans="1:17" ht="12" customHeight="1">
      <c r="A54" s="93">
        <f t="shared" si="7"/>
        <v>32</v>
      </c>
      <c r="B54" s="94" t="s">
        <v>177</v>
      </c>
      <c r="C54" s="95" t="s">
        <v>210</v>
      </c>
      <c r="D54" s="112" t="s">
        <v>211</v>
      </c>
      <c r="E54" s="146">
        <v>570</v>
      </c>
      <c r="F54" s="96" t="s">
        <v>173</v>
      </c>
      <c r="H54" s="98">
        <f t="shared" si="5"/>
        <v>0</v>
      </c>
      <c r="J54" s="98">
        <f t="shared" si="6"/>
        <v>0</v>
      </c>
      <c r="K54" s="96" t="s">
        <v>205</v>
      </c>
      <c r="Q54" s="99" t="s">
        <v>111</v>
      </c>
    </row>
    <row r="55" spans="1:17" ht="12" customHeight="1">
      <c r="A55" s="93">
        <f>A54+1</f>
        <v>33</v>
      </c>
      <c r="B55" s="94" t="s">
        <v>177</v>
      </c>
      <c r="C55" s="95" t="s">
        <v>212</v>
      </c>
      <c r="D55" s="112" t="s">
        <v>213</v>
      </c>
      <c r="E55" s="97">
        <v>232</v>
      </c>
      <c r="F55" s="96" t="s">
        <v>173</v>
      </c>
      <c r="H55" s="98">
        <f t="shared" si="5"/>
        <v>0</v>
      </c>
      <c r="J55" s="98">
        <f t="shared" si="6"/>
        <v>0</v>
      </c>
      <c r="K55" s="96" t="s">
        <v>205</v>
      </c>
      <c r="Q55" s="99" t="s">
        <v>111</v>
      </c>
    </row>
    <row r="56" spans="1:17" ht="25.5">
      <c r="A56" s="93">
        <f t="shared" si="7"/>
        <v>34</v>
      </c>
      <c r="B56" s="94" t="s">
        <v>177</v>
      </c>
      <c r="C56" s="95" t="s">
        <v>759</v>
      </c>
      <c r="D56" s="112" t="s">
        <v>758</v>
      </c>
      <c r="E56" s="97">
        <v>232</v>
      </c>
      <c r="F56" s="96" t="s">
        <v>173</v>
      </c>
      <c r="H56" s="98">
        <f t="shared" si="5"/>
        <v>0</v>
      </c>
      <c r="J56" s="98">
        <f t="shared" si="6"/>
        <v>0</v>
      </c>
      <c r="K56" s="96" t="s">
        <v>205</v>
      </c>
      <c r="Q56" s="99" t="s">
        <v>111</v>
      </c>
    </row>
    <row r="57" spans="1:17" ht="15" customHeight="1">
      <c r="A57" s="93">
        <f t="shared" si="7"/>
        <v>35</v>
      </c>
      <c r="B57" s="94" t="s">
        <v>175</v>
      </c>
      <c r="C57" s="95" t="s">
        <v>214</v>
      </c>
      <c r="D57" s="112" t="s">
        <v>215</v>
      </c>
      <c r="E57" s="97">
        <v>5067.130000000014</v>
      </c>
      <c r="F57" s="96" t="s">
        <v>173</v>
      </c>
      <c r="H57" s="98">
        <f t="shared" si="5"/>
        <v>0</v>
      </c>
      <c r="J57" s="98">
        <f t="shared" si="6"/>
        <v>0</v>
      </c>
      <c r="K57" s="96" t="s">
        <v>205</v>
      </c>
      <c r="Q57" s="99" t="s">
        <v>111</v>
      </c>
    </row>
    <row r="58" spans="1:10" ht="38.25">
      <c r="A58" s="93">
        <f t="shared" si="7"/>
        <v>36</v>
      </c>
      <c r="B58" s="94" t="s">
        <v>175</v>
      </c>
      <c r="C58" s="95" t="s">
        <v>781</v>
      </c>
      <c r="D58" s="728" t="s">
        <v>782</v>
      </c>
      <c r="E58" s="720">
        <v>4535.9500000000135</v>
      </c>
      <c r="F58" s="96" t="s">
        <v>173</v>
      </c>
      <c r="H58" s="98">
        <f t="shared" si="5"/>
        <v>0</v>
      </c>
      <c r="J58" s="98">
        <f t="shared" si="6"/>
        <v>0</v>
      </c>
    </row>
    <row r="59" spans="1:17" ht="25.5">
      <c r="A59" s="93">
        <f t="shared" si="7"/>
        <v>37</v>
      </c>
      <c r="B59" s="94" t="s">
        <v>177</v>
      </c>
      <c r="C59" s="95" t="s">
        <v>783</v>
      </c>
      <c r="D59" s="112" t="s">
        <v>757</v>
      </c>
      <c r="E59" s="97">
        <v>4303.9500000000135</v>
      </c>
      <c r="F59" s="96" t="s">
        <v>173</v>
      </c>
      <c r="H59" s="98">
        <f t="shared" si="5"/>
        <v>0</v>
      </c>
      <c r="J59" s="98">
        <f t="shared" si="6"/>
        <v>0</v>
      </c>
      <c r="K59" s="96" t="s">
        <v>205</v>
      </c>
      <c r="Q59" s="99" t="s">
        <v>111</v>
      </c>
    </row>
    <row r="60" spans="1:10" ht="25.5">
      <c r="A60" s="93">
        <f t="shared" si="7"/>
        <v>38</v>
      </c>
      <c r="B60" s="94" t="s">
        <v>177</v>
      </c>
      <c r="C60" s="95" t="s">
        <v>762</v>
      </c>
      <c r="D60" s="112" t="s">
        <v>760</v>
      </c>
      <c r="E60" s="97">
        <v>232</v>
      </c>
      <c r="F60" s="96" t="s">
        <v>173</v>
      </c>
      <c r="H60" s="98">
        <f t="shared" si="5"/>
        <v>0</v>
      </c>
      <c r="J60" s="98">
        <f t="shared" si="6"/>
        <v>0</v>
      </c>
    </row>
    <row r="61" spans="1:17" ht="27.75" customHeight="1">
      <c r="A61" s="93">
        <f>A60+1</f>
        <v>39</v>
      </c>
      <c r="B61" s="94" t="s">
        <v>177</v>
      </c>
      <c r="C61" s="95" t="s">
        <v>769</v>
      </c>
      <c r="D61" s="112" t="s">
        <v>768</v>
      </c>
      <c r="E61" s="146">
        <v>531.1800000000001</v>
      </c>
      <c r="F61" s="96" t="s">
        <v>173</v>
      </c>
      <c r="H61" s="98">
        <f t="shared" si="5"/>
        <v>0</v>
      </c>
      <c r="J61" s="98">
        <f t="shared" si="6"/>
        <v>0</v>
      </c>
      <c r="K61" s="96" t="s">
        <v>205</v>
      </c>
      <c r="Q61" s="99" t="s">
        <v>111</v>
      </c>
    </row>
    <row r="62" spans="1:10" ht="27" customHeight="1">
      <c r="A62" s="93">
        <f aca="true" t="shared" si="8" ref="A62:A67">A61+1</f>
        <v>40</v>
      </c>
      <c r="B62" s="94" t="s">
        <v>177</v>
      </c>
      <c r="C62" s="95" t="s">
        <v>763</v>
      </c>
      <c r="D62" s="112" t="s">
        <v>761</v>
      </c>
      <c r="E62" s="97">
        <v>232</v>
      </c>
      <c r="F62" s="96" t="s">
        <v>173</v>
      </c>
      <c r="H62" s="98">
        <f t="shared" si="5"/>
        <v>0</v>
      </c>
      <c r="J62" s="98">
        <f t="shared" si="6"/>
        <v>0</v>
      </c>
    </row>
    <row r="63" spans="1:17" ht="12" customHeight="1">
      <c r="A63" s="93">
        <f t="shared" si="8"/>
        <v>41</v>
      </c>
      <c r="B63" s="94" t="s">
        <v>177</v>
      </c>
      <c r="C63" s="95" t="s">
        <v>216</v>
      </c>
      <c r="D63" s="112" t="s">
        <v>217</v>
      </c>
      <c r="E63" s="97">
        <v>4303.9500000000135</v>
      </c>
      <c r="F63" s="96" t="s">
        <v>173</v>
      </c>
      <c r="H63" s="98">
        <f t="shared" si="5"/>
        <v>0</v>
      </c>
      <c r="J63" s="98">
        <f t="shared" si="6"/>
        <v>0</v>
      </c>
      <c r="K63" s="96" t="s">
        <v>205</v>
      </c>
      <c r="Q63" s="99" t="s">
        <v>111</v>
      </c>
    </row>
    <row r="64" spans="1:17" ht="12" customHeight="1">
      <c r="A64" s="93">
        <f t="shared" si="8"/>
        <v>42</v>
      </c>
      <c r="B64" s="94" t="s">
        <v>175</v>
      </c>
      <c r="C64" s="95" t="s">
        <v>218</v>
      </c>
      <c r="D64" s="112" t="s">
        <v>219</v>
      </c>
      <c r="E64" s="97">
        <v>551</v>
      </c>
      <c r="F64" s="96" t="s">
        <v>176</v>
      </c>
      <c r="H64" s="98">
        <f t="shared" si="5"/>
        <v>0</v>
      </c>
      <c r="J64" s="98">
        <f t="shared" si="6"/>
        <v>0</v>
      </c>
      <c r="K64" s="96" t="s">
        <v>205</v>
      </c>
      <c r="Q64" s="99" t="s">
        <v>111</v>
      </c>
    </row>
    <row r="65" spans="1:17" ht="12" customHeight="1">
      <c r="A65" s="93">
        <f>A64+1</f>
        <v>43</v>
      </c>
      <c r="B65" s="94" t="s">
        <v>175</v>
      </c>
      <c r="C65" s="95" t="s">
        <v>220</v>
      </c>
      <c r="D65" s="112" t="s">
        <v>221</v>
      </c>
      <c r="E65" s="97">
        <v>551</v>
      </c>
      <c r="F65" s="96" t="s">
        <v>176</v>
      </c>
      <c r="H65" s="98">
        <f t="shared" si="5"/>
        <v>0</v>
      </c>
      <c r="J65" s="98">
        <f t="shared" si="6"/>
        <v>0</v>
      </c>
      <c r="K65" s="96" t="s">
        <v>205</v>
      </c>
      <c r="Q65" s="99" t="s">
        <v>111</v>
      </c>
    </row>
    <row r="66" spans="1:10" ht="24.75" customHeight="1">
      <c r="A66" s="93">
        <f t="shared" si="8"/>
        <v>44</v>
      </c>
      <c r="B66" s="94" t="s">
        <v>177</v>
      </c>
      <c r="C66" s="95" t="s">
        <v>29</v>
      </c>
      <c r="D66" s="112" t="s">
        <v>767</v>
      </c>
      <c r="E66" s="97">
        <v>108.98</v>
      </c>
      <c r="F66" s="96" t="s">
        <v>173</v>
      </c>
      <c r="H66" s="98">
        <f t="shared" si="5"/>
        <v>0</v>
      </c>
      <c r="J66" s="98">
        <f t="shared" si="6"/>
        <v>0</v>
      </c>
    </row>
    <row r="67" spans="1:10" ht="12.75">
      <c r="A67" s="131">
        <f t="shared" si="8"/>
        <v>45</v>
      </c>
      <c r="B67" s="132" t="s">
        <v>198</v>
      </c>
      <c r="C67" s="133" t="s">
        <v>764</v>
      </c>
      <c r="D67" s="134" t="s">
        <v>765</v>
      </c>
      <c r="E67" s="689">
        <v>112.24940000000001</v>
      </c>
      <c r="F67" s="136" t="s">
        <v>173</v>
      </c>
      <c r="G67" s="137"/>
      <c r="H67" s="137"/>
      <c r="I67" s="137">
        <f>ROUND(E67*G67,2)</f>
        <v>0</v>
      </c>
      <c r="J67" s="137">
        <f>H67+I67</f>
        <v>0</v>
      </c>
    </row>
    <row r="68" spans="1:17" ht="29.25" customHeight="1">
      <c r="A68" s="93">
        <f>A67+1</f>
        <v>46</v>
      </c>
      <c r="B68" s="94" t="s">
        <v>177</v>
      </c>
      <c r="C68" s="95" t="s">
        <v>770</v>
      </c>
      <c r="D68" s="112" t="s">
        <v>766</v>
      </c>
      <c r="E68" s="97">
        <v>829.9900000000001</v>
      </c>
      <c r="F68" s="96" t="s">
        <v>173</v>
      </c>
      <c r="H68" s="98">
        <f>ROUND(E68*G68,2)</f>
        <v>0</v>
      </c>
      <c r="J68" s="98">
        <f t="shared" si="6"/>
        <v>0</v>
      </c>
      <c r="K68" s="96" t="s">
        <v>205</v>
      </c>
      <c r="Q68" s="99" t="s">
        <v>111</v>
      </c>
    </row>
    <row r="69" spans="1:17" ht="25.5" customHeight="1">
      <c r="A69" s="131">
        <f>A68+1</f>
        <v>47</v>
      </c>
      <c r="B69" s="132" t="s">
        <v>198</v>
      </c>
      <c r="C69" s="133" t="s">
        <v>856</v>
      </c>
      <c r="D69" s="134" t="s">
        <v>855</v>
      </c>
      <c r="E69" s="135">
        <v>181.64050000000003</v>
      </c>
      <c r="F69" s="136" t="s">
        <v>173</v>
      </c>
      <c r="G69" s="137"/>
      <c r="H69" s="137"/>
      <c r="I69" s="137">
        <f>ROUND(E69*G69,2)</f>
        <v>0</v>
      </c>
      <c r="J69" s="137">
        <f>H69+I69</f>
        <v>0</v>
      </c>
      <c r="K69" s="96" t="s">
        <v>205</v>
      </c>
      <c r="Q69" s="99" t="s">
        <v>101</v>
      </c>
    </row>
    <row r="70" spans="1:17" ht="22.5" customHeight="1">
      <c r="A70" s="131">
        <f>A69+1</f>
        <v>48</v>
      </c>
      <c r="B70" s="132" t="s">
        <v>198</v>
      </c>
      <c r="C70" s="133" t="s">
        <v>796</v>
      </c>
      <c r="D70" s="134" t="s">
        <v>222</v>
      </c>
      <c r="E70" s="135">
        <v>259.16542760000004</v>
      </c>
      <c r="F70" s="136" t="s">
        <v>173</v>
      </c>
      <c r="G70" s="137"/>
      <c r="H70" s="137"/>
      <c r="I70" s="137">
        <f>ROUND(E70*G70,2)</f>
        <v>0</v>
      </c>
      <c r="J70" s="137">
        <f>H70+I70</f>
        <v>0</v>
      </c>
      <c r="K70" s="96" t="s">
        <v>205</v>
      </c>
      <c r="Q70" s="99" t="s">
        <v>101</v>
      </c>
    </row>
    <row r="71" spans="1:17" ht="22.5" customHeight="1">
      <c r="A71" s="131">
        <f>A70+1</f>
        <v>49</v>
      </c>
      <c r="B71" s="125" t="s">
        <v>198</v>
      </c>
      <c r="C71" s="126" t="s">
        <v>797</v>
      </c>
      <c r="D71" s="127" t="s">
        <v>223</v>
      </c>
      <c r="E71" s="135">
        <v>414.0876574</v>
      </c>
      <c r="F71" s="129" t="s">
        <v>173</v>
      </c>
      <c r="G71" s="130"/>
      <c r="H71" s="130"/>
      <c r="I71" s="137">
        <f>ROUND(E71*G71,2)</f>
        <v>0</v>
      </c>
      <c r="J71" s="137">
        <f>H71+I71</f>
        <v>0</v>
      </c>
      <c r="K71" s="96" t="s">
        <v>205</v>
      </c>
      <c r="Q71" s="99" t="s">
        <v>101</v>
      </c>
    </row>
    <row r="72" spans="4:17" ht="12.75">
      <c r="D72" s="123" t="s">
        <v>135</v>
      </c>
      <c r="E72" s="138"/>
      <c r="F72" s="139"/>
      <c r="G72" s="138"/>
      <c r="H72" s="138">
        <f>SUM(H51:H71)</f>
        <v>0</v>
      </c>
      <c r="I72" s="138">
        <f>SUM(I51:I71)</f>
        <v>0</v>
      </c>
      <c r="J72" s="138">
        <f>SUM(J51:J71)</f>
        <v>0</v>
      </c>
      <c r="K72" s="139"/>
      <c r="L72" s="140"/>
      <c r="M72" s="140"/>
      <c r="N72" s="140"/>
      <c r="O72" s="141"/>
      <c r="P72" s="141"/>
      <c r="Q72" s="141"/>
    </row>
    <row r="73" ht="12.75">
      <c r="D73" s="122" t="s">
        <v>224</v>
      </c>
    </row>
    <row r="74" spans="1:10" ht="25.5">
      <c r="A74" s="93">
        <f>A71+1</f>
        <v>50</v>
      </c>
      <c r="B74" s="94" t="s">
        <v>776</v>
      </c>
      <c r="C74" s="95" t="s">
        <v>737</v>
      </c>
      <c r="D74" s="112" t="s">
        <v>741</v>
      </c>
      <c r="E74" s="146">
        <v>7</v>
      </c>
      <c r="F74" s="96" t="s">
        <v>176</v>
      </c>
      <c r="H74" s="98">
        <f>ROUND(E74*G74,2)</f>
        <v>0</v>
      </c>
      <c r="J74" s="98">
        <f>H74+I74</f>
        <v>0</v>
      </c>
    </row>
    <row r="75" spans="1:10" ht="12" customHeight="1">
      <c r="A75" s="124">
        <f aca="true" t="shared" si="9" ref="A75:A81">A74+1</f>
        <v>51</v>
      </c>
      <c r="B75" s="125" t="s">
        <v>198</v>
      </c>
      <c r="C75" s="715" t="s">
        <v>732</v>
      </c>
      <c r="D75" s="127" t="s">
        <v>739</v>
      </c>
      <c r="E75" s="693">
        <v>7</v>
      </c>
      <c r="F75" s="129" t="s">
        <v>176</v>
      </c>
      <c r="G75" s="130"/>
      <c r="H75" s="1"/>
      <c r="I75" s="137">
        <f aca="true" t="shared" si="10" ref="I75:I80">ROUND(E75*G75,2)</f>
        <v>0</v>
      </c>
      <c r="J75" s="137">
        <f aca="true" t="shared" si="11" ref="J75:J82">H75+I75</f>
        <v>0</v>
      </c>
    </row>
    <row r="76" spans="1:10" ht="12" customHeight="1">
      <c r="A76" s="124">
        <f t="shared" si="9"/>
        <v>52</v>
      </c>
      <c r="B76" s="125" t="s">
        <v>198</v>
      </c>
      <c r="C76" s="715" t="s">
        <v>738</v>
      </c>
      <c r="D76" s="127" t="s">
        <v>740</v>
      </c>
      <c r="E76" s="693">
        <v>7</v>
      </c>
      <c r="F76" s="129" t="s">
        <v>176</v>
      </c>
      <c r="G76" s="130"/>
      <c r="H76" s="1"/>
      <c r="I76" s="137">
        <f t="shared" si="10"/>
        <v>0</v>
      </c>
      <c r="J76" s="137">
        <f t="shared" si="11"/>
        <v>0</v>
      </c>
    </row>
    <row r="77" spans="1:10" ht="12" customHeight="1">
      <c r="A77" s="124">
        <f t="shared" si="9"/>
        <v>53</v>
      </c>
      <c r="B77" s="125" t="s">
        <v>198</v>
      </c>
      <c r="C77" s="715" t="s">
        <v>733</v>
      </c>
      <c r="D77" s="127" t="s">
        <v>742</v>
      </c>
      <c r="E77" s="693">
        <v>7</v>
      </c>
      <c r="F77" s="129" t="s">
        <v>176</v>
      </c>
      <c r="G77" s="130"/>
      <c r="H77" s="1"/>
      <c r="I77" s="137">
        <f t="shared" si="10"/>
        <v>0</v>
      </c>
      <c r="J77" s="137">
        <f t="shared" si="11"/>
        <v>0</v>
      </c>
    </row>
    <row r="78" spans="1:10" ht="12" customHeight="1">
      <c r="A78" s="124">
        <f t="shared" si="9"/>
        <v>54</v>
      </c>
      <c r="B78" s="125" t="s">
        <v>198</v>
      </c>
      <c r="C78" s="715" t="s">
        <v>734</v>
      </c>
      <c r="D78" s="127" t="s">
        <v>743</v>
      </c>
      <c r="E78" s="693">
        <v>14</v>
      </c>
      <c r="F78" s="129" t="s">
        <v>176</v>
      </c>
      <c r="G78" s="130"/>
      <c r="H78" s="1"/>
      <c r="I78" s="137">
        <f t="shared" si="10"/>
        <v>0</v>
      </c>
      <c r="J78" s="137">
        <f t="shared" si="11"/>
        <v>0</v>
      </c>
    </row>
    <row r="79" spans="1:10" ht="12.75">
      <c r="A79" s="124">
        <f t="shared" si="9"/>
        <v>55</v>
      </c>
      <c r="B79" s="125" t="s">
        <v>198</v>
      </c>
      <c r="C79" s="715" t="s">
        <v>735</v>
      </c>
      <c r="D79" s="127" t="s">
        <v>744</v>
      </c>
      <c r="E79" s="693">
        <v>7</v>
      </c>
      <c r="F79" s="129" t="s">
        <v>176</v>
      </c>
      <c r="G79" s="130"/>
      <c r="H79" s="1"/>
      <c r="I79" s="137">
        <f t="shared" si="10"/>
        <v>0</v>
      </c>
      <c r="J79" s="137">
        <f t="shared" si="11"/>
        <v>0</v>
      </c>
    </row>
    <row r="80" spans="1:10" ht="12.75">
      <c r="A80" s="124">
        <f t="shared" si="9"/>
        <v>56</v>
      </c>
      <c r="B80" s="125" t="s">
        <v>198</v>
      </c>
      <c r="C80" s="715" t="s">
        <v>736</v>
      </c>
      <c r="D80" s="127" t="s">
        <v>745</v>
      </c>
      <c r="E80" s="693">
        <v>7</v>
      </c>
      <c r="F80" s="129" t="s">
        <v>176</v>
      </c>
      <c r="G80" s="130"/>
      <c r="H80" s="1"/>
      <c r="I80" s="137">
        <f t="shared" si="10"/>
        <v>0</v>
      </c>
      <c r="J80" s="137">
        <f t="shared" si="11"/>
        <v>0</v>
      </c>
    </row>
    <row r="81" spans="1:17" ht="15" customHeight="1">
      <c r="A81" s="93">
        <f t="shared" si="9"/>
        <v>57</v>
      </c>
      <c r="B81" s="94" t="s">
        <v>177</v>
      </c>
      <c r="C81" s="95" t="s">
        <v>225</v>
      </c>
      <c r="D81" s="112" t="s">
        <v>226</v>
      </c>
      <c r="E81" s="97">
        <v>11</v>
      </c>
      <c r="F81" s="96" t="s">
        <v>176</v>
      </c>
      <c r="H81" s="98">
        <f>ROUND(E81*G81,2)</f>
        <v>0</v>
      </c>
      <c r="J81" s="98">
        <f t="shared" si="11"/>
        <v>0</v>
      </c>
      <c r="K81" s="96" t="s">
        <v>227</v>
      </c>
      <c r="Q81" s="99" t="s">
        <v>111</v>
      </c>
    </row>
    <row r="82" spans="1:17" ht="25.5">
      <c r="A82" s="93">
        <f>A81+1</f>
        <v>58</v>
      </c>
      <c r="B82" s="94" t="s">
        <v>177</v>
      </c>
      <c r="C82" s="95" t="s">
        <v>228</v>
      </c>
      <c r="D82" s="112" t="s">
        <v>229</v>
      </c>
      <c r="E82" s="97">
        <v>13</v>
      </c>
      <c r="F82" s="96" t="s">
        <v>176</v>
      </c>
      <c r="H82" s="98">
        <f>ROUND(E82*G82,2)</f>
        <v>0</v>
      </c>
      <c r="J82" s="98">
        <f t="shared" si="11"/>
        <v>0</v>
      </c>
      <c r="K82" s="96" t="s">
        <v>227</v>
      </c>
      <c r="Q82" s="99" t="s">
        <v>111</v>
      </c>
    </row>
    <row r="83" spans="4:17" ht="12.75">
      <c r="D83" s="123" t="s">
        <v>136</v>
      </c>
      <c r="E83" s="138"/>
      <c r="F83" s="139"/>
      <c r="G83" s="138"/>
      <c r="H83" s="138">
        <f>SUM(H74:H82)</f>
        <v>0</v>
      </c>
      <c r="I83" s="138">
        <f>SUM(I74:I82)</f>
        <v>0</v>
      </c>
      <c r="J83" s="138">
        <f>SUM(J74:J82)</f>
        <v>0</v>
      </c>
      <c r="K83" s="139"/>
      <c r="L83" s="140"/>
      <c r="M83" s="140"/>
      <c r="N83" s="140"/>
      <c r="O83" s="141"/>
      <c r="P83" s="141"/>
      <c r="Q83" s="141"/>
    </row>
    <row r="84" ht="12.75">
      <c r="D84" s="122" t="s">
        <v>230</v>
      </c>
    </row>
    <row r="85" spans="1:10" ht="12.75">
      <c r="A85" s="93">
        <f>A82+1</f>
        <v>59</v>
      </c>
      <c r="B85" s="94" t="s">
        <v>776</v>
      </c>
      <c r="C85" s="95" t="s">
        <v>777</v>
      </c>
      <c r="D85" s="112" t="s">
        <v>771</v>
      </c>
      <c r="E85" s="148">
        <v>127.6</v>
      </c>
      <c r="F85" s="96" t="s">
        <v>181</v>
      </c>
      <c r="H85" s="148">
        <f>ROUND(E85*G85,2)</f>
        <v>0</v>
      </c>
      <c r="I85" s="148"/>
      <c r="J85" s="148">
        <f>H85+I85</f>
        <v>0</v>
      </c>
    </row>
    <row r="86" spans="1:10" ht="25.5">
      <c r="A86" s="93">
        <f>A85+1</f>
        <v>60</v>
      </c>
      <c r="B86" s="94" t="s">
        <v>776</v>
      </c>
      <c r="C86" s="95" t="s">
        <v>785</v>
      </c>
      <c r="D86" s="112" t="s">
        <v>772</v>
      </c>
      <c r="E86" s="148">
        <v>987.8</v>
      </c>
      <c r="F86" s="96" t="s">
        <v>173</v>
      </c>
      <c r="H86" s="148">
        <f>ROUND(E86*G86,2)</f>
        <v>0</v>
      </c>
      <c r="I86" s="148"/>
      <c r="J86" s="148">
        <f>H86+I86</f>
        <v>0</v>
      </c>
    </row>
    <row r="87" spans="1:10" ht="12.75">
      <c r="A87" s="131">
        <f>A86+1</f>
        <v>61</v>
      </c>
      <c r="B87" s="132" t="s">
        <v>198</v>
      </c>
      <c r="C87" s="133" t="s">
        <v>773</v>
      </c>
      <c r="D87" s="134" t="s">
        <v>774</v>
      </c>
      <c r="E87" s="691">
        <v>1086.58</v>
      </c>
      <c r="F87" s="136" t="s">
        <v>173</v>
      </c>
      <c r="G87" s="130"/>
      <c r="H87" s="694"/>
      <c r="I87" s="691">
        <f>ROUND(E87*G87,2)</f>
        <v>0</v>
      </c>
      <c r="J87" s="691">
        <f>H87+I87</f>
        <v>0</v>
      </c>
    </row>
    <row r="88" spans="1:10" ht="25.5">
      <c r="A88" s="93">
        <f>A87+1</f>
        <v>62</v>
      </c>
      <c r="B88" s="94" t="s">
        <v>776</v>
      </c>
      <c r="C88" s="95" t="s">
        <v>778</v>
      </c>
      <c r="D88" s="112" t="s">
        <v>775</v>
      </c>
      <c r="E88" s="146">
        <v>6.6</v>
      </c>
      <c r="F88" s="96" t="s">
        <v>187</v>
      </c>
      <c r="H88" s="148">
        <f>ROUND(E88*G88,2)</f>
        <v>0</v>
      </c>
      <c r="I88" s="148"/>
      <c r="J88" s="148">
        <f>H88+I88</f>
        <v>0</v>
      </c>
    </row>
    <row r="89" spans="1:17" ht="27.75" customHeight="1">
      <c r="A89" s="93">
        <f>A88+1</f>
        <v>63</v>
      </c>
      <c r="B89" s="94" t="s">
        <v>177</v>
      </c>
      <c r="C89" s="95" t="s">
        <v>34</v>
      </c>
      <c r="D89" s="112" t="s">
        <v>871</v>
      </c>
      <c r="E89" s="97">
        <v>111</v>
      </c>
      <c r="F89" s="96" t="s">
        <v>176</v>
      </c>
      <c r="H89" s="98">
        <f>ROUND(E89*G89,2)</f>
        <v>0</v>
      </c>
      <c r="J89" s="98">
        <f>H89+I89</f>
        <v>0</v>
      </c>
      <c r="K89" s="96" t="s">
        <v>231</v>
      </c>
      <c r="Q89" s="99" t="s">
        <v>111</v>
      </c>
    </row>
    <row r="90" spans="1:17" ht="25.5">
      <c r="A90" s="131">
        <f>A89+1</f>
        <v>64</v>
      </c>
      <c r="B90" s="132" t="s">
        <v>198</v>
      </c>
      <c r="C90" s="133" t="s">
        <v>232</v>
      </c>
      <c r="D90" s="134" t="s">
        <v>233</v>
      </c>
      <c r="E90" s="135">
        <v>75</v>
      </c>
      <c r="F90" s="136" t="s">
        <v>234</v>
      </c>
      <c r="G90" s="137"/>
      <c r="H90" s="137"/>
      <c r="I90" s="137">
        <f>ROUND(E90*G90,2)</f>
        <v>0</v>
      </c>
      <c r="J90" s="137">
        <f aca="true" t="shared" si="12" ref="J90:J104">H90+I90</f>
        <v>0</v>
      </c>
      <c r="K90" s="96" t="s">
        <v>231</v>
      </c>
      <c r="Q90" s="99" t="s">
        <v>101</v>
      </c>
    </row>
    <row r="91" spans="1:17" ht="12.75">
      <c r="A91" s="131">
        <f aca="true" t="shared" si="13" ref="A91:A103">A90+1</f>
        <v>65</v>
      </c>
      <c r="B91" s="132" t="s">
        <v>198</v>
      </c>
      <c r="C91" s="133" t="s">
        <v>235</v>
      </c>
      <c r="D91" s="134" t="s">
        <v>236</v>
      </c>
      <c r="E91" s="135">
        <v>111</v>
      </c>
      <c r="F91" s="136" t="s">
        <v>234</v>
      </c>
      <c r="G91" s="137"/>
      <c r="H91" s="137"/>
      <c r="I91" s="137">
        <f>ROUND(E91*G91,2)</f>
        <v>0</v>
      </c>
      <c r="J91" s="137">
        <f t="shared" si="12"/>
        <v>0</v>
      </c>
      <c r="K91" s="96" t="s">
        <v>231</v>
      </c>
      <c r="Q91" s="99" t="s">
        <v>101</v>
      </c>
    </row>
    <row r="92" spans="1:17" ht="12.75">
      <c r="A92" s="131">
        <f t="shared" si="13"/>
        <v>66</v>
      </c>
      <c r="B92" s="132" t="s">
        <v>198</v>
      </c>
      <c r="C92" s="133" t="s">
        <v>237</v>
      </c>
      <c r="D92" s="134" t="s">
        <v>238</v>
      </c>
      <c r="E92" s="135">
        <v>75</v>
      </c>
      <c r="F92" s="136" t="s">
        <v>234</v>
      </c>
      <c r="G92" s="137"/>
      <c r="H92" s="137"/>
      <c r="I92" s="137">
        <f>ROUND(E92*G92,2)</f>
        <v>0</v>
      </c>
      <c r="J92" s="137">
        <f t="shared" si="12"/>
        <v>0</v>
      </c>
      <c r="K92" s="96" t="s">
        <v>231</v>
      </c>
      <c r="Q92" s="99" t="s">
        <v>101</v>
      </c>
    </row>
    <row r="93" spans="1:17" ht="25.5">
      <c r="A93" s="93">
        <f>A92+1</f>
        <v>67</v>
      </c>
      <c r="B93" s="94" t="s">
        <v>177</v>
      </c>
      <c r="C93" s="95" t="s">
        <v>886</v>
      </c>
      <c r="D93" s="847" t="s">
        <v>39</v>
      </c>
      <c r="E93" s="97">
        <v>2388.2</v>
      </c>
      <c r="F93" s="96" t="s">
        <v>181</v>
      </c>
      <c r="H93" s="98">
        <f aca="true" t="shared" si="14" ref="H93:H104">ROUND(E93*G93,2)</f>
        <v>0</v>
      </c>
      <c r="J93" s="98">
        <f t="shared" si="12"/>
        <v>0</v>
      </c>
      <c r="K93" s="96" t="s">
        <v>231</v>
      </c>
      <c r="Q93" s="99" t="s">
        <v>111</v>
      </c>
    </row>
    <row r="94" spans="1:17" ht="23.25" customHeight="1">
      <c r="A94" s="93">
        <f t="shared" si="13"/>
        <v>68</v>
      </c>
      <c r="B94" s="94" t="s">
        <v>177</v>
      </c>
      <c r="C94" s="95" t="s">
        <v>887</v>
      </c>
      <c r="D94" s="847" t="s">
        <v>38</v>
      </c>
      <c r="E94" s="97">
        <v>681</v>
      </c>
      <c r="F94" s="96" t="s">
        <v>181</v>
      </c>
      <c r="H94" s="98">
        <f t="shared" si="14"/>
        <v>0</v>
      </c>
      <c r="J94" s="98">
        <f t="shared" si="12"/>
        <v>0</v>
      </c>
      <c r="K94" s="96" t="s">
        <v>231</v>
      </c>
      <c r="Q94" s="99" t="s">
        <v>111</v>
      </c>
    </row>
    <row r="95" spans="1:10" ht="23.25" customHeight="1">
      <c r="A95" s="93">
        <f t="shared" si="13"/>
        <v>69</v>
      </c>
      <c r="B95" s="94" t="s">
        <v>177</v>
      </c>
      <c r="C95" s="95" t="s">
        <v>40</v>
      </c>
      <c r="D95" s="847" t="s">
        <v>806</v>
      </c>
      <c r="E95" s="720">
        <v>24.2</v>
      </c>
      <c r="F95" s="96" t="s">
        <v>181</v>
      </c>
      <c r="H95" s="98">
        <f t="shared" si="14"/>
        <v>0</v>
      </c>
      <c r="J95" s="98">
        <f t="shared" si="12"/>
        <v>0</v>
      </c>
    </row>
    <row r="96" spans="1:17" ht="12" customHeight="1">
      <c r="A96" s="93">
        <f t="shared" si="13"/>
        <v>70</v>
      </c>
      <c r="B96" s="94" t="s">
        <v>177</v>
      </c>
      <c r="C96" s="95" t="s">
        <v>239</v>
      </c>
      <c r="D96" s="112" t="s">
        <v>240</v>
      </c>
      <c r="E96" s="97">
        <v>2388.2</v>
      </c>
      <c r="F96" s="96" t="s">
        <v>181</v>
      </c>
      <c r="H96" s="98">
        <f t="shared" si="14"/>
        <v>0</v>
      </c>
      <c r="J96" s="98">
        <f t="shared" si="12"/>
        <v>0</v>
      </c>
      <c r="K96" s="96" t="s">
        <v>231</v>
      </c>
      <c r="Q96" s="99" t="s">
        <v>111</v>
      </c>
    </row>
    <row r="97" spans="1:17" ht="12" customHeight="1">
      <c r="A97" s="93">
        <f t="shared" si="13"/>
        <v>71</v>
      </c>
      <c r="B97" s="94" t="s">
        <v>177</v>
      </c>
      <c r="C97" s="95" t="s">
        <v>241</v>
      </c>
      <c r="D97" s="112" t="s">
        <v>242</v>
      </c>
      <c r="E97" s="97">
        <v>681</v>
      </c>
      <c r="F97" s="96" t="s">
        <v>181</v>
      </c>
      <c r="H97" s="98">
        <f t="shared" si="14"/>
        <v>0</v>
      </c>
      <c r="J97" s="98">
        <f t="shared" si="12"/>
        <v>0</v>
      </c>
      <c r="K97" s="96" t="s">
        <v>231</v>
      </c>
      <c r="Q97" s="99" t="s">
        <v>111</v>
      </c>
    </row>
    <row r="98" spans="1:10" ht="12" customHeight="1">
      <c r="A98" s="93">
        <f t="shared" si="13"/>
        <v>72</v>
      </c>
      <c r="B98" s="94" t="s">
        <v>177</v>
      </c>
      <c r="C98" s="95" t="s">
        <v>41</v>
      </c>
      <c r="D98" s="112" t="s">
        <v>42</v>
      </c>
      <c r="E98" s="720">
        <v>24.2</v>
      </c>
      <c r="F98" s="96" t="s">
        <v>181</v>
      </c>
      <c r="H98" s="98">
        <f t="shared" si="14"/>
        <v>0</v>
      </c>
      <c r="J98" s="98">
        <f t="shared" si="12"/>
        <v>0</v>
      </c>
    </row>
    <row r="99" spans="1:17" ht="24" customHeight="1">
      <c r="A99" s="93">
        <f t="shared" si="13"/>
        <v>73</v>
      </c>
      <c r="B99" s="94" t="s">
        <v>177</v>
      </c>
      <c r="C99" s="95" t="s">
        <v>885</v>
      </c>
      <c r="D99" s="112" t="s">
        <v>884</v>
      </c>
      <c r="E99" s="97">
        <v>444.055</v>
      </c>
      <c r="F99" s="96" t="s">
        <v>173</v>
      </c>
      <c r="H99" s="98">
        <f t="shared" si="14"/>
        <v>0</v>
      </c>
      <c r="J99" s="98">
        <f t="shared" si="12"/>
        <v>0</v>
      </c>
      <c r="K99" s="96" t="s">
        <v>231</v>
      </c>
      <c r="Q99" s="99" t="s">
        <v>111</v>
      </c>
    </row>
    <row r="100" spans="1:17" ht="25.5">
      <c r="A100" s="93">
        <f t="shared" si="13"/>
        <v>74</v>
      </c>
      <c r="B100" s="94" t="s">
        <v>177</v>
      </c>
      <c r="C100" s="95" t="s">
        <v>243</v>
      </c>
      <c r="D100" s="112" t="s">
        <v>244</v>
      </c>
      <c r="E100" s="146">
        <v>444.055</v>
      </c>
      <c r="F100" s="96" t="s">
        <v>173</v>
      </c>
      <c r="H100" s="98">
        <f t="shared" si="14"/>
        <v>0</v>
      </c>
      <c r="J100" s="98">
        <f t="shared" si="12"/>
        <v>0</v>
      </c>
      <c r="K100" s="96" t="s">
        <v>231</v>
      </c>
      <c r="Q100" s="99" t="s">
        <v>111</v>
      </c>
    </row>
    <row r="101" spans="1:17" ht="25.5">
      <c r="A101" s="93">
        <f t="shared" si="13"/>
        <v>75</v>
      </c>
      <c r="B101" s="94" t="s">
        <v>177</v>
      </c>
      <c r="C101" s="95" t="s">
        <v>245</v>
      </c>
      <c r="D101" s="112" t="s">
        <v>246</v>
      </c>
      <c r="E101" s="146">
        <v>3093.3999999999996</v>
      </c>
      <c r="F101" s="96" t="s">
        <v>181</v>
      </c>
      <c r="H101" s="98">
        <f t="shared" si="14"/>
        <v>0</v>
      </c>
      <c r="J101" s="98">
        <f t="shared" si="12"/>
        <v>0</v>
      </c>
      <c r="K101" s="96" t="s">
        <v>231</v>
      </c>
      <c r="Q101" s="99" t="s">
        <v>111</v>
      </c>
    </row>
    <row r="102" spans="1:17" ht="25.5">
      <c r="A102" s="93">
        <f t="shared" si="13"/>
        <v>76</v>
      </c>
      <c r="B102" s="94" t="s">
        <v>177</v>
      </c>
      <c r="C102" s="95" t="s">
        <v>247</v>
      </c>
      <c r="D102" s="112" t="s">
        <v>248</v>
      </c>
      <c r="E102" s="146">
        <v>444.055</v>
      </c>
      <c r="F102" s="96" t="s">
        <v>173</v>
      </c>
      <c r="H102" s="98">
        <f t="shared" si="14"/>
        <v>0</v>
      </c>
      <c r="J102" s="98">
        <f t="shared" si="12"/>
        <v>0</v>
      </c>
      <c r="K102" s="96" t="s">
        <v>231</v>
      </c>
      <c r="Q102" s="99" t="s">
        <v>111</v>
      </c>
    </row>
    <row r="103" spans="1:17" ht="32.25" customHeight="1">
      <c r="A103" s="143">
        <f t="shared" si="13"/>
        <v>77</v>
      </c>
      <c r="B103" s="144" t="s">
        <v>177</v>
      </c>
      <c r="C103" s="145" t="s">
        <v>249</v>
      </c>
      <c r="D103" s="150" t="s">
        <v>250</v>
      </c>
      <c r="E103" s="146">
        <v>317.079</v>
      </c>
      <c r="F103" s="147" t="s">
        <v>173</v>
      </c>
      <c r="G103" s="148"/>
      <c r="H103" s="98">
        <f>ROUND(E103*G103,2)</f>
        <v>0</v>
      </c>
      <c r="I103" s="148"/>
      <c r="J103" s="148">
        <f t="shared" si="12"/>
        <v>0</v>
      </c>
      <c r="K103" s="96" t="s">
        <v>231</v>
      </c>
      <c r="Q103" s="99" t="s">
        <v>111</v>
      </c>
    </row>
    <row r="104" spans="1:17" ht="38.25">
      <c r="A104" s="93">
        <f>A103+1</f>
        <v>78</v>
      </c>
      <c r="B104" s="94" t="s">
        <v>177</v>
      </c>
      <c r="C104" s="95" t="s">
        <v>36</v>
      </c>
      <c r="D104" s="112" t="s">
        <v>35</v>
      </c>
      <c r="E104" s="97">
        <v>1527.5</v>
      </c>
      <c r="F104" s="96" t="s">
        <v>181</v>
      </c>
      <c r="H104" s="98">
        <f t="shared" si="14"/>
        <v>0</v>
      </c>
      <c r="J104" s="98">
        <f t="shared" si="12"/>
        <v>0</v>
      </c>
      <c r="K104" s="96" t="s">
        <v>231</v>
      </c>
      <c r="Q104" s="99" t="s">
        <v>111</v>
      </c>
    </row>
    <row r="105" spans="1:17" ht="12" customHeight="1">
      <c r="A105" s="124">
        <f>A104+1</f>
        <v>79</v>
      </c>
      <c r="B105" s="125" t="s">
        <v>198</v>
      </c>
      <c r="C105" s="126" t="s">
        <v>792</v>
      </c>
      <c r="D105" s="127" t="s">
        <v>789</v>
      </c>
      <c r="E105" s="128">
        <v>260.59000000000003</v>
      </c>
      <c r="F105" s="129" t="s">
        <v>176</v>
      </c>
      <c r="G105" s="130"/>
      <c r="H105" s="130"/>
      <c r="I105" s="137">
        <f>ROUND(E105*G105,2)</f>
        <v>0</v>
      </c>
      <c r="J105" s="137">
        <f aca="true" t="shared" si="15" ref="J105:J119">H105+I105</f>
        <v>0</v>
      </c>
      <c r="K105" s="96" t="s">
        <v>231</v>
      </c>
      <c r="Q105" s="99" t="s">
        <v>101</v>
      </c>
    </row>
    <row r="106" spans="1:17" ht="12" customHeight="1">
      <c r="A106" s="131">
        <f>A105+1</f>
        <v>80</v>
      </c>
      <c r="B106" s="132" t="s">
        <v>198</v>
      </c>
      <c r="C106" s="133" t="s">
        <v>793</v>
      </c>
      <c r="D106" s="134" t="s">
        <v>791</v>
      </c>
      <c r="E106" s="135">
        <v>1404.4050000000002</v>
      </c>
      <c r="F106" s="136" t="s">
        <v>176</v>
      </c>
      <c r="G106" s="137"/>
      <c r="H106" s="137"/>
      <c r="I106" s="137">
        <f>ROUND(E106*G106,2)</f>
        <v>0</v>
      </c>
      <c r="J106" s="137">
        <f t="shared" si="15"/>
        <v>0</v>
      </c>
      <c r="K106" s="96" t="s">
        <v>231</v>
      </c>
      <c r="Q106" s="99" t="s">
        <v>101</v>
      </c>
    </row>
    <row r="107" spans="1:10" ht="12" customHeight="1">
      <c r="A107" s="131">
        <f>A106+1</f>
        <v>81</v>
      </c>
      <c r="B107" s="132" t="s">
        <v>198</v>
      </c>
      <c r="C107" s="133" t="s">
        <v>794</v>
      </c>
      <c r="D107" s="134" t="s">
        <v>790</v>
      </c>
      <c r="E107" s="135">
        <v>4</v>
      </c>
      <c r="F107" s="136" t="s">
        <v>176</v>
      </c>
      <c r="G107" s="137"/>
      <c r="H107" s="137"/>
      <c r="I107" s="137">
        <f>ROUND(E107*G107,2)</f>
        <v>0</v>
      </c>
      <c r="J107" s="137">
        <f t="shared" si="15"/>
        <v>0</v>
      </c>
    </row>
    <row r="108" spans="1:17" ht="27" customHeight="1">
      <c r="A108" s="93">
        <f aca="true" t="shared" si="16" ref="A108:A120">A107+1</f>
        <v>82</v>
      </c>
      <c r="B108" s="94" t="s">
        <v>177</v>
      </c>
      <c r="C108" s="95" t="s">
        <v>251</v>
      </c>
      <c r="D108" s="112" t="s">
        <v>252</v>
      </c>
      <c r="E108" s="97">
        <v>2213.2</v>
      </c>
      <c r="F108" s="96" t="s">
        <v>181</v>
      </c>
      <c r="H108" s="98">
        <f>ROUND(E108*G108,2)</f>
        <v>0</v>
      </c>
      <c r="J108" s="98">
        <f t="shared" si="15"/>
        <v>0</v>
      </c>
      <c r="K108" s="96" t="s">
        <v>231</v>
      </c>
      <c r="Q108" s="99" t="s">
        <v>111</v>
      </c>
    </row>
    <row r="109" spans="1:17" ht="27" customHeight="1">
      <c r="A109" s="131">
        <f t="shared" si="16"/>
        <v>83</v>
      </c>
      <c r="B109" s="132" t="s">
        <v>198</v>
      </c>
      <c r="C109" s="133" t="s">
        <v>795</v>
      </c>
      <c r="D109" s="134" t="s">
        <v>847</v>
      </c>
      <c r="E109" s="135">
        <v>2279.596</v>
      </c>
      <c r="F109" s="136" t="s">
        <v>176</v>
      </c>
      <c r="G109" s="137"/>
      <c r="H109" s="137"/>
      <c r="I109" s="137">
        <f>ROUND(E109*G109,2)</f>
        <v>0</v>
      </c>
      <c r="J109" s="137">
        <f t="shared" si="15"/>
        <v>0</v>
      </c>
      <c r="K109" s="96" t="s">
        <v>231</v>
      </c>
      <c r="Q109" s="99" t="s">
        <v>101</v>
      </c>
    </row>
    <row r="110" spans="1:17" ht="12.75">
      <c r="A110" s="93">
        <f t="shared" si="16"/>
        <v>84</v>
      </c>
      <c r="B110" s="94" t="s">
        <v>177</v>
      </c>
      <c r="C110" s="95" t="s">
        <v>253</v>
      </c>
      <c r="D110" s="112" t="s">
        <v>254</v>
      </c>
      <c r="E110" s="720">
        <v>24</v>
      </c>
      <c r="F110" s="96" t="s">
        <v>173</v>
      </c>
      <c r="H110" s="98">
        <f>ROUND(E110*G110,2)</f>
        <v>0</v>
      </c>
      <c r="J110" s="98">
        <f t="shared" si="15"/>
        <v>0</v>
      </c>
      <c r="K110" s="96" t="s">
        <v>231</v>
      </c>
      <c r="Q110" s="99" t="s">
        <v>111</v>
      </c>
    </row>
    <row r="111" spans="1:17" ht="22.5" customHeight="1">
      <c r="A111" s="93">
        <f t="shared" si="16"/>
        <v>85</v>
      </c>
      <c r="B111" s="94" t="s">
        <v>177</v>
      </c>
      <c r="C111" s="95" t="s">
        <v>719</v>
      </c>
      <c r="D111" s="112" t="s">
        <v>718</v>
      </c>
      <c r="E111" s="97">
        <v>1098.5</v>
      </c>
      <c r="F111" s="96" t="s">
        <v>181</v>
      </c>
      <c r="H111" s="98">
        <f>ROUND(E111*G111,2)</f>
        <v>0</v>
      </c>
      <c r="J111" s="98">
        <f t="shared" si="15"/>
        <v>0</v>
      </c>
      <c r="K111" s="96" t="s">
        <v>231</v>
      </c>
      <c r="Q111" s="99" t="s">
        <v>111</v>
      </c>
    </row>
    <row r="112" spans="1:17" ht="21.75" customHeight="1">
      <c r="A112" s="93">
        <f t="shared" si="16"/>
        <v>86</v>
      </c>
      <c r="B112" s="94" t="s">
        <v>177</v>
      </c>
      <c r="C112" s="95" t="s">
        <v>255</v>
      </c>
      <c r="D112" s="112" t="s">
        <v>720</v>
      </c>
      <c r="E112" s="146">
        <v>1516.55</v>
      </c>
      <c r="F112" s="96" t="s">
        <v>181</v>
      </c>
      <c r="H112" s="98">
        <f>ROUND(E112*G112,2)</f>
        <v>0</v>
      </c>
      <c r="J112" s="98">
        <f t="shared" si="15"/>
        <v>0</v>
      </c>
      <c r="K112" s="96" t="s">
        <v>231</v>
      </c>
      <c r="Q112" s="99" t="s">
        <v>111</v>
      </c>
    </row>
    <row r="113" spans="1:17" ht="25.5">
      <c r="A113" s="93">
        <f t="shared" si="16"/>
        <v>87</v>
      </c>
      <c r="B113" s="94" t="s">
        <v>177</v>
      </c>
      <c r="C113" s="95" t="s">
        <v>256</v>
      </c>
      <c r="D113" s="112" t="s">
        <v>37</v>
      </c>
      <c r="E113" s="97">
        <v>120</v>
      </c>
      <c r="F113" s="96" t="s">
        <v>181</v>
      </c>
      <c r="H113" s="98">
        <f>ROUND(E113*G113,2)</f>
        <v>0</v>
      </c>
      <c r="J113" s="98">
        <f t="shared" si="15"/>
        <v>0</v>
      </c>
      <c r="K113" s="96" t="s">
        <v>231</v>
      </c>
      <c r="Q113" s="99" t="s">
        <v>111</v>
      </c>
    </row>
    <row r="114" spans="1:17" ht="12" customHeight="1">
      <c r="A114" s="131">
        <f t="shared" si="16"/>
        <v>88</v>
      </c>
      <c r="B114" s="132" t="s">
        <v>198</v>
      </c>
      <c r="C114" s="133" t="s">
        <v>257</v>
      </c>
      <c r="D114" s="134" t="s">
        <v>258</v>
      </c>
      <c r="E114" s="689">
        <v>2.04</v>
      </c>
      <c r="F114" s="136" t="s">
        <v>234</v>
      </c>
      <c r="G114" s="137"/>
      <c r="H114" s="137"/>
      <c r="I114" s="137">
        <f>ROUND(E114*G114,2)</f>
        <v>0</v>
      </c>
      <c r="J114" s="137">
        <f t="shared" si="15"/>
        <v>0</v>
      </c>
      <c r="K114" s="96" t="s">
        <v>231</v>
      </c>
      <c r="Q114" s="99" t="s">
        <v>101</v>
      </c>
    </row>
    <row r="115" spans="1:17" ht="12" customHeight="1">
      <c r="A115" s="131">
        <f t="shared" si="16"/>
        <v>89</v>
      </c>
      <c r="B115" s="132" t="s">
        <v>198</v>
      </c>
      <c r="C115" s="133" t="s">
        <v>259</v>
      </c>
      <c r="D115" s="134" t="s">
        <v>260</v>
      </c>
      <c r="E115" s="689">
        <v>121.38</v>
      </c>
      <c r="F115" s="136" t="s">
        <v>234</v>
      </c>
      <c r="G115" s="137"/>
      <c r="H115" s="137"/>
      <c r="I115" s="137">
        <f>ROUND(E115*G115,2)</f>
        <v>0</v>
      </c>
      <c r="J115" s="137">
        <f t="shared" si="15"/>
        <v>0</v>
      </c>
      <c r="K115" s="96" t="s">
        <v>231</v>
      </c>
      <c r="Q115" s="99" t="s">
        <v>101</v>
      </c>
    </row>
    <row r="116" spans="1:17" ht="12" customHeight="1">
      <c r="A116" s="131">
        <f t="shared" si="16"/>
        <v>90</v>
      </c>
      <c r="B116" s="132" t="s">
        <v>198</v>
      </c>
      <c r="C116" s="133" t="s">
        <v>261</v>
      </c>
      <c r="D116" s="134" t="s">
        <v>262</v>
      </c>
      <c r="E116" s="689">
        <v>240</v>
      </c>
      <c r="F116" s="136" t="s">
        <v>234</v>
      </c>
      <c r="G116" s="137"/>
      <c r="H116" s="137"/>
      <c r="I116" s="137">
        <f>ROUND(E116*G116,2)</f>
        <v>0</v>
      </c>
      <c r="J116" s="137">
        <f t="shared" si="15"/>
        <v>0</v>
      </c>
      <c r="K116" s="96" t="s">
        <v>231</v>
      </c>
      <c r="Q116" s="99" t="s">
        <v>101</v>
      </c>
    </row>
    <row r="117" spans="1:10" ht="25.5">
      <c r="A117" s="93">
        <f t="shared" si="16"/>
        <v>91</v>
      </c>
      <c r="B117" s="94" t="s">
        <v>177</v>
      </c>
      <c r="C117" s="95" t="s">
        <v>730</v>
      </c>
      <c r="D117" s="112" t="s">
        <v>728</v>
      </c>
      <c r="E117" s="97">
        <v>62</v>
      </c>
      <c r="F117" s="96" t="s">
        <v>234</v>
      </c>
      <c r="H117" s="98">
        <f>ROUND(E117*G117,2)</f>
        <v>0</v>
      </c>
      <c r="J117" s="98">
        <f t="shared" si="15"/>
        <v>0</v>
      </c>
    </row>
    <row r="118" spans="1:10" ht="12.75" customHeight="1">
      <c r="A118" s="131">
        <f t="shared" si="16"/>
        <v>92</v>
      </c>
      <c r="B118" s="132" t="s">
        <v>198</v>
      </c>
      <c r="C118" s="133" t="s">
        <v>729</v>
      </c>
      <c r="D118" s="134" t="s">
        <v>727</v>
      </c>
      <c r="E118" s="135">
        <v>62</v>
      </c>
      <c r="F118" s="136" t="s">
        <v>234</v>
      </c>
      <c r="G118" s="137"/>
      <c r="H118" s="137"/>
      <c r="I118" s="137">
        <f>ROUND(E118*G118,2)</f>
        <v>0</v>
      </c>
      <c r="J118" s="137">
        <f t="shared" si="15"/>
        <v>0</v>
      </c>
    </row>
    <row r="119" spans="1:10" ht="38.25">
      <c r="A119" s="93">
        <f t="shared" si="16"/>
        <v>93</v>
      </c>
      <c r="B119" s="94" t="s">
        <v>177</v>
      </c>
      <c r="C119" s="95" t="s">
        <v>28</v>
      </c>
      <c r="D119" s="112" t="s">
        <v>746</v>
      </c>
      <c r="E119" s="97">
        <v>998</v>
      </c>
      <c r="F119" s="96" t="s">
        <v>181</v>
      </c>
      <c r="H119" s="98">
        <f>ROUND(E119*G119,2)</f>
        <v>0</v>
      </c>
      <c r="J119" s="98">
        <f t="shared" si="15"/>
        <v>0</v>
      </c>
    </row>
    <row r="120" spans="1:10" ht="12" customHeight="1">
      <c r="A120" s="93">
        <f t="shared" si="16"/>
        <v>94</v>
      </c>
      <c r="B120" s="94" t="s">
        <v>177</v>
      </c>
      <c r="C120" s="95" t="s">
        <v>784</v>
      </c>
      <c r="D120" s="112" t="s">
        <v>747</v>
      </c>
      <c r="E120" s="97">
        <v>129.95</v>
      </c>
      <c r="F120" s="96" t="s">
        <v>181</v>
      </c>
      <c r="H120" s="98">
        <f>ROUND(E120*G120,2)</f>
        <v>0</v>
      </c>
      <c r="J120" s="98">
        <f aca="true" t="shared" si="17" ref="J120:J133">H120+I120</f>
        <v>0</v>
      </c>
    </row>
    <row r="121" spans="1:17" ht="12" customHeight="1">
      <c r="A121" s="93">
        <f>A120+1</f>
        <v>95</v>
      </c>
      <c r="B121" s="94" t="s">
        <v>263</v>
      </c>
      <c r="C121" s="95" t="s">
        <v>264</v>
      </c>
      <c r="D121" s="112" t="s">
        <v>265</v>
      </c>
      <c r="E121" s="146">
        <v>42.660000000000004</v>
      </c>
      <c r="F121" s="96" t="s">
        <v>187</v>
      </c>
      <c r="H121" s="98">
        <f>ROUND(E121*G121,2)</f>
        <v>0</v>
      </c>
      <c r="J121" s="98">
        <f t="shared" si="17"/>
        <v>0</v>
      </c>
      <c r="K121" s="96" t="s">
        <v>231</v>
      </c>
      <c r="Q121" s="99" t="s">
        <v>111</v>
      </c>
    </row>
    <row r="122" spans="1:10" ht="25.5">
      <c r="A122" s="729">
        <f>A121+1</f>
        <v>96</v>
      </c>
      <c r="B122" s="730" t="s">
        <v>177</v>
      </c>
      <c r="C122" s="731" t="s">
        <v>23</v>
      </c>
      <c r="D122" s="728" t="s">
        <v>22</v>
      </c>
      <c r="E122" s="720">
        <v>7</v>
      </c>
      <c r="F122" s="732" t="s">
        <v>176</v>
      </c>
      <c r="G122" s="733"/>
      <c r="H122" s="733">
        <f>ROUND(E122*G122,2)</f>
        <v>0</v>
      </c>
      <c r="I122" s="733"/>
      <c r="J122" s="733">
        <f t="shared" si="17"/>
        <v>0</v>
      </c>
    </row>
    <row r="123" spans="1:17" ht="25.5">
      <c r="A123" s="93">
        <f>A122+1</f>
        <v>97</v>
      </c>
      <c r="B123" s="94" t="s">
        <v>177</v>
      </c>
      <c r="C123" s="95" t="s">
        <v>266</v>
      </c>
      <c r="D123" s="112" t="s">
        <v>267</v>
      </c>
      <c r="E123" s="146">
        <v>24</v>
      </c>
      <c r="F123" s="96" t="s">
        <v>176</v>
      </c>
      <c r="H123" s="98">
        <f>ROUND(E123*G123,2)</f>
        <v>0</v>
      </c>
      <c r="J123" s="98">
        <f t="shared" si="17"/>
        <v>0</v>
      </c>
      <c r="K123" s="96" t="s">
        <v>231</v>
      </c>
      <c r="Q123" s="99" t="s">
        <v>111</v>
      </c>
    </row>
    <row r="124" spans="1:17" ht="25.5">
      <c r="A124" s="93">
        <f>A123+1</f>
        <v>98</v>
      </c>
      <c r="B124" s="94" t="s">
        <v>177</v>
      </c>
      <c r="C124" s="95" t="s">
        <v>268</v>
      </c>
      <c r="D124" s="112" t="s">
        <v>269</v>
      </c>
      <c r="E124" s="97">
        <v>32</v>
      </c>
      <c r="F124" s="96" t="s">
        <v>176</v>
      </c>
      <c r="H124" s="98">
        <f aca="true" t="shared" si="18" ref="H124:H133">ROUND(E124*G124,2)</f>
        <v>0</v>
      </c>
      <c r="J124" s="98">
        <f t="shared" si="17"/>
        <v>0</v>
      </c>
      <c r="K124" s="96" t="s">
        <v>231</v>
      </c>
      <c r="Q124" s="99" t="s">
        <v>111</v>
      </c>
    </row>
    <row r="125" spans="1:17" ht="25.5">
      <c r="A125" s="93">
        <f aca="true" t="shared" si="19" ref="A125:A133">A124+1</f>
        <v>99</v>
      </c>
      <c r="B125" s="94" t="s">
        <v>177</v>
      </c>
      <c r="C125" s="95" t="s">
        <v>270</v>
      </c>
      <c r="D125" s="112" t="s">
        <v>271</v>
      </c>
      <c r="E125" s="97">
        <v>230.3</v>
      </c>
      <c r="F125" s="96" t="s">
        <v>173</v>
      </c>
      <c r="H125" s="98">
        <f t="shared" si="18"/>
        <v>0</v>
      </c>
      <c r="J125" s="98">
        <f t="shared" si="17"/>
        <v>0</v>
      </c>
      <c r="K125" s="96" t="s">
        <v>231</v>
      </c>
      <c r="Q125" s="99" t="s">
        <v>111</v>
      </c>
    </row>
    <row r="126" spans="1:10" ht="25.5">
      <c r="A126" s="93">
        <f t="shared" si="19"/>
        <v>100</v>
      </c>
      <c r="B126" s="94" t="s">
        <v>177</v>
      </c>
      <c r="C126" s="95" t="s">
        <v>31</v>
      </c>
      <c r="D126" s="112" t="s">
        <v>30</v>
      </c>
      <c r="E126" s="146">
        <v>4</v>
      </c>
      <c r="F126" s="96" t="s">
        <v>176</v>
      </c>
      <c r="H126" s="98">
        <f t="shared" si="18"/>
        <v>0</v>
      </c>
      <c r="J126" s="98">
        <f t="shared" si="17"/>
        <v>0</v>
      </c>
    </row>
    <row r="127" spans="1:10" ht="25.5">
      <c r="A127" s="93">
        <f t="shared" si="19"/>
        <v>101</v>
      </c>
      <c r="B127" s="94" t="s">
        <v>177</v>
      </c>
      <c r="C127" s="95" t="s">
        <v>32</v>
      </c>
      <c r="D127" s="112" t="s">
        <v>33</v>
      </c>
      <c r="E127" s="97">
        <v>1</v>
      </c>
      <c r="F127" s="96" t="s">
        <v>176</v>
      </c>
      <c r="H127" s="98">
        <f t="shared" si="18"/>
        <v>0</v>
      </c>
      <c r="J127" s="98">
        <f t="shared" si="17"/>
        <v>0</v>
      </c>
    </row>
    <row r="128" spans="1:17" ht="12" customHeight="1">
      <c r="A128" s="93">
        <f t="shared" si="19"/>
        <v>102</v>
      </c>
      <c r="B128" s="94" t="s">
        <v>263</v>
      </c>
      <c r="C128" s="95" t="s">
        <v>24</v>
      </c>
      <c r="D128" s="112" t="s">
        <v>298</v>
      </c>
      <c r="E128" s="97">
        <v>3955.6563825000003</v>
      </c>
      <c r="F128" s="96" t="s">
        <v>272</v>
      </c>
      <c r="H128" s="98">
        <f t="shared" si="18"/>
        <v>0</v>
      </c>
      <c r="J128" s="98">
        <f t="shared" si="17"/>
        <v>0</v>
      </c>
      <c r="K128" s="96" t="s">
        <v>231</v>
      </c>
      <c r="Q128" s="99" t="s">
        <v>111</v>
      </c>
    </row>
    <row r="129" spans="1:17" ht="12" customHeight="1">
      <c r="A129" s="93">
        <f t="shared" si="19"/>
        <v>103</v>
      </c>
      <c r="B129" s="94" t="s">
        <v>175</v>
      </c>
      <c r="C129" s="95" t="s">
        <v>25</v>
      </c>
      <c r="D129" s="112" t="s">
        <v>301</v>
      </c>
      <c r="E129" s="146">
        <v>55379.189355</v>
      </c>
      <c r="F129" s="96" t="s">
        <v>272</v>
      </c>
      <c r="H129" s="98">
        <f t="shared" si="18"/>
        <v>0</v>
      </c>
      <c r="J129" s="98">
        <f t="shared" si="17"/>
        <v>0</v>
      </c>
      <c r="K129" s="96" t="s">
        <v>231</v>
      </c>
      <c r="Q129" s="99" t="s">
        <v>111</v>
      </c>
    </row>
    <row r="130" spans="1:17" ht="12" customHeight="1">
      <c r="A130" s="93">
        <f t="shared" si="19"/>
        <v>104</v>
      </c>
      <c r="B130" s="94" t="s">
        <v>175</v>
      </c>
      <c r="C130" s="95" t="s">
        <v>273</v>
      </c>
      <c r="D130" s="112" t="s">
        <v>274</v>
      </c>
      <c r="E130" s="97">
        <v>3955.6563825000003</v>
      </c>
      <c r="F130" s="96" t="s">
        <v>272</v>
      </c>
      <c r="H130" s="98">
        <f t="shared" si="18"/>
        <v>0</v>
      </c>
      <c r="J130" s="98">
        <f t="shared" si="17"/>
        <v>0</v>
      </c>
      <c r="K130" s="96" t="s">
        <v>231</v>
      </c>
      <c r="Q130" s="99" t="s">
        <v>111</v>
      </c>
    </row>
    <row r="131" spans="1:17" ht="27" customHeight="1">
      <c r="A131" s="93">
        <f t="shared" si="19"/>
        <v>105</v>
      </c>
      <c r="B131" s="94" t="s">
        <v>263</v>
      </c>
      <c r="C131" s="95" t="s">
        <v>26</v>
      </c>
      <c r="D131" s="112" t="s">
        <v>299</v>
      </c>
      <c r="E131" s="97">
        <v>815.7106400000001</v>
      </c>
      <c r="F131" s="96" t="s">
        <v>272</v>
      </c>
      <c r="H131" s="98">
        <f t="shared" si="18"/>
        <v>0</v>
      </c>
      <c r="J131" s="98">
        <f t="shared" si="17"/>
        <v>0</v>
      </c>
      <c r="K131" s="96" t="s">
        <v>231</v>
      </c>
      <c r="Q131" s="99" t="s">
        <v>111</v>
      </c>
    </row>
    <row r="132" spans="1:17" ht="12" customHeight="1">
      <c r="A132" s="93">
        <f t="shared" si="19"/>
        <v>106</v>
      </c>
      <c r="B132" s="94" t="s">
        <v>175</v>
      </c>
      <c r="C132" s="95" t="s">
        <v>27</v>
      </c>
      <c r="D132" s="112" t="s">
        <v>300</v>
      </c>
      <c r="E132" s="146">
        <v>3139.9457425</v>
      </c>
      <c r="F132" s="96" t="s">
        <v>272</v>
      </c>
      <c r="H132" s="98">
        <f t="shared" si="18"/>
        <v>0</v>
      </c>
      <c r="J132" s="98">
        <f t="shared" si="17"/>
        <v>0</v>
      </c>
      <c r="K132" s="96" t="s">
        <v>231</v>
      </c>
      <c r="Q132" s="99" t="s">
        <v>111</v>
      </c>
    </row>
    <row r="133" spans="1:17" ht="12" customHeight="1">
      <c r="A133" s="93">
        <f t="shared" si="19"/>
        <v>107</v>
      </c>
      <c r="B133" s="94" t="s">
        <v>177</v>
      </c>
      <c r="C133" s="95" t="s">
        <v>276</v>
      </c>
      <c r="D133" s="112" t="s">
        <v>277</v>
      </c>
      <c r="E133" s="97">
        <v>5084.038230137508</v>
      </c>
      <c r="F133" s="96" t="s">
        <v>272</v>
      </c>
      <c r="H133" s="98">
        <f t="shared" si="18"/>
        <v>0</v>
      </c>
      <c r="J133" s="98">
        <f t="shared" si="17"/>
        <v>0</v>
      </c>
      <c r="K133" s="96" t="s">
        <v>231</v>
      </c>
      <c r="Q133" s="99" t="s">
        <v>111</v>
      </c>
    </row>
    <row r="134" spans="4:17" ht="12.75">
      <c r="D134" s="123" t="s">
        <v>137</v>
      </c>
      <c r="E134" s="138"/>
      <c r="F134" s="139"/>
      <c r="G134" s="138"/>
      <c r="H134" s="138">
        <f>SUM(H85:H133)</f>
        <v>0</v>
      </c>
      <c r="I134" s="138">
        <f>SUM(I85:I133)</f>
        <v>0</v>
      </c>
      <c r="J134" s="138">
        <f>SUM(J85:J133)</f>
        <v>0</v>
      </c>
      <c r="K134" s="139"/>
      <c r="L134" s="140"/>
      <c r="M134" s="140"/>
      <c r="N134" s="140"/>
      <c r="O134" s="141"/>
      <c r="P134" s="141"/>
      <c r="Q134" s="141"/>
    </row>
    <row r="135" spans="4:17" ht="12.75">
      <c r="D135" s="123" t="s">
        <v>138</v>
      </c>
      <c r="E135" s="138"/>
      <c r="F135" s="139"/>
      <c r="G135" s="138"/>
      <c r="H135" s="138">
        <f>H134+H83+H72+H49+H44</f>
        <v>0</v>
      </c>
      <c r="I135" s="138">
        <f>I134+I83+I72+I49+I44</f>
        <v>0</v>
      </c>
      <c r="J135" s="138">
        <f>J134+J83+J72+J49+J44</f>
        <v>0</v>
      </c>
      <c r="K135" s="139"/>
      <c r="L135" s="140"/>
      <c r="M135" s="140"/>
      <c r="N135" s="140"/>
      <c r="O135" s="141"/>
      <c r="P135" s="141"/>
      <c r="Q135" s="141"/>
    </row>
    <row r="136" spans="4:7" ht="12.75">
      <c r="D136" s="122" t="s">
        <v>278</v>
      </c>
      <c r="E136" s="669"/>
      <c r="F136" s="670"/>
      <c r="G136" s="671"/>
    </row>
    <row r="137" spans="4:8" ht="12.75">
      <c r="D137" s="122" t="s">
        <v>279</v>
      </c>
      <c r="E137" s="669"/>
      <c r="F137" s="670"/>
      <c r="G137" s="671"/>
      <c r="H137" s="668"/>
    </row>
    <row r="138" ht="12.75">
      <c r="D138" s="122" t="s">
        <v>280</v>
      </c>
    </row>
    <row r="139" spans="1:17" ht="12" customHeight="1">
      <c r="A139" s="93">
        <f>A133+1</f>
        <v>108</v>
      </c>
      <c r="B139" s="94" t="s">
        <v>281</v>
      </c>
      <c r="C139" s="95" t="s">
        <v>282</v>
      </c>
      <c r="D139" s="112" t="s">
        <v>283</v>
      </c>
      <c r="E139" s="97">
        <v>162.38</v>
      </c>
      <c r="F139" s="96" t="s">
        <v>181</v>
      </c>
      <c r="H139" s="98">
        <f>ROUND(E139*G139,2)</f>
        <v>0</v>
      </c>
      <c r="J139" s="98">
        <f>H139+I139</f>
        <v>0</v>
      </c>
      <c r="K139" s="96" t="s">
        <v>284</v>
      </c>
      <c r="Q139" s="99" t="s">
        <v>285</v>
      </c>
    </row>
    <row r="140" spans="4:17" ht="12.75">
      <c r="D140" s="123" t="s">
        <v>139</v>
      </c>
      <c r="E140" s="138"/>
      <c r="F140" s="139"/>
      <c r="G140" s="138"/>
      <c r="H140" s="138">
        <f>SUM(H139)</f>
        <v>0</v>
      </c>
      <c r="I140" s="138">
        <f>SUM(I139)</f>
        <v>0</v>
      </c>
      <c r="J140" s="138">
        <f>SUM(J139)</f>
        <v>0</v>
      </c>
      <c r="K140" s="139"/>
      <c r="L140" s="140"/>
      <c r="M140" s="140"/>
      <c r="N140" s="140"/>
      <c r="O140" s="141"/>
      <c r="P140" s="141"/>
      <c r="Q140" s="141"/>
    </row>
    <row r="141" spans="4:17" ht="12.75">
      <c r="D141" s="123" t="s">
        <v>140</v>
      </c>
      <c r="E141" s="138"/>
      <c r="F141" s="139"/>
      <c r="G141" s="138"/>
      <c r="H141" s="138">
        <f aca="true" t="shared" si="20" ref="H141:J142">H140</f>
        <v>0</v>
      </c>
      <c r="I141" s="138">
        <f t="shared" si="20"/>
        <v>0</v>
      </c>
      <c r="J141" s="138">
        <f t="shared" si="20"/>
        <v>0</v>
      </c>
      <c r="K141" s="139"/>
      <c r="L141" s="140"/>
      <c r="M141" s="140"/>
      <c r="N141" s="140"/>
      <c r="O141" s="141"/>
      <c r="P141" s="141"/>
      <c r="Q141" s="141"/>
    </row>
    <row r="142" spans="4:17" ht="12.75">
      <c r="D142" s="123" t="s">
        <v>141</v>
      </c>
      <c r="E142" s="138"/>
      <c r="F142" s="139"/>
      <c r="G142" s="138"/>
      <c r="H142" s="138">
        <f t="shared" si="20"/>
        <v>0</v>
      </c>
      <c r="I142" s="138">
        <f t="shared" si="20"/>
        <v>0</v>
      </c>
      <c r="J142" s="138">
        <f t="shared" si="20"/>
        <v>0</v>
      </c>
      <c r="K142" s="139"/>
      <c r="L142" s="140"/>
      <c r="M142" s="140"/>
      <c r="N142" s="140"/>
      <c r="O142" s="141"/>
      <c r="P142" s="141"/>
      <c r="Q142" s="141"/>
    </row>
    <row r="143" ht="12.75">
      <c r="D143" s="122" t="s">
        <v>286</v>
      </c>
    </row>
    <row r="144" spans="1:17" ht="50.25" customHeight="1">
      <c r="A144" s="93">
        <f>A139+1</f>
        <v>109</v>
      </c>
      <c r="B144" s="94" t="s">
        <v>287</v>
      </c>
      <c r="C144" s="95" t="s">
        <v>731</v>
      </c>
      <c r="D144" s="112" t="s">
        <v>1164</v>
      </c>
      <c r="E144" s="97">
        <v>15</v>
      </c>
      <c r="F144" s="96" t="s">
        <v>234</v>
      </c>
      <c r="H144" s="98">
        <f>ROUND(E144*G144,2)</f>
        <v>0</v>
      </c>
      <c r="J144" s="98">
        <f>H144+I144</f>
        <v>0</v>
      </c>
      <c r="K144" s="96" t="s">
        <v>288</v>
      </c>
      <c r="Q144" s="99" t="s">
        <v>289</v>
      </c>
    </row>
    <row r="145" spans="4:17" ht="12.75">
      <c r="D145" s="112" t="s">
        <v>290</v>
      </c>
      <c r="Q145" s="99" t="s">
        <v>178</v>
      </c>
    </row>
    <row r="146" spans="4:17" ht="12.75">
      <c r="D146" s="123" t="s">
        <v>142</v>
      </c>
      <c r="E146" s="138"/>
      <c r="F146" s="139"/>
      <c r="G146" s="138"/>
      <c r="H146" s="138">
        <f>SUM(H144:H145)</f>
        <v>0</v>
      </c>
      <c r="I146" s="138">
        <f>SUM(I144:I145)</f>
        <v>0</v>
      </c>
      <c r="J146" s="138">
        <f>SUM(J144:J145)</f>
        <v>0</v>
      </c>
      <c r="K146" s="139"/>
      <c r="L146" s="140"/>
      <c r="M146" s="140"/>
      <c r="N146" s="140"/>
      <c r="O146" s="141"/>
      <c r="P146" s="141"/>
      <c r="Q146" s="141"/>
    </row>
    <row r="147" ht="12.75">
      <c r="D147" s="122" t="s">
        <v>291</v>
      </c>
    </row>
    <row r="148" spans="1:17" ht="12.75">
      <c r="A148" s="93">
        <f>A144+1</f>
        <v>110</v>
      </c>
      <c r="B148" s="94" t="s">
        <v>287</v>
      </c>
      <c r="C148" s="95" t="s">
        <v>294</v>
      </c>
      <c r="D148" s="112" t="s">
        <v>295</v>
      </c>
      <c r="E148" s="97">
        <v>23</v>
      </c>
      <c r="F148" s="96" t="s">
        <v>234</v>
      </c>
      <c r="H148" s="98">
        <f>ROUND(E148*G148,2)</f>
        <v>0</v>
      </c>
      <c r="J148" s="98">
        <f>H148+I148</f>
        <v>0</v>
      </c>
      <c r="K148" s="96" t="s">
        <v>292</v>
      </c>
      <c r="Q148" s="99" t="s">
        <v>293</v>
      </c>
    </row>
    <row r="149" spans="4:17" ht="12.75">
      <c r="D149" s="112" t="s">
        <v>296</v>
      </c>
      <c r="G149" s="684"/>
      <c r="Q149" s="99" t="s">
        <v>178</v>
      </c>
    </row>
    <row r="150" spans="4:17" ht="12.75">
      <c r="D150" s="123" t="s">
        <v>143</v>
      </c>
      <c r="E150" s="138"/>
      <c r="F150" s="139"/>
      <c r="G150" s="695"/>
      <c r="H150" s="138">
        <f>SUM(H148:H148)</f>
        <v>0</v>
      </c>
      <c r="I150" s="138">
        <f>SUM(I148:I148)</f>
        <v>0</v>
      </c>
      <c r="J150" s="138">
        <f>SUM(J148:J148)</f>
        <v>0</v>
      </c>
      <c r="K150" s="139"/>
      <c r="L150" s="140"/>
      <c r="M150" s="140"/>
      <c r="N150" s="140"/>
      <c r="O150" s="141"/>
      <c r="P150" s="141"/>
      <c r="Q150" s="141"/>
    </row>
    <row r="151" spans="4:17" ht="12.75">
      <c r="D151" s="123" t="s">
        <v>144</v>
      </c>
      <c r="E151" s="138"/>
      <c r="F151" s="139"/>
      <c r="G151" s="138"/>
      <c r="H151" s="138">
        <f>H150+H146+H142+H135</f>
        <v>0</v>
      </c>
      <c r="I151" s="138">
        <f>I150+I146+I142+I135</f>
        <v>0</v>
      </c>
      <c r="J151" s="138">
        <f>J150+J146+J142+J135</f>
        <v>0</v>
      </c>
      <c r="K151" s="139"/>
      <c r="L151" s="140"/>
      <c r="M151" s="140"/>
      <c r="N151" s="140"/>
      <c r="O151" s="141"/>
      <c r="P151" s="141"/>
      <c r="Q151" s="141"/>
    </row>
    <row r="152" spans="1:17" ht="22.5" customHeight="1">
      <c r="A152" s="716"/>
      <c r="D152" s="123"/>
      <c r="E152" s="138"/>
      <c r="F152" s="139"/>
      <c r="G152" s="138"/>
      <c r="H152" s="138"/>
      <c r="I152" s="138"/>
      <c r="J152" s="138"/>
      <c r="K152" s="139"/>
      <c r="L152" s="140"/>
      <c r="M152" s="140"/>
      <c r="N152" s="140"/>
      <c r="O152" s="141"/>
      <c r="P152" s="141"/>
      <c r="Q152" s="141"/>
    </row>
    <row r="153" spans="1:17" ht="11.25" customHeight="1">
      <c r="A153" s="716" t="s">
        <v>875</v>
      </c>
      <c r="D153" s="123"/>
      <c r="E153" s="138"/>
      <c r="F153" s="139"/>
      <c r="G153" s="138"/>
      <c r="H153" s="138"/>
      <c r="I153" s="138"/>
      <c r="J153" s="138"/>
      <c r="K153" s="139"/>
      <c r="L153" s="140"/>
      <c r="M153" s="140"/>
      <c r="N153" s="140"/>
      <c r="O153" s="141"/>
      <c r="P153" s="141"/>
      <c r="Q153" s="141"/>
    </row>
    <row r="154" spans="1:17" ht="41.25" customHeight="1">
      <c r="A154" s="717"/>
      <c r="B154" s="998" t="s">
        <v>876</v>
      </c>
      <c r="C154" s="999"/>
      <c r="D154" s="999"/>
      <c r="E154" s="999"/>
      <c r="F154" s="999"/>
      <c r="G154" s="999"/>
      <c r="H154" s="999"/>
      <c r="I154" s="999"/>
      <c r="J154" s="999"/>
      <c r="K154" s="139"/>
      <c r="L154" s="140"/>
      <c r="M154" s="140"/>
      <c r="N154" s="140"/>
      <c r="O154" s="141"/>
      <c r="P154" s="141"/>
      <c r="Q154" s="141"/>
    </row>
  </sheetData>
  <sheetProtection/>
  <mergeCells count="1">
    <mergeCell ref="B154:J154"/>
  </mergeCells>
  <printOptions horizontalCentered="1"/>
  <pageMargins left="0.3937007874015748" right="0.35433070866141736" top="0.6299212598425197" bottom="0.5905511811023623" header="0.5118110236220472" footer="0.35433070866141736"/>
  <pageSetup fitToHeight="3" fitToWidth="1" horizontalDpi="600" verticalDpi="600" orientation="portrait" paperSize="9" scale="80" r:id="rId1"/>
  <headerFooter alignWithMargins="0">
    <oddFooter>&amp;R&amp;"Arial Narrow,Obyčejné"&amp;8Strana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S36"/>
  <sheetViews>
    <sheetView showGridLines="0" view="pageBreakPreview" zoomScaleSheetLayoutView="100" zoomScalePageLayoutView="0" workbookViewId="0" topLeftCell="A1">
      <pane ySplit="3" topLeftCell="A7" activePane="bottomLeft" state="frozen"/>
      <selection pane="topLeft" activeCell="V32" sqref="V32"/>
      <selection pane="bottomLeft" activeCell="G13" sqref="G13"/>
    </sheetView>
  </sheetViews>
  <sheetFormatPr defaultColWidth="9.140625" defaultRowHeight="12" customHeight="1"/>
  <cols>
    <col min="1" max="1" width="2.57421875" style="275" customWidth="1"/>
    <col min="2" max="2" width="2.140625" style="275" customWidth="1"/>
    <col min="3" max="3" width="3.140625" style="275" customWidth="1"/>
    <col min="4" max="4" width="6.8515625" style="275" customWidth="1"/>
    <col min="5" max="5" width="11.8515625" style="275" customWidth="1"/>
    <col min="6" max="6" width="0.42578125" style="275" customWidth="1"/>
    <col min="7" max="7" width="2.8515625" style="275" customWidth="1"/>
    <col min="8" max="8" width="2.57421875" style="275" customWidth="1"/>
    <col min="9" max="9" width="10.00390625" style="275" customWidth="1"/>
    <col min="10" max="10" width="12.421875" style="275" customWidth="1"/>
    <col min="11" max="11" width="0.5625" style="275" customWidth="1"/>
    <col min="12" max="12" width="2.57421875" style="275" customWidth="1"/>
    <col min="13" max="13" width="3.140625" style="275" customWidth="1"/>
    <col min="14" max="14" width="7.8515625" style="275" customWidth="1"/>
    <col min="15" max="15" width="3.8515625" style="275" customWidth="1"/>
    <col min="16" max="16" width="11.140625" style="275" customWidth="1"/>
    <col min="17" max="17" width="6.00390625" style="275" customWidth="1"/>
    <col min="18" max="18" width="11.421875" style="275" customWidth="1"/>
    <col min="19" max="19" width="0.42578125" style="275" customWidth="1"/>
    <col min="20" max="16384" width="9.140625" style="275" customWidth="1"/>
  </cols>
  <sheetData>
    <row r="1" spans="1:19" s="155" customFormat="1" ht="14.25" customHeight="1">
      <c r="A1" s="151"/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3"/>
      <c r="P1" s="152"/>
      <c r="Q1" s="152"/>
      <c r="R1" s="152"/>
      <c r="S1" s="154"/>
    </row>
    <row r="2" spans="1:19" s="155" customFormat="1" ht="21" customHeight="1">
      <c r="A2" s="156"/>
      <c r="B2" s="157"/>
      <c r="C2" s="157"/>
      <c r="D2" s="157"/>
      <c r="E2" s="157"/>
      <c r="F2" s="157"/>
      <c r="G2" s="158" t="s">
        <v>309</v>
      </c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9"/>
    </row>
    <row r="3" spans="1:19" s="155" customFormat="1" ht="12" customHeight="1">
      <c r="A3" s="160"/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2"/>
    </row>
    <row r="4" spans="1:19" s="155" customFormat="1" ht="9" customHeight="1">
      <c r="A4" s="163"/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5"/>
      <c r="P4" s="164"/>
      <c r="Q4" s="164"/>
      <c r="R4" s="164"/>
      <c r="S4" s="166"/>
    </row>
    <row r="5" spans="1:19" s="155" customFormat="1" ht="18" customHeight="1">
      <c r="A5" s="167"/>
      <c r="B5" s="165" t="s">
        <v>310</v>
      </c>
      <c r="C5" s="165"/>
      <c r="D5" s="165"/>
      <c r="E5" s="168" t="s">
        <v>311</v>
      </c>
      <c r="F5" s="169"/>
      <c r="G5" s="169"/>
      <c r="H5" s="169"/>
      <c r="I5" s="169"/>
      <c r="J5" s="170"/>
      <c r="K5" s="165"/>
      <c r="L5" s="165"/>
      <c r="M5" s="165"/>
      <c r="N5" s="165"/>
      <c r="O5" s="165"/>
      <c r="P5" s="165" t="s">
        <v>312</v>
      </c>
      <c r="Q5" s="168"/>
      <c r="R5" s="170"/>
      <c r="S5" s="171"/>
    </row>
    <row r="6" spans="1:19" s="155" customFormat="1" ht="18" customHeight="1">
      <c r="A6" s="167"/>
      <c r="B6" s="165" t="s">
        <v>313</v>
      </c>
      <c r="C6" s="165"/>
      <c r="D6" s="165"/>
      <c r="E6" s="172" t="s">
        <v>314</v>
      </c>
      <c r="F6" s="165"/>
      <c r="G6" s="165"/>
      <c r="H6" s="165"/>
      <c r="I6" s="165"/>
      <c r="J6" s="173"/>
      <c r="K6" s="165"/>
      <c r="L6" s="165"/>
      <c r="M6" s="165"/>
      <c r="N6" s="165"/>
      <c r="O6" s="165"/>
      <c r="P6" s="165" t="s">
        <v>315</v>
      </c>
      <c r="Q6" s="172"/>
      <c r="R6" s="173"/>
      <c r="S6" s="171"/>
    </row>
    <row r="7" spans="1:19" s="155" customFormat="1" ht="18" customHeight="1">
      <c r="A7" s="167"/>
      <c r="B7" s="165" t="s">
        <v>316</v>
      </c>
      <c r="C7" s="165"/>
      <c r="D7" s="165"/>
      <c r="E7" s="174"/>
      <c r="F7" s="175"/>
      <c r="G7" s="175"/>
      <c r="H7" s="175"/>
      <c r="I7" s="175"/>
      <c r="J7" s="176"/>
      <c r="K7" s="165"/>
      <c r="L7" s="165"/>
      <c r="M7" s="165"/>
      <c r="N7" s="165"/>
      <c r="O7" s="165"/>
      <c r="P7" s="165" t="s">
        <v>317</v>
      </c>
      <c r="Q7" s="174" t="s">
        <v>50</v>
      </c>
      <c r="R7" s="176"/>
      <c r="S7" s="171"/>
    </row>
    <row r="8" spans="1:19" s="155" customFormat="1" ht="18" customHeight="1">
      <c r="A8" s="167"/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 t="s">
        <v>318</v>
      </c>
      <c r="Q8" s="165" t="s">
        <v>319</v>
      </c>
      <c r="R8" s="165"/>
      <c r="S8" s="171"/>
    </row>
    <row r="9" spans="1:19" s="155" customFormat="1" ht="18" customHeight="1">
      <c r="A9" s="167"/>
      <c r="B9" s="165" t="s">
        <v>320</v>
      </c>
      <c r="C9" s="165"/>
      <c r="D9" s="165"/>
      <c r="E9" s="168" t="s">
        <v>321</v>
      </c>
      <c r="F9" s="169"/>
      <c r="G9" s="169"/>
      <c r="H9" s="169"/>
      <c r="I9" s="169"/>
      <c r="J9" s="170"/>
      <c r="K9" s="165"/>
      <c r="L9" s="165"/>
      <c r="M9" s="165"/>
      <c r="N9" s="165"/>
      <c r="O9" s="165"/>
      <c r="P9" s="177" t="s">
        <v>322</v>
      </c>
      <c r="Q9" s="178" t="s">
        <v>323</v>
      </c>
      <c r="R9" s="179"/>
      <c r="S9" s="171"/>
    </row>
    <row r="10" spans="1:19" s="155" customFormat="1" ht="18" customHeight="1">
      <c r="A10" s="167"/>
      <c r="B10" s="165" t="s">
        <v>324</v>
      </c>
      <c r="C10" s="165"/>
      <c r="D10" s="165"/>
      <c r="E10" s="172" t="s">
        <v>1173</v>
      </c>
      <c r="F10" s="165"/>
      <c r="G10" s="165"/>
      <c r="H10" s="165"/>
      <c r="I10" s="165"/>
      <c r="J10" s="173"/>
      <c r="K10" s="165"/>
      <c r="L10" s="165"/>
      <c r="M10" s="165"/>
      <c r="N10" s="165"/>
      <c r="O10" s="165"/>
      <c r="P10" s="177"/>
      <c r="Q10" s="178"/>
      <c r="R10" s="179"/>
      <c r="S10" s="171"/>
    </row>
    <row r="11" spans="1:19" s="155" customFormat="1" ht="18" customHeight="1">
      <c r="A11" s="167"/>
      <c r="B11" s="165" t="s">
        <v>325</v>
      </c>
      <c r="C11" s="165"/>
      <c r="D11" s="165"/>
      <c r="E11" s="174"/>
      <c r="F11" s="175"/>
      <c r="G11" s="175"/>
      <c r="H11" s="175"/>
      <c r="I11" s="175"/>
      <c r="J11" s="176"/>
      <c r="K11" s="165"/>
      <c r="L11" s="165"/>
      <c r="M11" s="165"/>
      <c r="N11" s="165"/>
      <c r="O11" s="165"/>
      <c r="P11" s="177"/>
      <c r="Q11" s="178"/>
      <c r="R11" s="179"/>
      <c r="S11" s="171"/>
    </row>
    <row r="12" spans="1:19" s="155" customFormat="1" ht="18" customHeight="1">
      <c r="A12" s="167"/>
      <c r="B12" s="165"/>
      <c r="C12" s="165"/>
      <c r="D12" s="165"/>
      <c r="E12" s="180" t="s">
        <v>326</v>
      </c>
      <c r="F12" s="165"/>
      <c r="G12" s="165" t="s">
        <v>327</v>
      </c>
      <c r="H12" s="165"/>
      <c r="I12" s="165"/>
      <c r="J12" s="165"/>
      <c r="K12" s="165"/>
      <c r="L12" s="165"/>
      <c r="M12" s="165"/>
      <c r="N12" s="165"/>
      <c r="O12" s="165"/>
      <c r="P12" s="180" t="s">
        <v>328</v>
      </c>
      <c r="Q12" s="181"/>
      <c r="R12" s="165"/>
      <c r="S12" s="171"/>
    </row>
    <row r="13" spans="1:19" s="155" customFormat="1" ht="18" customHeight="1">
      <c r="A13" s="167"/>
      <c r="B13" s="165"/>
      <c r="C13" s="165"/>
      <c r="D13" s="165"/>
      <c r="E13" s="182"/>
      <c r="F13" s="165"/>
      <c r="G13" s="178"/>
      <c r="H13" s="183"/>
      <c r="I13" s="184"/>
      <c r="J13" s="165"/>
      <c r="K13" s="165"/>
      <c r="L13" s="165"/>
      <c r="M13" s="165"/>
      <c r="N13" s="165"/>
      <c r="O13" s="165"/>
      <c r="P13" s="182"/>
      <c r="Q13" s="181"/>
      <c r="R13" s="165"/>
      <c r="S13" s="171"/>
    </row>
    <row r="14" spans="1:19" s="155" customFormat="1" ht="9" customHeight="1">
      <c r="A14" s="185"/>
      <c r="B14" s="186"/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7"/>
    </row>
    <row r="15" spans="1:19" s="155" customFormat="1" ht="20.25" customHeight="1">
      <c r="A15" s="188"/>
      <c r="B15" s="189"/>
      <c r="C15" s="189"/>
      <c r="D15" s="189"/>
      <c r="E15" s="190" t="s">
        <v>329</v>
      </c>
      <c r="F15" s="189"/>
      <c r="G15" s="189"/>
      <c r="H15" s="189"/>
      <c r="I15" s="189"/>
      <c r="J15" s="189"/>
      <c r="K15" s="189"/>
      <c r="L15" s="189"/>
      <c r="M15" s="189"/>
      <c r="N15" s="189"/>
      <c r="O15" s="186"/>
      <c r="P15" s="189"/>
      <c r="Q15" s="189"/>
      <c r="R15" s="189"/>
      <c r="S15" s="191"/>
    </row>
    <row r="16" spans="1:19" s="155" customFormat="1" ht="21" customHeight="1">
      <c r="A16" s="192" t="s">
        <v>330</v>
      </c>
      <c r="B16" s="193"/>
      <c r="C16" s="193"/>
      <c r="D16" s="194"/>
      <c r="E16" s="195" t="s">
        <v>331</v>
      </c>
      <c r="F16" s="194"/>
      <c r="G16" s="195" t="s">
        <v>332</v>
      </c>
      <c r="H16" s="193"/>
      <c r="I16" s="194"/>
      <c r="J16" s="195" t="s">
        <v>333</v>
      </c>
      <c r="K16" s="193"/>
      <c r="L16" s="195" t="s">
        <v>334</v>
      </c>
      <c r="M16" s="193"/>
      <c r="N16" s="193"/>
      <c r="O16" s="196"/>
      <c r="P16" s="194"/>
      <c r="Q16" s="195" t="s">
        <v>335</v>
      </c>
      <c r="R16" s="193"/>
      <c r="S16" s="197"/>
    </row>
    <row r="17" spans="1:19" s="155" customFormat="1" ht="18" customHeight="1">
      <c r="A17" s="198"/>
      <c r="B17" s="199"/>
      <c r="C17" s="199"/>
      <c r="D17" s="200">
        <v>0</v>
      </c>
      <c r="E17" s="201">
        <v>0</v>
      </c>
      <c r="F17" s="202"/>
      <c r="G17" s="203"/>
      <c r="H17" s="199"/>
      <c r="I17" s="200">
        <v>0</v>
      </c>
      <c r="J17" s="201">
        <v>0</v>
      </c>
      <c r="K17" s="204"/>
      <c r="L17" s="203"/>
      <c r="M17" s="199"/>
      <c r="N17" s="199"/>
      <c r="O17" s="205"/>
      <c r="P17" s="200">
        <v>0</v>
      </c>
      <c r="Q17" s="203"/>
      <c r="R17" s="206">
        <v>0</v>
      </c>
      <c r="S17" s="207"/>
    </row>
    <row r="18" spans="1:19" s="155" customFormat="1" ht="20.25" customHeight="1">
      <c r="A18" s="188"/>
      <c r="B18" s="189"/>
      <c r="C18" s="189"/>
      <c r="D18" s="189"/>
      <c r="E18" s="190" t="s">
        <v>336</v>
      </c>
      <c r="F18" s="189"/>
      <c r="G18" s="189"/>
      <c r="H18" s="189"/>
      <c r="I18" s="189"/>
      <c r="J18" s="208" t="s">
        <v>54</v>
      </c>
      <c r="K18" s="189"/>
      <c r="L18" s="189"/>
      <c r="M18" s="189"/>
      <c r="N18" s="189"/>
      <c r="O18" s="186"/>
      <c r="P18" s="189"/>
      <c r="Q18" s="189"/>
      <c r="R18" s="189"/>
      <c r="S18" s="191"/>
    </row>
    <row r="19" spans="1:19" s="155" customFormat="1" ht="18" customHeight="1">
      <c r="A19" s="209" t="s">
        <v>77</v>
      </c>
      <c r="B19" s="210"/>
      <c r="C19" s="211" t="s">
        <v>337</v>
      </c>
      <c r="D19" s="212"/>
      <c r="E19" s="212"/>
      <c r="F19" s="213"/>
      <c r="G19" s="209" t="s">
        <v>82</v>
      </c>
      <c r="H19" s="214"/>
      <c r="I19" s="211" t="s">
        <v>338</v>
      </c>
      <c r="J19" s="212"/>
      <c r="K19" s="212"/>
      <c r="L19" s="209" t="s">
        <v>84</v>
      </c>
      <c r="M19" s="214"/>
      <c r="N19" s="211" t="s">
        <v>339</v>
      </c>
      <c r="O19" s="215"/>
      <c r="P19" s="212"/>
      <c r="Q19" s="212"/>
      <c r="R19" s="212"/>
      <c r="S19" s="213"/>
    </row>
    <row r="20" spans="1:19" s="155" customFormat="1" ht="18" customHeight="1">
      <c r="A20" s="216" t="s">
        <v>340</v>
      </c>
      <c r="B20" s="217" t="s">
        <v>341</v>
      </c>
      <c r="C20" s="218"/>
      <c r="D20" s="219" t="s">
        <v>342</v>
      </c>
      <c r="E20" s="220">
        <f>'Rekapitulácia SO02'!C13</f>
        <v>0</v>
      </c>
      <c r="F20" s="221"/>
      <c r="G20" s="216" t="s">
        <v>343</v>
      </c>
      <c r="H20" s="222" t="s">
        <v>344</v>
      </c>
      <c r="I20" s="223"/>
      <c r="J20" s="224">
        <v>0</v>
      </c>
      <c r="K20" s="225"/>
      <c r="L20" s="216" t="s">
        <v>345</v>
      </c>
      <c r="M20" s="226" t="s">
        <v>346</v>
      </c>
      <c r="N20" s="227"/>
      <c r="O20" s="196"/>
      <c r="P20" s="227"/>
      <c r="Q20" s="228">
        <v>0</v>
      </c>
      <c r="R20" s="220">
        <v>0</v>
      </c>
      <c r="S20" s="221"/>
    </row>
    <row r="21" spans="1:19" s="155" customFormat="1" ht="18" customHeight="1">
      <c r="A21" s="216" t="s">
        <v>347</v>
      </c>
      <c r="B21" s="229"/>
      <c r="C21" s="230"/>
      <c r="D21" s="219" t="s">
        <v>348</v>
      </c>
      <c r="E21" s="220">
        <f>'Rekapitulácia SO02'!D13</f>
        <v>0</v>
      </c>
      <c r="F21" s="221"/>
      <c r="G21" s="216" t="s">
        <v>349</v>
      </c>
      <c r="H21" s="165" t="s">
        <v>350</v>
      </c>
      <c r="I21" s="223"/>
      <c r="J21" s="224">
        <v>0</v>
      </c>
      <c r="K21" s="225"/>
      <c r="L21" s="216" t="s">
        <v>351</v>
      </c>
      <c r="M21" s="226" t="s">
        <v>352</v>
      </c>
      <c r="N21" s="227"/>
      <c r="O21" s="196"/>
      <c r="P21" s="227"/>
      <c r="Q21" s="228">
        <v>0</v>
      </c>
      <c r="R21" s="220">
        <v>0</v>
      </c>
      <c r="S21" s="221"/>
    </row>
    <row r="22" spans="1:19" s="155" customFormat="1" ht="18" customHeight="1">
      <c r="A22" s="216" t="s">
        <v>353</v>
      </c>
      <c r="B22" s="217" t="s">
        <v>354</v>
      </c>
      <c r="C22" s="218"/>
      <c r="D22" s="219" t="s">
        <v>342</v>
      </c>
      <c r="E22" s="220">
        <f>'Rekapitulácia SO02'!C18</f>
        <v>0</v>
      </c>
      <c r="F22" s="221"/>
      <c r="G22" s="216" t="s">
        <v>355</v>
      </c>
      <c r="H22" s="222" t="s">
        <v>356</v>
      </c>
      <c r="I22" s="223"/>
      <c r="J22" s="224">
        <v>0</v>
      </c>
      <c r="K22" s="225"/>
      <c r="L22" s="216" t="s">
        <v>357</v>
      </c>
      <c r="M22" s="226" t="s">
        <v>358</v>
      </c>
      <c r="N22" s="227"/>
      <c r="O22" s="196"/>
      <c r="P22" s="227"/>
      <c r="Q22" s="228">
        <v>0</v>
      </c>
      <c r="R22" s="220">
        <v>0</v>
      </c>
      <c r="S22" s="221"/>
    </row>
    <row r="23" spans="1:19" s="155" customFormat="1" ht="18" customHeight="1">
      <c r="A23" s="216" t="s">
        <v>359</v>
      </c>
      <c r="B23" s="229"/>
      <c r="C23" s="230"/>
      <c r="D23" s="219" t="s">
        <v>348</v>
      </c>
      <c r="E23" s="220">
        <f>'Rekapitulácia SO02'!D18</f>
        <v>0</v>
      </c>
      <c r="F23" s="221"/>
      <c r="G23" s="216" t="s">
        <v>360</v>
      </c>
      <c r="H23" s="222"/>
      <c r="I23" s="223"/>
      <c r="J23" s="224">
        <v>0</v>
      </c>
      <c r="K23" s="225"/>
      <c r="L23" s="216" t="s">
        <v>361</v>
      </c>
      <c r="M23" s="226" t="s">
        <v>362</v>
      </c>
      <c r="N23" s="227"/>
      <c r="O23" s="196"/>
      <c r="P23" s="227"/>
      <c r="Q23" s="228">
        <v>0</v>
      </c>
      <c r="R23" s="220">
        <v>0</v>
      </c>
      <c r="S23" s="221"/>
    </row>
    <row r="24" spans="1:19" s="155" customFormat="1" ht="18" customHeight="1">
      <c r="A24" s="216" t="s">
        <v>363</v>
      </c>
      <c r="B24" s="217" t="s">
        <v>364</v>
      </c>
      <c r="C24" s="218"/>
      <c r="D24" s="219" t="s">
        <v>342</v>
      </c>
      <c r="E24" s="220">
        <f>'Rekapitulácia SO02'!C22</f>
        <v>0</v>
      </c>
      <c r="F24" s="221"/>
      <c r="G24" s="231"/>
      <c r="H24" s="227"/>
      <c r="I24" s="223"/>
      <c r="J24" s="224"/>
      <c r="K24" s="225"/>
      <c r="L24" s="216" t="s">
        <v>365</v>
      </c>
      <c r="M24" s="226" t="s">
        <v>366</v>
      </c>
      <c r="N24" s="227"/>
      <c r="O24" s="196"/>
      <c r="P24" s="227"/>
      <c r="Q24" s="228">
        <v>0</v>
      </c>
      <c r="R24" s="220">
        <v>0</v>
      </c>
      <c r="S24" s="221"/>
    </row>
    <row r="25" spans="1:19" s="155" customFormat="1" ht="18" customHeight="1">
      <c r="A25" s="216" t="s">
        <v>367</v>
      </c>
      <c r="B25" s="229"/>
      <c r="C25" s="230"/>
      <c r="D25" s="219" t="s">
        <v>348</v>
      </c>
      <c r="E25" s="220">
        <f>'Rekapitulácia SO02'!D22</f>
        <v>0</v>
      </c>
      <c r="F25" s="221"/>
      <c r="G25" s="231"/>
      <c r="H25" s="227"/>
      <c r="I25" s="223"/>
      <c r="J25" s="224"/>
      <c r="K25" s="225"/>
      <c r="L25" s="216" t="s">
        <v>368</v>
      </c>
      <c r="M25" s="222" t="s">
        <v>369</v>
      </c>
      <c r="N25" s="227"/>
      <c r="O25" s="196"/>
      <c r="P25" s="227"/>
      <c r="Q25" s="223"/>
      <c r="R25" s="220">
        <v>0</v>
      </c>
      <c r="S25" s="221"/>
    </row>
    <row r="26" spans="1:19" s="155" customFormat="1" ht="18" customHeight="1">
      <c r="A26" s="216" t="s">
        <v>370</v>
      </c>
      <c r="B26" s="1000" t="s">
        <v>371</v>
      </c>
      <c r="C26" s="1000"/>
      <c r="D26" s="1000"/>
      <c r="E26" s="232">
        <f>SUM(E20:E25)</f>
        <v>0</v>
      </c>
      <c r="F26" s="191"/>
      <c r="G26" s="216" t="s">
        <v>372</v>
      </c>
      <c r="H26" s="233" t="s">
        <v>373</v>
      </c>
      <c r="I26" s="223"/>
      <c r="J26" s="234"/>
      <c r="K26" s="235"/>
      <c r="L26" s="216" t="s">
        <v>374</v>
      </c>
      <c r="M26" s="233" t="s">
        <v>375</v>
      </c>
      <c r="N26" s="227"/>
      <c r="O26" s="196"/>
      <c r="P26" s="227"/>
      <c r="Q26" s="223"/>
      <c r="R26" s="232">
        <v>0</v>
      </c>
      <c r="S26" s="191"/>
    </row>
    <row r="27" spans="1:19" s="155" customFormat="1" ht="18" customHeight="1">
      <c r="A27" s="236" t="s">
        <v>376</v>
      </c>
      <c r="B27" s="237" t="s">
        <v>377</v>
      </c>
      <c r="C27" s="238"/>
      <c r="D27" s="239"/>
      <c r="E27" s="240">
        <v>0</v>
      </c>
      <c r="F27" s="187"/>
      <c r="G27" s="236" t="s">
        <v>378</v>
      </c>
      <c r="H27" s="237" t="s">
        <v>379</v>
      </c>
      <c r="I27" s="239"/>
      <c r="J27" s="241">
        <v>0</v>
      </c>
      <c r="K27" s="242"/>
      <c r="L27" s="236" t="s">
        <v>380</v>
      </c>
      <c r="M27" s="237" t="s">
        <v>381</v>
      </c>
      <c r="N27" s="238"/>
      <c r="O27" s="186"/>
      <c r="P27" s="238"/>
      <c r="Q27" s="239"/>
      <c r="R27" s="240">
        <v>0</v>
      </c>
      <c r="S27" s="187"/>
    </row>
    <row r="28" spans="1:19" s="155" customFormat="1" ht="18" customHeight="1">
      <c r="A28" s="243" t="s">
        <v>324</v>
      </c>
      <c r="B28" s="164"/>
      <c r="C28" s="164"/>
      <c r="D28" s="164"/>
      <c r="E28" s="164"/>
      <c r="F28" s="244"/>
      <c r="G28" s="245"/>
      <c r="H28" s="164"/>
      <c r="I28" s="164"/>
      <c r="J28" s="164"/>
      <c r="K28" s="164"/>
      <c r="L28" s="209" t="s">
        <v>101</v>
      </c>
      <c r="M28" s="194"/>
      <c r="N28" s="211" t="s">
        <v>112</v>
      </c>
      <c r="O28" s="215"/>
      <c r="P28" s="193"/>
      <c r="Q28" s="193"/>
      <c r="R28" s="193"/>
      <c r="S28" s="197"/>
    </row>
    <row r="29" spans="1:19" s="155" customFormat="1" ht="18" customHeight="1">
      <c r="A29" s="167"/>
      <c r="B29" s="165"/>
      <c r="C29" s="165"/>
      <c r="D29" s="165"/>
      <c r="E29" s="165"/>
      <c r="F29" s="246"/>
      <c r="G29" s="247"/>
      <c r="H29" s="165"/>
      <c r="I29" s="165"/>
      <c r="J29" s="165"/>
      <c r="K29" s="165"/>
      <c r="L29" s="216" t="s">
        <v>382</v>
      </c>
      <c r="M29" s="222" t="s">
        <v>383</v>
      </c>
      <c r="N29" s="227"/>
      <c r="O29" s="196"/>
      <c r="P29" s="227"/>
      <c r="Q29" s="223"/>
      <c r="R29" s="232">
        <f>E26</f>
        <v>0</v>
      </c>
      <c r="S29" s="191"/>
    </row>
    <row r="30" spans="1:19" s="155" customFormat="1" ht="18" customHeight="1">
      <c r="A30" s="248" t="s">
        <v>384</v>
      </c>
      <c r="B30" s="196"/>
      <c r="C30" s="196"/>
      <c r="D30" s="196"/>
      <c r="E30" s="196"/>
      <c r="F30" s="230"/>
      <c r="G30" s="249" t="s">
        <v>385</v>
      </c>
      <c r="H30" s="196"/>
      <c r="I30" s="196"/>
      <c r="J30" s="196"/>
      <c r="K30" s="196"/>
      <c r="L30" s="216" t="s">
        <v>386</v>
      </c>
      <c r="M30" s="226" t="s">
        <v>152</v>
      </c>
      <c r="N30" s="250">
        <v>20</v>
      </c>
      <c r="O30" s="251" t="s">
        <v>387</v>
      </c>
      <c r="P30" s="252">
        <f>R29</f>
        <v>0</v>
      </c>
      <c r="Q30" s="223"/>
      <c r="R30" s="253">
        <f>ROUND(R29*0.2,2)</f>
        <v>0</v>
      </c>
      <c r="S30" s="254"/>
    </row>
    <row r="31" spans="1:19" s="155" customFormat="1" ht="12.75" customHeight="1" hidden="1">
      <c r="A31" s="255"/>
      <c r="B31" s="256"/>
      <c r="C31" s="256"/>
      <c r="D31" s="256"/>
      <c r="E31" s="256"/>
      <c r="F31" s="218"/>
      <c r="G31" s="257"/>
      <c r="H31" s="256"/>
      <c r="I31" s="256"/>
      <c r="J31" s="256"/>
      <c r="K31" s="256"/>
      <c r="L31" s="258"/>
      <c r="M31" s="259"/>
      <c r="N31" s="260"/>
      <c r="O31" s="261"/>
      <c r="P31" s="262"/>
      <c r="Q31" s="260"/>
      <c r="R31" s="263"/>
      <c r="S31" s="221"/>
    </row>
    <row r="32" spans="1:19" s="155" customFormat="1" ht="35.25" customHeight="1">
      <c r="A32" s="264" t="s">
        <v>320</v>
      </c>
      <c r="B32" s="265"/>
      <c r="C32" s="265"/>
      <c r="D32" s="265"/>
      <c r="E32" s="165"/>
      <c r="F32" s="246"/>
      <c r="G32" s="247"/>
      <c r="H32" s="165"/>
      <c r="I32" s="165"/>
      <c r="J32" s="165"/>
      <c r="K32" s="165"/>
      <c r="L32" s="236" t="s">
        <v>388</v>
      </c>
      <c r="M32" s="1001" t="s">
        <v>389</v>
      </c>
      <c r="N32" s="1002"/>
      <c r="O32" s="1002"/>
      <c r="P32" s="1002"/>
      <c r="Q32" s="239"/>
      <c r="R32" s="266">
        <f>R29+R30</f>
        <v>0</v>
      </c>
      <c r="S32" s="179"/>
    </row>
    <row r="33" spans="1:19" s="155" customFormat="1" ht="33" customHeight="1">
      <c r="A33" s="248" t="s">
        <v>384</v>
      </c>
      <c r="B33" s="196"/>
      <c r="C33" s="196"/>
      <c r="D33" s="196"/>
      <c r="E33" s="196"/>
      <c r="F33" s="230"/>
      <c r="G33" s="249" t="s">
        <v>385</v>
      </c>
      <c r="H33" s="196"/>
      <c r="I33" s="196"/>
      <c r="J33" s="196"/>
      <c r="K33" s="196"/>
      <c r="L33" s="209" t="s">
        <v>111</v>
      </c>
      <c r="M33" s="194"/>
      <c r="N33" s="211" t="s">
        <v>390</v>
      </c>
      <c r="O33" s="215"/>
      <c r="P33" s="193"/>
      <c r="Q33" s="193"/>
      <c r="R33" s="267"/>
      <c r="S33" s="197"/>
    </row>
    <row r="34" spans="1:19" s="155" customFormat="1" ht="20.25" customHeight="1">
      <c r="A34" s="268" t="s">
        <v>325</v>
      </c>
      <c r="B34" s="256"/>
      <c r="C34" s="256"/>
      <c r="D34" s="256"/>
      <c r="E34" s="256"/>
      <c r="F34" s="218"/>
      <c r="G34" s="269"/>
      <c r="H34" s="256"/>
      <c r="I34" s="256"/>
      <c r="J34" s="256"/>
      <c r="K34" s="256"/>
      <c r="L34" s="216" t="s">
        <v>391</v>
      </c>
      <c r="M34" s="222" t="s">
        <v>392</v>
      </c>
      <c r="N34" s="227"/>
      <c r="O34" s="196"/>
      <c r="P34" s="227"/>
      <c r="Q34" s="223"/>
      <c r="R34" s="220">
        <v>0</v>
      </c>
      <c r="S34" s="221"/>
    </row>
    <row r="35" spans="1:19" s="155" customFormat="1" ht="18" customHeight="1">
      <c r="A35" s="167"/>
      <c r="B35" s="165"/>
      <c r="C35" s="165"/>
      <c r="D35" s="165"/>
      <c r="E35" s="165"/>
      <c r="F35" s="246"/>
      <c r="G35" s="270"/>
      <c r="H35" s="165"/>
      <c r="I35" s="165"/>
      <c r="J35" s="165"/>
      <c r="K35" s="165"/>
      <c r="L35" s="216" t="s">
        <v>393</v>
      </c>
      <c r="M35" s="222" t="s">
        <v>394</v>
      </c>
      <c r="N35" s="227"/>
      <c r="O35" s="196"/>
      <c r="P35" s="227"/>
      <c r="Q35" s="223"/>
      <c r="R35" s="220">
        <v>0</v>
      </c>
      <c r="S35" s="221"/>
    </row>
    <row r="36" spans="1:19" s="155" customFormat="1" ht="18" customHeight="1">
      <c r="A36" s="271" t="s">
        <v>384</v>
      </c>
      <c r="B36" s="186"/>
      <c r="C36" s="186"/>
      <c r="D36" s="186"/>
      <c r="E36" s="186"/>
      <c r="F36" s="272"/>
      <c r="G36" s="273" t="s">
        <v>385</v>
      </c>
      <c r="H36" s="186"/>
      <c r="I36" s="186"/>
      <c r="J36" s="186"/>
      <c r="K36" s="186"/>
      <c r="L36" s="236" t="s">
        <v>395</v>
      </c>
      <c r="M36" s="237" t="s">
        <v>396</v>
      </c>
      <c r="N36" s="238"/>
      <c r="O36" s="175"/>
      <c r="P36" s="238"/>
      <c r="Q36" s="239"/>
      <c r="R36" s="201">
        <v>0</v>
      </c>
      <c r="S36" s="274"/>
    </row>
  </sheetData>
  <sheetProtection/>
  <mergeCells count="2">
    <mergeCell ref="B26:D26"/>
    <mergeCell ref="M32:P32"/>
  </mergeCells>
  <printOptions/>
  <pageMargins left="0.39375001192092896" right="0.39375001192092896" top="0.7875000238418579" bottom="0.7875000238418579" header="0" footer="0"/>
  <pageSetup blackAndWhite="1"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E25"/>
  <sheetViews>
    <sheetView showGridLines="0" view="pageBreakPreview" zoomScaleSheetLayoutView="100" zoomScalePageLayoutView="0" workbookViewId="0" topLeftCell="A1">
      <selection activeCell="E31" sqref="E31"/>
    </sheetView>
  </sheetViews>
  <sheetFormatPr defaultColWidth="9.140625" defaultRowHeight="12" customHeight="1"/>
  <cols>
    <col min="1" max="1" width="7.57421875" style="275" customWidth="1"/>
    <col min="2" max="2" width="25.8515625" style="275" customWidth="1"/>
    <col min="3" max="3" width="13.8515625" style="275" customWidth="1"/>
    <col min="4" max="4" width="13.00390625" style="275" customWidth="1"/>
    <col min="5" max="5" width="14.140625" style="275" customWidth="1"/>
    <col min="6" max="16384" width="9.140625" style="275" customWidth="1"/>
  </cols>
  <sheetData>
    <row r="1" spans="1:5" s="155" customFormat="1" ht="17.25" customHeight="1">
      <c r="A1" s="276" t="s">
        <v>397</v>
      </c>
      <c r="B1" s="277"/>
      <c r="C1" s="277"/>
      <c r="D1" s="277"/>
      <c r="E1" s="277"/>
    </row>
    <row r="2" spans="1:5" s="155" customFormat="1" ht="12" customHeight="1">
      <c r="A2" s="278" t="s">
        <v>398</v>
      </c>
      <c r="B2" s="279"/>
      <c r="C2" s="279"/>
      <c r="D2" s="277"/>
      <c r="E2" s="277"/>
    </row>
    <row r="3" spans="1:5" s="155" customFormat="1" ht="12" customHeight="1">
      <c r="A3" s="278" t="s">
        <v>399</v>
      </c>
      <c r="B3" s="279"/>
      <c r="C3" s="279"/>
      <c r="D3" s="277"/>
      <c r="E3" s="277"/>
    </row>
    <row r="4" spans="1:5" s="155" customFormat="1" ht="12" customHeight="1">
      <c r="A4" s="278" t="s">
        <v>400</v>
      </c>
      <c r="B4" s="279"/>
      <c r="C4" s="279"/>
      <c r="D4" s="277"/>
      <c r="E4" s="277"/>
    </row>
    <row r="5" spans="1:5" s="155" customFormat="1" ht="12" customHeight="1">
      <c r="A5" s="279" t="s">
        <v>1132</v>
      </c>
      <c r="B5" s="279"/>
      <c r="C5" s="279"/>
      <c r="D5" s="277"/>
      <c r="E5" s="277"/>
    </row>
    <row r="6" spans="1:5" s="155" customFormat="1" ht="12" customHeight="1">
      <c r="A6" s="279" t="s">
        <v>401</v>
      </c>
      <c r="B6" s="279"/>
      <c r="C6" s="279"/>
      <c r="D6" s="277"/>
      <c r="E6" s="277"/>
    </row>
    <row r="7" spans="1:5" s="155" customFormat="1" ht="12" customHeight="1">
      <c r="A7" s="278"/>
      <c r="B7" s="279"/>
      <c r="C7" s="279"/>
      <c r="D7" s="277"/>
      <c r="E7" s="277" t="s">
        <v>57</v>
      </c>
    </row>
    <row r="8" spans="1:5" s="155" customFormat="1" ht="12" customHeight="1">
      <c r="A8" s="279" t="s">
        <v>402</v>
      </c>
      <c r="B8" s="279"/>
      <c r="C8" s="279" t="s">
        <v>701</v>
      </c>
      <c r="D8" s="277"/>
      <c r="E8" s="277" t="s">
        <v>700</v>
      </c>
    </row>
    <row r="9" spans="1:5" s="155" customFormat="1" ht="6" customHeight="1" thickBot="1">
      <c r="A9" s="277"/>
      <c r="B9" s="277"/>
      <c r="C9" s="277"/>
      <c r="D9" s="277"/>
      <c r="E9" s="277"/>
    </row>
    <row r="10" spans="1:5" s="155" customFormat="1" ht="23.25" customHeight="1" thickBot="1">
      <c r="A10" s="280" t="s">
        <v>146</v>
      </c>
      <c r="B10" s="280" t="s">
        <v>403</v>
      </c>
      <c r="C10" s="280" t="s">
        <v>404</v>
      </c>
      <c r="D10" s="280" t="s">
        <v>348</v>
      </c>
      <c r="E10" s="280" t="s">
        <v>405</v>
      </c>
    </row>
    <row r="11" spans="1:5" s="155" customFormat="1" ht="12" customHeight="1" thickBot="1">
      <c r="A11" s="280" t="s">
        <v>340</v>
      </c>
      <c r="B11" s="280" t="s">
        <v>347</v>
      </c>
      <c r="C11" s="280" t="s">
        <v>353</v>
      </c>
      <c r="D11" s="280" t="s">
        <v>359</v>
      </c>
      <c r="E11" s="280" t="s">
        <v>363</v>
      </c>
    </row>
    <row r="12" spans="1:5" s="155" customFormat="1" ht="3" customHeight="1">
      <c r="A12" s="281"/>
      <c r="B12" s="281"/>
      <c r="C12" s="281"/>
      <c r="D12" s="281"/>
      <c r="E12" s="281"/>
    </row>
    <row r="13" spans="1:5" s="155" customFormat="1" ht="14.25" customHeight="1">
      <c r="A13" s="282" t="s">
        <v>341</v>
      </c>
      <c r="B13" s="283" t="s">
        <v>406</v>
      </c>
      <c r="C13" s="284">
        <f>SUM(C14:C17)</f>
        <v>0</v>
      </c>
      <c r="D13" s="284">
        <f>SUM(D14:D17)</f>
        <v>0</v>
      </c>
      <c r="E13" s="284">
        <f>SUM(E14:E17)</f>
        <v>0</v>
      </c>
    </row>
    <row r="14" spans="1:5" s="155" customFormat="1" ht="12" customHeight="1">
      <c r="A14" s="286" t="s">
        <v>340</v>
      </c>
      <c r="B14" s="287" t="s">
        <v>407</v>
      </c>
      <c r="C14" s="288">
        <v>0</v>
      </c>
      <c r="D14" s="288">
        <f>'SO02 R'!G12</f>
        <v>0</v>
      </c>
      <c r="E14" s="288">
        <f>C14+D14</f>
        <v>0</v>
      </c>
    </row>
    <row r="15" spans="1:5" s="155" customFormat="1" ht="12" customHeight="1">
      <c r="A15" s="286" t="s">
        <v>347</v>
      </c>
      <c r="B15" s="287" t="s">
        <v>408</v>
      </c>
      <c r="C15" s="288">
        <v>0</v>
      </c>
      <c r="D15" s="288">
        <f>'SO02 R'!G21</f>
        <v>0</v>
      </c>
      <c r="E15" s="288">
        <f aca="true" t="shared" si="0" ref="E15:E24">C15+D15</f>
        <v>0</v>
      </c>
    </row>
    <row r="16" spans="1:5" s="155" customFormat="1" ht="19.5" customHeight="1">
      <c r="A16" s="286" t="s">
        <v>349</v>
      </c>
      <c r="B16" s="287" t="s">
        <v>409</v>
      </c>
      <c r="C16" s="288">
        <f>'SO02 R'!G33+'SO02 R'!G34</f>
        <v>0</v>
      </c>
      <c r="D16" s="288">
        <f>'SO02 R'!G32</f>
        <v>0</v>
      </c>
      <c r="E16" s="288">
        <f t="shared" si="0"/>
        <v>0</v>
      </c>
    </row>
    <row r="17" spans="1:5" s="155" customFormat="1" ht="12" customHeight="1">
      <c r="A17" s="286" t="s">
        <v>410</v>
      </c>
      <c r="B17" s="287" t="s">
        <v>411</v>
      </c>
      <c r="C17" s="288">
        <v>0</v>
      </c>
      <c r="D17" s="288">
        <f>'SO02 R'!G35</f>
        <v>0</v>
      </c>
      <c r="E17" s="288">
        <f t="shared" si="0"/>
        <v>0</v>
      </c>
    </row>
    <row r="18" spans="1:5" s="155" customFormat="1" ht="14.25" customHeight="1">
      <c r="A18" s="282" t="s">
        <v>354</v>
      </c>
      <c r="B18" s="283" t="s">
        <v>412</v>
      </c>
      <c r="C18" s="284">
        <f>SUM(C19:C21)</f>
        <v>0</v>
      </c>
      <c r="D18" s="284">
        <f>SUM(D19:D21)</f>
        <v>0</v>
      </c>
      <c r="E18" s="284">
        <f>SUM(E19:E21)</f>
        <v>0</v>
      </c>
    </row>
    <row r="19" spans="1:5" s="155" customFormat="1" ht="12" customHeight="1">
      <c r="A19" s="286" t="s">
        <v>413</v>
      </c>
      <c r="B19" s="287" t="s">
        <v>414</v>
      </c>
      <c r="C19" s="288">
        <f>'SO02 R'!G40+'SO02 R'!G42+'SO02 R'!G44</f>
        <v>0</v>
      </c>
      <c r="D19" s="288">
        <f>'SO02 R'!G39+'SO02 R'!G41+'SO02 R'!G43</f>
        <v>0</v>
      </c>
      <c r="E19" s="288">
        <f t="shared" si="0"/>
        <v>0</v>
      </c>
    </row>
    <row r="20" spans="1:5" s="155" customFormat="1" ht="12" customHeight="1">
      <c r="A20" s="286" t="s">
        <v>415</v>
      </c>
      <c r="B20" s="287" t="s">
        <v>416</v>
      </c>
      <c r="C20" s="288">
        <f>'SO02 R'!G47+'SO02 R'!G49+'SO02 R'!G50+'SO02 R'!G51+'SO02 R'!G52</f>
        <v>0</v>
      </c>
      <c r="D20" s="288">
        <f>'SO02 R'!G46+'SO02 R'!G48</f>
        <v>0</v>
      </c>
      <c r="E20" s="288">
        <f t="shared" si="0"/>
        <v>0</v>
      </c>
    </row>
    <row r="21" spans="1:5" s="155" customFormat="1" ht="12" customHeight="1">
      <c r="A21" s="286" t="s">
        <v>417</v>
      </c>
      <c r="B21" s="287" t="s">
        <v>418</v>
      </c>
      <c r="C21" s="288">
        <v>0</v>
      </c>
      <c r="D21" s="288">
        <f>'SO02 R'!G53</f>
        <v>0</v>
      </c>
      <c r="E21" s="288">
        <f t="shared" si="0"/>
        <v>0</v>
      </c>
    </row>
    <row r="22" spans="1:5" s="155" customFormat="1" ht="14.25" customHeight="1">
      <c r="A22" s="282" t="s">
        <v>76</v>
      </c>
      <c r="B22" s="283" t="s">
        <v>419</v>
      </c>
      <c r="C22" s="284">
        <f>SUM(C23:C24)</f>
        <v>0</v>
      </c>
      <c r="D22" s="284">
        <f>SUM(D23:D24)</f>
        <v>0</v>
      </c>
      <c r="E22" s="284">
        <f>SUM(E23:E24)</f>
        <v>0</v>
      </c>
    </row>
    <row r="23" spans="1:5" s="155" customFormat="1" ht="12" customHeight="1">
      <c r="A23" s="286" t="s">
        <v>420</v>
      </c>
      <c r="B23" s="287" t="s">
        <v>421</v>
      </c>
      <c r="C23" s="288">
        <f>'SO02 R'!G58+'SO02 R'!G60+'SO02 R'!G62+'SO02 R'!G64+'SO02 R'!G66+'SO02 R'!G67</f>
        <v>0</v>
      </c>
      <c r="D23" s="288">
        <f>'SO02 R'!G57+'SO02 R'!G59+'SO02 R'!G61+'SO02 R'!G63+'SO02 R'!G65</f>
        <v>0</v>
      </c>
      <c r="E23" s="288">
        <f t="shared" si="0"/>
        <v>0</v>
      </c>
    </row>
    <row r="24" spans="1:5" s="155" customFormat="1" ht="12" customHeight="1">
      <c r="A24" s="286" t="s">
        <v>422</v>
      </c>
      <c r="B24" s="287" t="s">
        <v>423</v>
      </c>
      <c r="C24" s="288">
        <f>'SO02 R'!G70+'SO02 R'!G72</f>
        <v>0</v>
      </c>
      <c r="D24" s="288">
        <f>'SO02 R'!G69+'SO02 R'!G71</f>
        <v>0</v>
      </c>
      <c r="E24" s="288">
        <f t="shared" si="0"/>
        <v>0</v>
      </c>
    </row>
    <row r="25" spans="1:5" s="155" customFormat="1" ht="21" customHeight="1">
      <c r="A25" s="290"/>
      <c r="B25" s="291" t="s">
        <v>424</v>
      </c>
      <c r="C25" s="292">
        <f>C22+C18+C13</f>
        <v>0</v>
      </c>
      <c r="D25" s="292">
        <f>D22+D18+D13</f>
        <v>0</v>
      </c>
      <c r="E25" s="292">
        <f>E22+E18+E13</f>
        <v>0</v>
      </c>
    </row>
  </sheetData>
  <sheetProtection/>
  <printOptions/>
  <pageMargins left="0.39375001192092896" right="0.39375001192092896" top="0.7875000238418579" bottom="0.7875000238418579" header="0" footer="0"/>
  <pageSetup blackAndWhite="1" fitToHeight="10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eva.sokolova</cp:lastModifiedBy>
  <cp:lastPrinted>2022-08-15T14:00:51Z</cp:lastPrinted>
  <dcterms:created xsi:type="dcterms:W3CDTF">1999-04-06T07:39:42Z</dcterms:created>
  <dcterms:modified xsi:type="dcterms:W3CDTF">2022-08-17T06:55:46Z</dcterms:modified>
  <cp:category/>
  <cp:version/>
  <cp:contentType/>
  <cp:contentStatus/>
</cp:coreProperties>
</file>