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Danko\Documents\VO\2022\ZsNH\Strechy na OZ Tribeč\Oprava strechy chladiarne a garáže ŠOD Topoľčianky, strecha ES Topoľčianky\"/>
    </mc:Choice>
  </mc:AlternateContent>
  <bookViews>
    <workbookView xWindow="0" yWindow="0" windowWidth="28800" windowHeight="12300"/>
  </bookViews>
  <sheets>
    <sheet name="Hárok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79" i="1" l="1"/>
  <c r="BI179" i="1"/>
  <c r="BH179" i="1"/>
  <c r="BG179" i="1"/>
  <c r="BE179" i="1"/>
  <c r="T179" i="1"/>
  <c r="R179" i="1"/>
  <c r="P179" i="1"/>
  <c r="J179" i="1"/>
  <c r="BF179" i="1" s="1"/>
  <c r="BK178" i="1"/>
  <c r="BI178" i="1"/>
  <c r="BH178" i="1"/>
  <c r="BG178" i="1"/>
  <c r="BE178" i="1"/>
  <c r="T178" i="1"/>
  <c r="R178" i="1"/>
  <c r="R177" i="1" s="1"/>
  <c r="R176" i="1" s="1"/>
  <c r="P178" i="1"/>
  <c r="J178" i="1"/>
  <c r="BF178" i="1" s="1"/>
  <c r="BK177" i="1"/>
  <c r="J177" i="1" s="1"/>
  <c r="J108" i="1" s="1"/>
  <c r="T177" i="1"/>
  <c r="P177" i="1"/>
  <c r="P176" i="1" s="1"/>
  <c r="T176" i="1"/>
  <c r="BK175" i="1"/>
  <c r="BI175" i="1"/>
  <c r="BH175" i="1"/>
  <c r="BG175" i="1"/>
  <c r="BE175" i="1"/>
  <c r="T175" i="1"/>
  <c r="R175" i="1"/>
  <c r="P175" i="1"/>
  <c r="J175" i="1"/>
  <c r="BF175" i="1" s="1"/>
  <c r="BK174" i="1"/>
  <c r="BK173" i="1" s="1"/>
  <c r="J173" i="1" s="1"/>
  <c r="J106" i="1" s="1"/>
  <c r="BI174" i="1"/>
  <c r="BH174" i="1"/>
  <c r="BG174" i="1"/>
  <c r="BE174" i="1"/>
  <c r="T174" i="1"/>
  <c r="R174" i="1"/>
  <c r="R173" i="1" s="1"/>
  <c r="P174" i="1"/>
  <c r="P173" i="1" s="1"/>
  <c r="J174" i="1"/>
  <c r="BF174" i="1" s="1"/>
  <c r="T173" i="1"/>
  <c r="BK172" i="1"/>
  <c r="BK171" i="1" s="1"/>
  <c r="BI172" i="1"/>
  <c r="BH172" i="1"/>
  <c r="BG172" i="1"/>
  <c r="BF172" i="1"/>
  <c r="BE172" i="1"/>
  <c r="T172" i="1"/>
  <c r="R172" i="1"/>
  <c r="P172" i="1"/>
  <c r="P171" i="1" s="1"/>
  <c r="J172" i="1"/>
  <c r="T171" i="1"/>
  <c r="R171" i="1"/>
  <c r="R170" i="1" s="1"/>
  <c r="T170" i="1"/>
  <c r="BK169" i="1"/>
  <c r="BK168" i="1" s="1"/>
  <c r="J168" i="1" s="1"/>
  <c r="J103" i="1" s="1"/>
  <c r="BI169" i="1"/>
  <c r="BH169" i="1"/>
  <c r="BG169" i="1"/>
  <c r="BF169" i="1"/>
  <c r="BE169" i="1"/>
  <c r="T169" i="1"/>
  <c r="T168" i="1" s="1"/>
  <c r="R169" i="1"/>
  <c r="P169" i="1"/>
  <c r="P168" i="1" s="1"/>
  <c r="J169" i="1"/>
  <c r="R168" i="1"/>
  <c r="BK167" i="1"/>
  <c r="BK166" i="1" s="1"/>
  <c r="J166" i="1" s="1"/>
  <c r="J102" i="1" s="1"/>
  <c r="BI167" i="1"/>
  <c r="BH167" i="1"/>
  <c r="BG167" i="1"/>
  <c r="BE167" i="1"/>
  <c r="T167" i="1"/>
  <c r="T166" i="1" s="1"/>
  <c r="R167" i="1"/>
  <c r="R166" i="1" s="1"/>
  <c r="P167" i="1"/>
  <c r="J167" i="1"/>
  <c r="BF167" i="1" s="1"/>
  <c r="P166" i="1"/>
  <c r="BK165" i="1"/>
  <c r="BI165" i="1"/>
  <c r="BH165" i="1"/>
  <c r="BG165" i="1"/>
  <c r="BE165" i="1"/>
  <c r="T165" i="1"/>
  <c r="R165" i="1"/>
  <c r="P165" i="1"/>
  <c r="J165" i="1"/>
  <c r="BF165" i="1" s="1"/>
  <c r="BK164" i="1"/>
  <c r="BI164" i="1"/>
  <c r="BH164" i="1"/>
  <c r="BG164" i="1"/>
  <c r="BF164" i="1"/>
  <c r="BE164" i="1"/>
  <c r="T164" i="1"/>
  <c r="R164" i="1"/>
  <c r="P164" i="1"/>
  <c r="J164" i="1"/>
  <c r="BK163" i="1"/>
  <c r="BI163" i="1"/>
  <c r="BH163" i="1"/>
  <c r="BG163" i="1"/>
  <c r="BF163" i="1"/>
  <c r="BE163" i="1"/>
  <c r="T163" i="1"/>
  <c r="R163" i="1"/>
  <c r="P163" i="1"/>
  <c r="J163" i="1"/>
  <c r="BK162" i="1"/>
  <c r="BI162" i="1"/>
  <c r="BH162" i="1"/>
  <c r="BG162" i="1"/>
  <c r="BF162" i="1"/>
  <c r="BE162" i="1"/>
  <c r="T162" i="1"/>
  <c r="R162" i="1"/>
  <c r="P162" i="1"/>
  <c r="J162" i="1"/>
  <c r="BK161" i="1"/>
  <c r="BI161" i="1"/>
  <c r="BH161" i="1"/>
  <c r="BG161" i="1"/>
  <c r="BE161" i="1"/>
  <c r="T161" i="1"/>
  <c r="R161" i="1"/>
  <c r="P161" i="1"/>
  <c r="J161" i="1"/>
  <c r="BF161" i="1" s="1"/>
  <c r="BK160" i="1"/>
  <c r="BI160" i="1"/>
  <c r="BH160" i="1"/>
  <c r="BG160" i="1"/>
  <c r="BF160" i="1"/>
  <c r="BE160" i="1"/>
  <c r="T160" i="1"/>
  <c r="R160" i="1"/>
  <c r="P160" i="1"/>
  <c r="J160" i="1"/>
  <c r="BK159" i="1"/>
  <c r="BI159" i="1"/>
  <c r="BH159" i="1"/>
  <c r="BG159" i="1"/>
  <c r="BF159" i="1"/>
  <c r="BE159" i="1"/>
  <c r="T159" i="1"/>
  <c r="R159" i="1"/>
  <c r="P159" i="1"/>
  <c r="J159" i="1"/>
  <c r="BK158" i="1"/>
  <c r="BI158" i="1"/>
  <c r="BH158" i="1"/>
  <c r="BG158" i="1"/>
  <c r="BF158" i="1"/>
  <c r="BE158" i="1"/>
  <c r="T158" i="1"/>
  <c r="R158" i="1"/>
  <c r="P158" i="1"/>
  <c r="J158" i="1"/>
  <c r="BK157" i="1"/>
  <c r="BI157" i="1"/>
  <c r="BH157" i="1"/>
  <c r="BG157" i="1"/>
  <c r="BE157" i="1"/>
  <c r="T157" i="1"/>
  <c r="T153" i="1" s="1"/>
  <c r="R157" i="1"/>
  <c r="P157" i="1"/>
  <c r="J157" i="1"/>
  <c r="BF157" i="1" s="1"/>
  <c r="BK156" i="1"/>
  <c r="BI156" i="1"/>
  <c r="BH156" i="1"/>
  <c r="BG156" i="1"/>
  <c r="BF156" i="1"/>
  <c r="BE156" i="1"/>
  <c r="T156" i="1"/>
  <c r="R156" i="1"/>
  <c r="P156" i="1"/>
  <c r="J156" i="1"/>
  <c r="BK155" i="1"/>
  <c r="BI155" i="1"/>
  <c r="BH155" i="1"/>
  <c r="BG155" i="1"/>
  <c r="BF155" i="1"/>
  <c r="BE155" i="1"/>
  <c r="T155" i="1"/>
  <c r="R155" i="1"/>
  <c r="P155" i="1"/>
  <c r="J155" i="1"/>
  <c r="BK154" i="1"/>
  <c r="BK153" i="1" s="1"/>
  <c r="J153" i="1" s="1"/>
  <c r="J101" i="1" s="1"/>
  <c r="BI154" i="1"/>
  <c r="BH154" i="1"/>
  <c r="BG154" i="1"/>
  <c r="BF154" i="1"/>
  <c r="BE154" i="1"/>
  <c r="T154" i="1"/>
  <c r="R154" i="1"/>
  <c r="P154" i="1"/>
  <c r="P153" i="1" s="1"/>
  <c r="J154" i="1"/>
  <c r="R153" i="1"/>
  <c r="BK152" i="1"/>
  <c r="BI152" i="1"/>
  <c r="BH152" i="1"/>
  <c r="BG152" i="1"/>
  <c r="BE152" i="1"/>
  <c r="T152" i="1"/>
  <c r="R152" i="1"/>
  <c r="P152" i="1"/>
  <c r="J152" i="1"/>
  <c r="BF152" i="1" s="1"/>
  <c r="BK151" i="1"/>
  <c r="BI151" i="1"/>
  <c r="BH151" i="1"/>
  <c r="BG151" i="1"/>
  <c r="BE151" i="1"/>
  <c r="T151" i="1"/>
  <c r="R151" i="1"/>
  <c r="P151" i="1"/>
  <c r="J151" i="1"/>
  <c r="BF151" i="1" s="1"/>
  <c r="BK150" i="1"/>
  <c r="BI150" i="1"/>
  <c r="BH150" i="1"/>
  <c r="BG150" i="1"/>
  <c r="BE150" i="1"/>
  <c r="T150" i="1"/>
  <c r="R150" i="1"/>
  <c r="P150" i="1"/>
  <c r="J150" i="1"/>
  <c r="BF150" i="1" s="1"/>
  <c r="BK149" i="1"/>
  <c r="BI149" i="1"/>
  <c r="BH149" i="1"/>
  <c r="BG149" i="1"/>
  <c r="BF149" i="1"/>
  <c r="BE149" i="1"/>
  <c r="T149" i="1"/>
  <c r="R149" i="1"/>
  <c r="P149" i="1"/>
  <c r="J149" i="1"/>
  <c r="BK148" i="1"/>
  <c r="BI148" i="1"/>
  <c r="BH148" i="1"/>
  <c r="BG148" i="1"/>
  <c r="BE148" i="1"/>
  <c r="T148" i="1"/>
  <c r="R148" i="1"/>
  <c r="P148" i="1"/>
  <c r="J148" i="1"/>
  <c r="BF148" i="1" s="1"/>
  <c r="BK147" i="1"/>
  <c r="BI147" i="1"/>
  <c r="BH147" i="1"/>
  <c r="BG147" i="1"/>
  <c r="BE147" i="1"/>
  <c r="T147" i="1"/>
  <c r="R147" i="1"/>
  <c r="P147" i="1"/>
  <c r="J147" i="1"/>
  <c r="BF147" i="1" s="1"/>
  <c r="BK146" i="1"/>
  <c r="BI146" i="1"/>
  <c r="BH146" i="1"/>
  <c r="BG146" i="1"/>
  <c r="BE146" i="1"/>
  <c r="T146" i="1"/>
  <c r="R146" i="1"/>
  <c r="P146" i="1"/>
  <c r="J146" i="1"/>
  <c r="BF146" i="1" s="1"/>
  <c r="BK145" i="1"/>
  <c r="BI145" i="1"/>
  <c r="BH145" i="1"/>
  <c r="BG145" i="1"/>
  <c r="BF145" i="1"/>
  <c r="BE145" i="1"/>
  <c r="T145" i="1"/>
  <c r="R145" i="1"/>
  <c r="P145" i="1"/>
  <c r="J145" i="1"/>
  <c r="BK144" i="1"/>
  <c r="BI144" i="1"/>
  <c r="BH144" i="1"/>
  <c r="BG144" i="1"/>
  <c r="BE144" i="1"/>
  <c r="T144" i="1"/>
  <c r="R144" i="1"/>
  <c r="P144" i="1"/>
  <c r="J144" i="1"/>
  <c r="BF144" i="1" s="1"/>
  <c r="BK143" i="1"/>
  <c r="BI143" i="1"/>
  <c r="BH143" i="1"/>
  <c r="BG143" i="1"/>
  <c r="BE143" i="1"/>
  <c r="T143" i="1"/>
  <c r="R143" i="1"/>
  <c r="P143" i="1"/>
  <c r="J143" i="1"/>
  <c r="BF143" i="1" s="1"/>
  <c r="BK142" i="1"/>
  <c r="BI142" i="1"/>
  <c r="BH142" i="1"/>
  <c r="BG142" i="1"/>
  <c r="BE142" i="1"/>
  <c r="T142" i="1"/>
  <c r="T141" i="1" s="1"/>
  <c r="R142" i="1"/>
  <c r="R141" i="1" s="1"/>
  <c r="P142" i="1"/>
  <c r="J142" i="1"/>
  <c r="BF142" i="1" s="1"/>
  <c r="P141" i="1"/>
  <c r="BK140" i="1"/>
  <c r="BI140" i="1"/>
  <c r="BH140" i="1"/>
  <c r="BG140" i="1"/>
  <c r="BE140" i="1"/>
  <c r="T140" i="1"/>
  <c r="R140" i="1"/>
  <c r="P140" i="1"/>
  <c r="J140" i="1"/>
  <c r="BF140" i="1" s="1"/>
  <c r="BK139" i="1"/>
  <c r="BI139" i="1"/>
  <c r="BH139" i="1"/>
  <c r="BG139" i="1"/>
  <c r="BF139" i="1"/>
  <c r="BE139" i="1"/>
  <c r="T139" i="1"/>
  <c r="R139" i="1"/>
  <c r="P139" i="1"/>
  <c r="J139" i="1"/>
  <c r="BK138" i="1"/>
  <c r="BI138" i="1"/>
  <c r="BH138" i="1"/>
  <c r="BG138" i="1"/>
  <c r="BF138" i="1"/>
  <c r="BE138" i="1"/>
  <c r="T138" i="1"/>
  <c r="R138" i="1"/>
  <c r="P138" i="1"/>
  <c r="J138" i="1"/>
  <c r="BK137" i="1"/>
  <c r="BI137" i="1"/>
  <c r="BH137" i="1"/>
  <c r="BG137" i="1"/>
  <c r="BF137" i="1"/>
  <c r="BE137" i="1"/>
  <c r="T137" i="1"/>
  <c r="R137" i="1"/>
  <c r="P137" i="1"/>
  <c r="J137" i="1"/>
  <c r="BK136" i="1"/>
  <c r="BI136" i="1"/>
  <c r="BH136" i="1"/>
  <c r="BG136" i="1"/>
  <c r="BE136" i="1"/>
  <c r="T136" i="1"/>
  <c r="T135" i="1" s="1"/>
  <c r="R136" i="1"/>
  <c r="P136" i="1"/>
  <c r="P135" i="1" s="1"/>
  <c r="J136" i="1"/>
  <c r="BF136" i="1" s="1"/>
  <c r="R135" i="1"/>
  <c r="BK134" i="1"/>
  <c r="BI134" i="1"/>
  <c r="BH134" i="1"/>
  <c r="BG134" i="1"/>
  <c r="BE134" i="1"/>
  <c r="T134" i="1"/>
  <c r="R134" i="1"/>
  <c r="R130" i="1" s="1"/>
  <c r="P134" i="1"/>
  <c r="J134" i="1"/>
  <c r="BF134" i="1" s="1"/>
  <c r="BK133" i="1"/>
  <c r="BI133" i="1"/>
  <c r="BH133" i="1"/>
  <c r="BG133" i="1"/>
  <c r="BE133" i="1"/>
  <c r="T133" i="1"/>
  <c r="R133" i="1"/>
  <c r="P133" i="1"/>
  <c r="J133" i="1"/>
  <c r="BF133" i="1" s="1"/>
  <c r="BK132" i="1"/>
  <c r="BI132" i="1"/>
  <c r="BH132" i="1"/>
  <c r="BG132" i="1"/>
  <c r="BE132" i="1"/>
  <c r="T132" i="1"/>
  <c r="R132" i="1"/>
  <c r="P132" i="1"/>
  <c r="J132" i="1"/>
  <c r="BF132" i="1" s="1"/>
  <c r="BK131" i="1"/>
  <c r="BI131" i="1"/>
  <c r="BH131" i="1"/>
  <c r="BG131" i="1"/>
  <c r="BE131" i="1"/>
  <c r="T131" i="1"/>
  <c r="R131" i="1"/>
  <c r="P131" i="1"/>
  <c r="J131" i="1"/>
  <c r="BF131" i="1" s="1"/>
  <c r="T130" i="1"/>
  <c r="P130" i="1"/>
  <c r="F124" i="1"/>
  <c r="F122" i="1"/>
  <c r="E120" i="1"/>
  <c r="J92" i="1"/>
  <c r="F91" i="1"/>
  <c r="J89" i="1"/>
  <c r="F89" i="1"/>
  <c r="E87" i="1"/>
  <c r="J37" i="1"/>
  <c r="J36" i="1"/>
  <c r="J35" i="1"/>
  <c r="J21" i="1"/>
  <c r="E21" i="1"/>
  <c r="J124" i="1" s="1"/>
  <c r="J20" i="1"/>
  <c r="J18" i="1"/>
  <c r="E18" i="1"/>
  <c r="F125" i="1" s="1"/>
  <c r="J17" i="1"/>
  <c r="E7" i="1"/>
  <c r="E85" i="1" s="1"/>
  <c r="BK141" i="1" l="1"/>
  <c r="J141" i="1" s="1"/>
  <c r="J100" i="1" s="1"/>
  <c r="BK135" i="1"/>
  <c r="J135" i="1" s="1"/>
  <c r="J99" i="1" s="1"/>
  <c r="BK130" i="1"/>
  <c r="F33" i="1"/>
  <c r="F35" i="1"/>
  <c r="J33" i="1"/>
  <c r="F37" i="1"/>
  <c r="F36" i="1"/>
  <c r="P129" i="1"/>
  <c r="P128" i="1" s="1"/>
  <c r="R129" i="1"/>
  <c r="R128" i="1" s="1"/>
  <c r="T129" i="1"/>
  <c r="T128" i="1" s="1"/>
  <c r="J34" i="1"/>
  <c r="F34" i="1"/>
  <c r="J130" i="1"/>
  <c r="J98" i="1" s="1"/>
  <c r="BK129" i="1"/>
  <c r="P170" i="1"/>
  <c r="J171" i="1"/>
  <c r="J105" i="1" s="1"/>
  <c r="BK170" i="1"/>
  <c r="J170" i="1" s="1"/>
  <c r="J104" i="1" s="1"/>
  <c r="J91" i="1"/>
  <c r="E118" i="1"/>
  <c r="F92" i="1"/>
  <c r="BK176" i="1"/>
  <c r="J176" i="1" s="1"/>
  <c r="J107" i="1" s="1"/>
  <c r="J129" i="1" l="1"/>
  <c r="J97" i="1" s="1"/>
  <c r="BK128" i="1"/>
  <c r="J128" i="1" s="1"/>
  <c r="J30" i="1" l="1"/>
  <c r="J39" i="1" s="1"/>
  <c r="J96" i="1"/>
</calcChain>
</file>

<file path=xl/sharedStrings.xml><?xml version="1.0" encoding="utf-8"?>
<sst xmlns="http://schemas.openxmlformats.org/spreadsheetml/2006/main" count="704" uniqueCount="261">
  <si>
    <t>&gt;&gt;  skryté stĺpce  &lt;&lt;</t>
  </si>
  <si>
    <t>{936296fc-8eae-424f-8f2b-65d62616d97b}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</si>
  <si>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</si>
  <si>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</si>
  <si>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</si>
  <si>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</si>
  <si>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</si>
  <si>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</si>
  <si>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1 - Chladiareň</t>
  </si>
  <si>
    <t>JKSO:</t>
  </si>
  <si>
    <t/>
  </si>
  <si>
    <t>KS:</t>
  </si>
  <si>
    <t>Miesto:</t>
  </si>
  <si>
    <t xml:space="preserve"> </t>
  </si>
  <si>
    <t>Dátum:</t>
  </si>
  <si>
    <t>Objednávateľ:</t>
  </si>
  <si>
    <t>IČO:</t>
  </si>
  <si>
    <t>Lesy SR, OZ Tribeč, š.p., Parková 7, Topoľčianky</t>
  </si>
  <si>
    <t>IČ DPH:</t>
  </si>
  <si>
    <t>Zhotoviteľ:</t>
  </si>
  <si>
    <t>Projektant:</t>
  </si>
  <si>
    <t>Spracovateľ: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</si>
  <si>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</si>
  <si>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</si>
  <si>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</si>
  <si>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</si>
  <si>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</si>
  <si>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</si>
  <si>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</si>
  <si>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</si>
  <si>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</si>
  <si>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</si>
  <si>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</si>
  <si>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</si>
  <si>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</si>
  <si>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</si>
  <si>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</si>
  <si>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</si>
  <si>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</si>
  <si>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</si>
  <si>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</si>
  <si>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</si>
  <si>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</si>
  <si>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</si>
  <si>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</si>
  <si>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</si>
  <si>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</si>
  <si>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</si>
  <si>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765 - Konštrukcie - krytiny tvrdé</t>
  </si>
  <si>
    <t xml:space="preserve">    711 - Izolácie proti vode a vlhkosti - oprava plochej strechy</t>
  </si>
  <si>
    <t xml:space="preserve">    762 - Konštrukcie tesárske</t>
  </si>
  <si>
    <t xml:space="preserve">    764 - Konštrukcie klampiarske</t>
  </si>
  <si>
    <t xml:space="preserve">    767 - Konštrukcie doplnkové kovové</t>
  </si>
  <si>
    <t xml:space="preserve">    783 - Nátery</t>
  </si>
  <si>
    <t>HSV - Práce a dodávky HSV</t>
  </si>
  <si>
    <t xml:space="preserve">    6 - Úpravy povrchov, podlahy, osadenie</t>
  </si>
  <si>
    <t xml:space="preserve">    9 - Ostatné konštrukcie a práce-búranie</t>
  </si>
  <si>
    <t>M - Práce a dodávky M</t>
  </si>
  <si>
    <t xml:space="preserve">    21-M - Elektromontáže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</si>
  <si>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</si>
  <si>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</si>
  <si>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</si>
  <si>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</si>
  <si>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</si>
  <si>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</si>
  <si>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</si>
  <si>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</si>
  <si>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</si>
  <si>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</si>
  <si>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</si>
  <si>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</si>
  <si>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</si>
  <si>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</si>
  <si>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</si>
  <si>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</si>
  <si>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PSV</t>
  </si>
  <si>
    <t>Práce a dodávky PSV</t>
  </si>
  <si>
    <t>ROZPOCET</t>
  </si>
  <si>
    <t>765</t>
  </si>
  <si>
    <t>Konštrukcie - krytiny tvrdé</t>
  </si>
  <si>
    <t>1</t>
  </si>
  <si>
    <t>K</t>
  </si>
  <si>
    <t>7653218971</t>
  </si>
  <si>
    <t>Stabilizácia, balenie, preprava a uloženie na skládku vrátane poplatku za uloženie</t>
  </si>
  <si>
    <t>kpl</t>
  </si>
  <si>
    <t>16</t>
  </si>
  <si>
    <t>2</t>
  </si>
  <si>
    <t>-1511615626</t>
  </si>
  <si>
    <t>7653218981</t>
  </si>
  <si>
    <t>Spracovanie technol. postupu vrát. vybavenia žiadosti a poplatkov k žiadosti ( na základe splnomocnenia investorom)</t>
  </si>
  <si>
    <t>-2106222887</t>
  </si>
  <si>
    <t>3</t>
  </si>
  <si>
    <t>765323830.S1</t>
  </si>
  <si>
    <t>Demontáž vlnoviek z azbestocementu do sute na drevenej alebo oceľovej konštrukcii, sklon do 45°,-0,02200 t</t>
  </si>
  <si>
    <t>m2</t>
  </si>
  <si>
    <t>717656171</t>
  </si>
  <si>
    <t>4</t>
  </si>
  <si>
    <t>97901111</t>
  </si>
  <si>
    <t>Zvislá doprava zdemontovaných AZC vlnoviek</t>
  </si>
  <si>
    <t>t</t>
  </si>
  <si>
    <t>1704240802</t>
  </si>
  <si>
    <t>711</t>
  </si>
  <si>
    <t>Izolácie proti vode a vlhkosti - oprava plochej strechy</t>
  </si>
  <si>
    <t>5</t>
  </si>
  <si>
    <t>711111001.S</t>
  </si>
  <si>
    <t>Zhotovenie izolácie vodorovná náterom penetračným za studena</t>
  </si>
  <si>
    <t>197272883</t>
  </si>
  <si>
    <t>6</t>
  </si>
  <si>
    <t>M</t>
  </si>
  <si>
    <t>246170000900.S</t>
  </si>
  <si>
    <t>Lak asfaltový penetračný</t>
  </si>
  <si>
    <t>32</t>
  </si>
  <si>
    <t>39074092</t>
  </si>
  <si>
    <t>7</t>
  </si>
  <si>
    <t>711141559.S</t>
  </si>
  <si>
    <t>Zhotovenie  izolácie proti  vlhkosti a tlakovej vode vodorovná NAIP pritavením</t>
  </si>
  <si>
    <t>-730451856</t>
  </si>
  <si>
    <t>8</t>
  </si>
  <si>
    <t>628320000100</t>
  </si>
  <si>
    <t>Pás asfaltový Glasbit G 200 S 40 pre spodné vrstvy hydroizolačných systémov</t>
  </si>
  <si>
    <t>-1419318318</t>
  </si>
  <si>
    <t>9</t>
  </si>
  <si>
    <t>998711202.S</t>
  </si>
  <si>
    <t>Presun hmôt pre izoláciu proti vode v objektoch výšky nad 6 do 12 m</t>
  </si>
  <si>
    <t>%</t>
  </si>
  <si>
    <t>783419896</t>
  </si>
  <si>
    <t>762</t>
  </si>
  <si>
    <t>Konštrukcie tesárske</t>
  </si>
  <si>
    <t>10</t>
  </si>
  <si>
    <t>762332130.S</t>
  </si>
  <si>
    <t>Montáž viazaných konštrukcií pre podbitie</t>
  </si>
  <si>
    <t>m</t>
  </si>
  <si>
    <t>-1561569560</t>
  </si>
  <si>
    <t>11</t>
  </si>
  <si>
    <t>605120003100.S</t>
  </si>
  <si>
    <t>Hranoly zo smreku neopracované hranené pre podbitie vrát. impregnácie</t>
  </si>
  <si>
    <t>m3</t>
  </si>
  <si>
    <t>-1481614034</t>
  </si>
  <si>
    <t>12</t>
  </si>
  <si>
    <t>762333120.S</t>
  </si>
  <si>
    <t>Výmena poškodených  časti konštrukcií krovov striech - oprava strešnej konštrukcie ( odhad - bude upresnené po demontáži krytiny)</t>
  </si>
  <si>
    <t>-323318544</t>
  </si>
  <si>
    <t>13</t>
  </si>
  <si>
    <t>605120000100.S</t>
  </si>
  <si>
    <t>Hranoly zo smreku neopracované hranené akosť I - dodávka vrát. impregnácie</t>
  </si>
  <si>
    <t>-554806958</t>
  </si>
  <si>
    <t>14</t>
  </si>
  <si>
    <t>762341201.S</t>
  </si>
  <si>
    <t>Montáž latovania jednoduchých striech pre sklon do 60°</t>
  </si>
  <si>
    <t>382815901</t>
  </si>
  <si>
    <t>15</t>
  </si>
  <si>
    <t>605120002800.S</t>
  </si>
  <si>
    <t>Hranoly z mäkkého reziva neopracované nehranené akosť II, prierez 25-100 cm2</t>
  </si>
  <si>
    <t>1884852589</t>
  </si>
  <si>
    <t>762341253.S</t>
  </si>
  <si>
    <t>Montáž kontralát pre sklon nad 35°</t>
  </si>
  <si>
    <t>1753003751</t>
  </si>
  <si>
    <t>17</t>
  </si>
  <si>
    <t>115560705</t>
  </si>
  <si>
    <t>18</t>
  </si>
  <si>
    <t>762342812.S</t>
  </si>
  <si>
    <t>Demontáž latovania striech so sklonom do 60° pri osovej vzdialenosti lát 0,22 - 0,50 m, -0,00500 t</t>
  </si>
  <si>
    <t>-1982582084</t>
  </si>
  <si>
    <t>19</t>
  </si>
  <si>
    <t>762395000.S</t>
  </si>
  <si>
    <t>Spojovacie prostriedky pre viazané konštrukcie krovov, debnenie a laťovanie, nadstrešné konštr., spádové kliny - svorky, dosky, klince, pásová oceľ, vruty</t>
  </si>
  <si>
    <t>-246455146</t>
  </si>
  <si>
    <t>20</t>
  </si>
  <si>
    <t>998762202.S</t>
  </si>
  <si>
    <t>Presun hmôt pre konštrukcie tesárske v objektoch výšky do 12 m</t>
  </si>
  <si>
    <t>-831825455</t>
  </si>
  <si>
    <t>764</t>
  </si>
  <si>
    <t>Konštrukcie klampiarske</t>
  </si>
  <si>
    <t>21</t>
  </si>
  <si>
    <t>764172491.S</t>
  </si>
  <si>
    <t>Montáž krytiny z trapézového plechu, sklon do 30° (vrát. dodávky skrutiek s podložkou)</t>
  </si>
  <si>
    <t>-1379695084</t>
  </si>
  <si>
    <t>22</t>
  </si>
  <si>
    <t>138310001400</t>
  </si>
  <si>
    <t>Plech trapézový s náterom TN-50, kš 1020 mm Classic lesklý hr. 0,75 mm</t>
  </si>
  <si>
    <t>-920495183</t>
  </si>
  <si>
    <t>23</t>
  </si>
  <si>
    <t>764331830.S</t>
  </si>
  <si>
    <t>Demontáž oplechovania na plochej streche</t>
  </si>
  <si>
    <t>1865872263</t>
  </si>
  <si>
    <t>24</t>
  </si>
  <si>
    <t>764351810.S1</t>
  </si>
  <si>
    <t>Demontáž žľabov, zvodov,pododkvap. , odkvao.rúr vrátane hákov a objímok</t>
  </si>
  <si>
    <t>-1911984267</t>
  </si>
  <si>
    <t>25</t>
  </si>
  <si>
    <t>764352427.S</t>
  </si>
  <si>
    <t>Žľaby z pozinkovaného farbeného PZf plechu, pododkvapové polkruhové r.š. 330 mm</t>
  </si>
  <si>
    <t>-1989128803</t>
  </si>
  <si>
    <t>26</t>
  </si>
  <si>
    <t>764359412.S</t>
  </si>
  <si>
    <t>Kotlík kónický z pozinkovaného farbeného PZf plechu, pre rúry s priemerom od 100 do 125 mm</t>
  </si>
  <si>
    <t>ks</t>
  </si>
  <si>
    <t>-960444421</t>
  </si>
  <si>
    <t>27</t>
  </si>
  <si>
    <t>764391420.S</t>
  </si>
  <si>
    <t>Záveterná lišta z pozinkovaného farbeného PZf plechu, r.š. 330 mm</t>
  </si>
  <si>
    <t>-1791816676</t>
  </si>
  <si>
    <t>28</t>
  </si>
  <si>
    <t>764393430.S</t>
  </si>
  <si>
    <t>Hrebeň strechy z pozinkovaného farbeného PZf plechu, r.š. 400 mm</t>
  </si>
  <si>
    <t>-1968591917</t>
  </si>
  <si>
    <t>29</t>
  </si>
  <si>
    <t>764430440.S</t>
  </si>
  <si>
    <t>Oplechovanie muriva a atík z pozinkovaného farbeného PZf plechu, vrátane rohov r.š. 500 mm</t>
  </si>
  <si>
    <t>-1969146986</t>
  </si>
  <si>
    <t>30</t>
  </si>
  <si>
    <t>764430498.S</t>
  </si>
  <si>
    <t>Celoplošné lepenie oplechovania plochej strechy nadstrešnej časti z pozinkovaného farbeného PZf plechu, vrátane rohov</t>
  </si>
  <si>
    <t>267255364</t>
  </si>
  <si>
    <t>31</t>
  </si>
  <si>
    <t>764454453.S</t>
  </si>
  <si>
    <t>Zvodové rúry z pozinkovaného farbeného PZf plechu, kruhové priemer 100 mm</t>
  </si>
  <si>
    <t>1622140624</t>
  </si>
  <si>
    <t>998764202.S</t>
  </si>
  <si>
    <t>Presun hmôt pre konštrukcie klampiarske v objektoch výšky nad 6 do 12 m</t>
  </si>
  <si>
    <t>431355113</t>
  </si>
  <si>
    <t>767</t>
  </si>
  <si>
    <t>Konštrukcie doplnkové kovové</t>
  </si>
  <si>
    <t>33</t>
  </si>
  <si>
    <t>767851999</t>
  </si>
  <si>
    <t xml:space="preserve">Demontáž komínkov </t>
  </si>
  <si>
    <t>-1093717061</t>
  </si>
  <si>
    <t>783</t>
  </si>
  <si>
    <t>Nátery</t>
  </si>
  <si>
    <t>34</t>
  </si>
  <si>
    <t>783726100.S</t>
  </si>
  <si>
    <t>Nátery tesárskych konštrukcií syntetické lazurovacím lakom 1x lakovaním - podbitie</t>
  </si>
  <si>
    <t>1918953647</t>
  </si>
  <si>
    <t>HSV</t>
  </si>
  <si>
    <t>Práce a dodávky HSV</t>
  </si>
  <si>
    <t>Úpravy povrchov, podlahy, osadenie</t>
  </si>
  <si>
    <t>35</t>
  </si>
  <si>
    <t>622422731.S</t>
  </si>
  <si>
    <t>Oprava vonkajších omietok  škrabaných</t>
  </si>
  <si>
    <t>760735043</t>
  </si>
  <si>
    <t>Ostatné konštrukcie a práce-búranie</t>
  </si>
  <si>
    <t>36</t>
  </si>
  <si>
    <t>941955001.S</t>
  </si>
  <si>
    <t>Lešenie ľahké pracovné pomocné, s výškou lešeňovej podlahy do 1,20 m</t>
  </si>
  <si>
    <t>-951758057</t>
  </si>
  <si>
    <t>37</t>
  </si>
  <si>
    <t>978036191.S</t>
  </si>
  <si>
    <t>Otlčenie omietok šľachtených a pod., vonkajších brizolitových, v rozsahu do 100 %,  -0,05000t</t>
  </si>
  <si>
    <t>-1427295846</t>
  </si>
  <si>
    <t>Práce a dodávky M</t>
  </si>
  <si>
    <t>21-M</t>
  </si>
  <si>
    <t>Elektromontáže</t>
  </si>
  <si>
    <t>38</t>
  </si>
  <si>
    <t>210200001</t>
  </si>
  <si>
    <t>Dodávka a montáž bleskozvodu</t>
  </si>
  <si>
    <t>64</t>
  </si>
  <si>
    <t>-979396732</t>
  </si>
  <si>
    <t>39</t>
  </si>
  <si>
    <t>210200002</t>
  </si>
  <si>
    <t>Revízna správa bleskozvodu</t>
  </si>
  <si>
    <t>-1783394257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</si>
</sst>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%"/>
    <numFmt numFmtId="166" formatCode="#,##0.00000"/>
  </numFmts>
  <fonts count="24" x14ac:knownFonts="1">
    <font>
      <sz val="11"/>
      <color theme="1"/>
      <name val="Calibri"/>
      <family val="2"/>
      <charset val="238"/>
      <scheme val="minor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Protection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165" fontId="4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12" fillId="3" borderId="5" xfId="0" applyFont="1" applyFill="1" applyBorder="1" applyAlignment="1">
      <alignment horizontal="left" vertical="center"/>
    </xf>
    <xf numFmtId="0" fontId="0" fillId="3" borderId="6" xfId="0" applyFont="1" applyFill="1" applyBorder="1" applyAlignment="1">
      <alignment vertical="center"/>
    </xf>
    <xf numFmtId="0" fontId="12" fillId="3" borderId="6" xfId="0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" fontId="12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4" fontId="16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2" xfId="0" applyFont="1" applyBorder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/>
    <xf numFmtId="0" fontId="0" fillId="0" borderId="16" xfId="0" applyFont="1" applyBorder="1" applyAlignment="1">
      <alignment vertical="center"/>
    </xf>
    <xf numFmtId="0" fontId="0" fillId="0" borderId="4" xfId="0" applyBorder="1" applyAlignment="1">
      <alignment vertical="center"/>
    </xf>
    <xf numFmtId="166" fontId="19" fillId="0" borderId="4" xfId="0" applyNumberFormat="1" applyFont="1" applyBorder="1" applyAlignment="1"/>
    <xf numFmtId="166" fontId="19" fillId="0" borderId="17" xfId="0" applyNumberFormat="1" applyFont="1" applyBorder="1" applyAlignment="1"/>
    <xf numFmtId="4" fontId="20" fillId="0" borderId="0" xfId="0" applyNumberFormat="1" applyFont="1" applyAlignment="1">
      <alignment vertical="center"/>
    </xf>
    <xf numFmtId="0" fontId="21" fillId="0" borderId="0" xfId="0" applyFont="1" applyAlignment="1"/>
    <xf numFmtId="0" fontId="21" fillId="0" borderId="3" xfId="0" applyFont="1" applyBorder="1" applyAlignment="1"/>
    <xf numFmtId="0" fontId="21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16" fillId="0" borderId="0" xfId="0" applyNumberFormat="1" applyFont="1" applyAlignment="1"/>
    <xf numFmtId="0" fontId="21" fillId="0" borderId="18" xfId="0" applyFont="1" applyBorder="1" applyAlignment="1"/>
    <xf numFmtId="0" fontId="21" fillId="0" borderId="0" xfId="0" applyFont="1" applyBorder="1" applyAlignment="1"/>
    <xf numFmtId="166" fontId="21" fillId="0" borderId="0" xfId="0" applyNumberFormat="1" applyFont="1" applyBorder="1" applyAlignment="1"/>
    <xf numFmtId="166" fontId="21" fillId="0" borderId="19" xfId="0" applyNumberFormat="1" applyFont="1" applyBorder="1" applyAlignment="1"/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49" fontId="14" fillId="0" borderId="20" xfId="0" applyNumberFormat="1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left" vertical="center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4" fontId="14" fillId="0" borderId="20" xfId="0" applyNumberFormat="1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9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0" xfId="0" applyFont="1" applyBorder="1" applyAlignment="1" applyProtection="1">
      <alignment horizontal="center" vertical="center"/>
      <protection locked="0"/>
    </xf>
    <xf numFmtId="49" fontId="22" fillId="0" borderId="20" xfId="0" applyNumberFormat="1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left" vertical="center" wrapText="1"/>
      <protection locked="0"/>
    </xf>
    <xf numFmtId="0" fontId="22" fillId="0" borderId="20" xfId="0" applyFont="1" applyBorder="1" applyAlignment="1" applyProtection="1">
      <alignment horizontal="center" vertical="center" wrapText="1"/>
      <protection locked="0"/>
    </xf>
    <xf numFmtId="4" fontId="22" fillId="0" borderId="20" xfId="0" applyNumberFormat="1" applyFont="1" applyBorder="1" applyAlignment="1" applyProtection="1">
      <alignment vertical="center"/>
      <protection locked="0"/>
    </xf>
    <xf numFmtId="0" fontId="23" fillId="0" borderId="20" xfId="0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8" fillId="0" borderId="21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166" fontId="18" fillId="0" borderId="12" xfId="0" applyNumberFormat="1" applyFont="1" applyBorder="1" applyAlignment="1">
      <alignment vertical="center"/>
    </xf>
    <xf numFmtId="166" fontId="18" fillId="0" borderId="2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p.Danko/AppData/Local/Microsoft/Windows/INetCache/Content.Outlook/QP0FZGUU/LSR42%20-%20Objekty%20&#352;L%20SR%20OZ%20Tribe&#269;%20-%20opravy%20striech%20kon&#353;trukci&#237;%20a%20b&#250;r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kapitulácia stavby"/>
      <sheetName val="1 - Chladiareň"/>
      <sheetName val="2 - Garáže Topoľčianky"/>
      <sheetName val="3 - Senník Babylon Topoľč..."/>
      <sheetName val="4 - Sklad ES Top..."/>
      <sheetName val="5 - Senníky Piesky"/>
      <sheetName val="6 - Senník Kľačany (Zlatno)"/>
      <sheetName val="7 - Búranie objektu - Sta..."/>
      <sheetName val="8 - Prístrešok pre auto P..."/>
      <sheetName val="9 - Hospodárska budova Po..."/>
      <sheetName val="91 - Hájenka Podlaz (Vozn..."/>
    </sheetNames>
    <sheetDataSet>
      <sheetData sheetId="0">
        <row r="6">
          <cell r="K6" t="str">
            <v>Objekty ŠL SR OZ Tribeč - opravy striech, konštrukcií a búranie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E17" t="str">
            <v xml:space="preserve"> </v>
          </cell>
          <cell r="AN17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80"/>
  <sheetViews>
    <sheetView tabSelected="1" topLeftCell="A65" workbookViewId="0">
      <selection activeCell="W26" sqref="W26"/>
    </sheetView>
  </sheetViews>
  <sheetFormatPr defaultRowHeight="15" x14ac:dyDescent="0.25"/>
  <cols>
    <col min="1" max="1" width="7.140625" customWidth="1"/>
    <col min="2" max="2" width="1" customWidth="1"/>
    <col min="3" max="3" width="3.5703125" customWidth="1"/>
    <col min="4" max="4" width="3.7109375" customWidth="1"/>
    <col min="5" max="5" width="14.7109375" customWidth="1"/>
    <col min="6" max="6" width="43.5703125" customWidth="1"/>
    <col min="7" max="7" width="6.42578125" customWidth="1"/>
    <col min="8" max="8" width="12" customWidth="1"/>
    <col min="9" max="9" width="13.5703125" customWidth="1"/>
    <col min="10" max="10" width="19.140625" customWidth="1"/>
    <col min="11" max="11" width="19.140625" hidden="1" customWidth="1"/>
    <col min="12" max="12" width="8" customWidth="1"/>
    <col min="13" max="13" width="9.28515625" hidden="1" customWidth="1"/>
    <col min="15" max="20" width="12.140625" hidden="1" customWidth="1"/>
    <col min="21" max="21" width="14" hidden="1" customWidth="1"/>
    <col min="22" max="22" width="10.5703125" customWidth="1"/>
    <col min="23" max="23" width="14" customWidth="1"/>
    <col min="24" max="24" width="10.5703125" customWidth="1"/>
    <col min="25" max="25" width="12.85546875" customWidth="1"/>
    <col min="26" max="26" width="9.42578125" customWidth="1"/>
    <col min="27" max="27" width="12.85546875" customWidth="1"/>
    <col min="28" max="28" width="14" customWidth="1"/>
    <col min="29" max="29" width="9.42578125" customWidth="1"/>
    <col min="30" max="30" width="12.85546875" customWidth="1"/>
    <col min="31" max="31" width="14" customWidth="1"/>
  </cols>
  <sheetData>
    <row r="1" spans="1:46" x14ac:dyDescent="0.25">
      <c r="A1" s="1"/>
    </row>
    <row r="2" spans="1:46" ht="36.950000000000003" customHeight="1" x14ac:dyDescent="0.25">
      <c r="L2" s="2" t="s"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AT2" s="4" t="s">
        <v>1</v>
      </c>
    </row>
    <row r="3" spans="1:46" ht="6.95" customHeight="1" x14ac:dyDescent="0.25">
      <c r="B3" s="5"/>
      <c r="C3" s="6"/>
      <c r="D3" s="6"/>
      <c r="E3" s="6"/>
      <c r="F3" s="6"/>
      <c r="G3" s="6"/>
      <c r="H3" s="6"/>
      <c r="I3" s="6"/>
      <c r="J3" s="6"/>
      <c r="K3" s="6"/>
      <c r="L3" s="7"/>
      <c r="AT3" s="4" t="s">
        <v>2</v>
      </c>
    </row>
    <row r="4" spans="1:46" ht="24.95" customHeight="1" x14ac:dyDescent="0.25">
      <c r="B4" s="7"/>
      <c r="D4" s="8" t="s">
        <v>3</v>
      </c>
      <c r="L4" s="7"/>
      <c r="M4" s="9" t="s">
        <v>4</v>
      </c>
      <c r="AT4" s="4" t="s">
        <v>5</v>
      </c>
    </row>
    <row r="5" spans="1:46" ht="6.95" customHeight="1" x14ac:dyDescent="0.25">
      <c r="B5" s="7"/>
      <c r="L5" s="7"/>
    </row>
    <row r="6" spans="1:46" ht="12" customHeight="1" x14ac:dyDescent="0.25">
      <c r="B6" s="7"/>
      <c r="D6" s="10" t="s">
        <v>6</v>
      </c>
      <c r="L6" s="7"/>
    </row>
    <row r="7" spans="1:46" ht="16.5" customHeight="1" x14ac:dyDescent="0.25">
      <c r="B7" s="7"/>
      <c r="E7" s="11" t="str">
        <f>'[1]Rekapitulácia stavby'!K6</f>
        <v>Objekty ŠL SR OZ Tribeč - opravy striech, konštrukcií a búranie</v>
      </c>
      <c r="F7" s="12"/>
      <c r="G7" s="12"/>
      <c r="H7" s="12"/>
      <c r="L7" s="7"/>
    </row>
    <row r="8" spans="1:46" s="16" customFormat="1" ht="12" customHeight="1" x14ac:dyDescent="0.25">
      <c r="A8" s="13"/>
      <c r="B8" s="14"/>
      <c r="C8" s="13"/>
      <c r="D8" s="10" t="s">
        <v>7</v>
      </c>
      <c r="E8" s="13"/>
      <c r="F8" s="13"/>
      <c r="G8" s="13"/>
      <c r="H8" s="13"/>
      <c r="I8" s="13"/>
      <c r="J8" s="13"/>
      <c r="K8" s="13"/>
      <c r="L8" s="15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46" s="16" customFormat="1" ht="16.5" customHeight="1" x14ac:dyDescent="0.25">
      <c r="A9" s="13"/>
      <c r="B9" s="14"/>
      <c r="C9" s="13"/>
      <c r="D9" s="13"/>
      <c r="E9" s="17" t="s">
        <v>8</v>
      </c>
      <c r="F9" s="18"/>
      <c r="G9" s="18"/>
      <c r="H9" s="18"/>
      <c r="I9" s="13"/>
      <c r="J9" s="13"/>
      <c r="K9" s="13"/>
      <c r="L9" s="15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</row>
    <row r="10" spans="1:46" s="16" customFormat="1" x14ac:dyDescent="0.25">
      <c r="A10" s="13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5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46" s="16" customFormat="1" ht="12" customHeight="1" x14ac:dyDescent="0.25">
      <c r="A11" s="13"/>
      <c r="B11" s="14"/>
      <c r="C11" s="13"/>
      <c r="D11" s="10" t="s">
        <v>9</v>
      </c>
      <c r="E11" s="13"/>
      <c r="F11" s="19" t="s">
        <v>10</v>
      </c>
      <c r="G11" s="13"/>
      <c r="H11" s="13"/>
      <c r="I11" s="10" t="s">
        <v>11</v>
      </c>
      <c r="J11" s="19" t="s">
        <v>10</v>
      </c>
      <c r="K11" s="13"/>
      <c r="L11" s="15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</row>
    <row r="12" spans="1:46" s="16" customFormat="1" ht="12" customHeight="1" x14ac:dyDescent="0.25">
      <c r="A12" s="13"/>
      <c r="B12" s="14"/>
      <c r="C12" s="13"/>
      <c r="D12" s="10" t="s">
        <v>12</v>
      </c>
      <c r="E12" s="13"/>
      <c r="F12" s="19" t="s">
        <v>13</v>
      </c>
      <c r="G12" s="13"/>
      <c r="H12" s="13"/>
      <c r="I12" s="10" t="s">
        <v>14</v>
      </c>
      <c r="J12" s="20"/>
      <c r="K12" s="13"/>
      <c r="L12" s="15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</row>
    <row r="13" spans="1:46" s="16" customFormat="1" ht="10.9" customHeight="1" x14ac:dyDescent="0.25">
      <c r="A13" s="13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5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46" s="16" customFormat="1" ht="12" customHeight="1" x14ac:dyDescent="0.25">
      <c r="A14" s="13"/>
      <c r="B14" s="14"/>
      <c r="C14" s="13"/>
      <c r="D14" s="10" t="s">
        <v>15</v>
      </c>
      <c r="E14" s="13"/>
      <c r="F14" s="13"/>
      <c r="G14" s="13"/>
      <c r="H14" s="13"/>
      <c r="I14" s="10" t="s">
        <v>16</v>
      </c>
      <c r="J14" s="19" t="s">
        <v>10</v>
      </c>
      <c r="K14" s="13"/>
      <c r="L14" s="15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</row>
    <row r="15" spans="1:46" s="16" customFormat="1" ht="18" customHeight="1" x14ac:dyDescent="0.25">
      <c r="A15" s="13"/>
      <c r="B15" s="14"/>
      <c r="C15" s="13"/>
      <c r="D15" s="13"/>
      <c r="E15" s="19" t="s">
        <v>17</v>
      </c>
      <c r="F15" s="13"/>
      <c r="G15" s="13"/>
      <c r="H15" s="13"/>
      <c r="I15" s="10" t="s">
        <v>18</v>
      </c>
      <c r="J15" s="19" t="s">
        <v>10</v>
      </c>
      <c r="K15" s="13"/>
      <c r="L15" s="15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</row>
    <row r="16" spans="1:46" s="16" customFormat="1" ht="6.95" customHeight="1" x14ac:dyDescent="0.25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5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</row>
    <row r="17" spans="1:31" s="16" customFormat="1" ht="12" customHeight="1" x14ac:dyDescent="0.25">
      <c r="A17" s="13"/>
      <c r="B17" s="14"/>
      <c r="C17" s="13"/>
      <c r="D17" s="10" t="s">
        <v>19</v>
      </c>
      <c r="E17" s="13"/>
      <c r="F17" s="13"/>
      <c r="G17" s="13"/>
      <c r="H17" s="13"/>
      <c r="I17" s="10" t="s">
        <v>16</v>
      </c>
      <c r="J17" s="19" t="str">
        <f>'[1]Rekapitulácia stavby'!AN13</f>
        <v/>
      </c>
      <c r="K17" s="13"/>
      <c r="L17" s="15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</row>
    <row r="18" spans="1:31" s="16" customFormat="1" ht="18" customHeight="1" x14ac:dyDescent="0.25">
      <c r="A18" s="13"/>
      <c r="B18" s="14"/>
      <c r="C18" s="13"/>
      <c r="D18" s="13"/>
      <c r="E18" s="21" t="str">
        <f>'[1]Rekapitulácia stavby'!E14</f>
        <v xml:space="preserve"> </v>
      </c>
      <c r="F18" s="21"/>
      <c r="G18" s="21"/>
      <c r="H18" s="21"/>
      <c r="I18" s="10" t="s">
        <v>18</v>
      </c>
      <c r="J18" s="19" t="str">
        <f>'[1]Rekapitulácia stavby'!AN14</f>
        <v/>
      </c>
      <c r="K18" s="13"/>
      <c r="L18" s="1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</row>
    <row r="19" spans="1:31" s="16" customFormat="1" ht="6.95" customHeight="1" x14ac:dyDescent="0.25">
      <c r="A19" s="13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5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</row>
    <row r="20" spans="1:31" s="16" customFormat="1" ht="12" customHeight="1" x14ac:dyDescent="0.25">
      <c r="A20" s="13"/>
      <c r="B20" s="14"/>
      <c r="C20" s="13"/>
      <c r="D20" s="10" t="s">
        <v>20</v>
      </c>
      <c r="E20" s="13"/>
      <c r="F20" s="13"/>
      <c r="G20" s="13"/>
      <c r="H20" s="13"/>
      <c r="I20" s="10" t="s">
        <v>16</v>
      </c>
      <c r="J20" s="19" t="str">
        <f>IF('[1]Rekapitulácia stavby'!AN16="","",'[1]Rekapitulácia stavby'!AN16)</f>
        <v/>
      </c>
      <c r="K20" s="13"/>
      <c r="L20" s="15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</row>
    <row r="21" spans="1:31" s="16" customFormat="1" ht="18" customHeight="1" x14ac:dyDescent="0.25">
      <c r="A21" s="13"/>
      <c r="B21" s="14"/>
      <c r="C21" s="13"/>
      <c r="D21" s="13"/>
      <c r="E21" s="19" t="str">
        <f>IF('[1]Rekapitulácia stavby'!E17="","",'[1]Rekapitulácia stavby'!E17)</f>
        <v xml:space="preserve"> </v>
      </c>
      <c r="F21" s="13"/>
      <c r="G21" s="13"/>
      <c r="H21" s="13"/>
      <c r="I21" s="10" t="s">
        <v>18</v>
      </c>
      <c r="J21" s="19" t="str">
        <f>IF('[1]Rekapitulácia stavby'!AN17="","",'[1]Rekapitulácia stavby'!AN17)</f>
        <v/>
      </c>
      <c r="K21" s="13"/>
      <c r="L21" s="15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</row>
    <row r="22" spans="1:31" s="16" customFormat="1" ht="6.95" customHeight="1" x14ac:dyDescent="0.25">
      <c r="A22" s="13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5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s="16" customFormat="1" ht="12" customHeight="1" x14ac:dyDescent="0.25">
      <c r="A23" s="13"/>
      <c r="B23" s="14"/>
      <c r="C23" s="13"/>
      <c r="D23" s="10" t="s">
        <v>21</v>
      </c>
      <c r="E23" s="13"/>
      <c r="F23" s="13"/>
      <c r="G23" s="13"/>
      <c r="H23" s="13"/>
      <c r="I23" s="10" t="s">
        <v>16</v>
      </c>
      <c r="J23" s="19" t="s">
        <v>10</v>
      </c>
      <c r="K23" s="13"/>
      <c r="L23" s="15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</row>
    <row r="24" spans="1:31" s="16" customFormat="1" ht="18" customHeight="1" x14ac:dyDescent="0.25">
      <c r="A24" s="13"/>
      <c r="B24" s="14"/>
      <c r="C24" s="13"/>
      <c r="D24" s="13"/>
      <c r="E24" s="19"/>
      <c r="F24" s="13"/>
      <c r="G24" s="13"/>
      <c r="H24" s="13"/>
      <c r="I24" s="10" t="s">
        <v>18</v>
      </c>
      <c r="J24" s="19" t="s">
        <v>10</v>
      </c>
      <c r="K24" s="13"/>
      <c r="L24" s="15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</row>
    <row r="25" spans="1:31" s="16" customFormat="1" ht="6.95" customHeight="1" x14ac:dyDescent="0.25">
      <c r="A25" s="13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5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</row>
    <row r="26" spans="1:31" s="16" customFormat="1" ht="12" customHeight="1" x14ac:dyDescent="0.25">
      <c r="A26" s="13"/>
      <c r="B26" s="14"/>
      <c r="C26" s="13"/>
      <c r="D26" s="10" t="s">
        <v>22</v>
      </c>
      <c r="E26" s="13"/>
      <c r="F26" s="13"/>
      <c r="G26" s="13"/>
      <c r="H26" s="13"/>
      <c r="I26" s="13"/>
      <c r="J26" s="13"/>
      <c r="K26" s="13"/>
      <c r="L26" s="15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</row>
    <row r="27" spans="1:31" s="26" customFormat="1" ht="16.5" customHeight="1" x14ac:dyDescent="0.25">
      <c r="A27" s="22"/>
      <c r="B27" s="23"/>
      <c r="C27" s="22"/>
      <c r="D27" s="22"/>
      <c r="E27" s="24" t="s">
        <v>10</v>
      </c>
      <c r="F27" s="24"/>
      <c r="G27" s="24"/>
      <c r="H27" s="24"/>
      <c r="I27" s="22"/>
      <c r="J27" s="22"/>
      <c r="K27" s="22"/>
      <c r="L27" s="2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s="16" customFormat="1" ht="6.95" customHeight="1" x14ac:dyDescent="0.25">
      <c r="A28" s="13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5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s="16" customFormat="1" ht="6.95" customHeight="1" x14ac:dyDescent="0.25">
      <c r="A29" s="13"/>
      <c r="B29" s="14"/>
      <c r="C29" s="13"/>
      <c r="D29" s="27"/>
      <c r="E29" s="27"/>
      <c r="F29" s="27"/>
      <c r="G29" s="27"/>
      <c r="H29" s="27"/>
      <c r="I29" s="27"/>
      <c r="J29" s="27"/>
      <c r="K29" s="27"/>
      <c r="L29" s="15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s="16" customFormat="1" ht="25.35" customHeight="1" x14ac:dyDescent="0.25">
      <c r="A30" s="13"/>
      <c r="B30" s="14"/>
      <c r="C30" s="13"/>
      <c r="D30" s="28" t="s">
        <v>23</v>
      </c>
      <c r="E30" s="13"/>
      <c r="F30" s="13"/>
      <c r="G30" s="13"/>
      <c r="H30" s="13"/>
      <c r="I30" s="13"/>
      <c r="J30" s="29">
        <f>ROUND(J128, 2)</f>
        <v>0</v>
      </c>
      <c r="K30" s="13"/>
      <c r="L30" s="15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s="16" customFormat="1" ht="6.95" customHeight="1" x14ac:dyDescent="0.25">
      <c r="A31" s="13"/>
      <c r="B31" s="14"/>
      <c r="C31" s="13"/>
      <c r="D31" s="27"/>
      <c r="E31" s="27"/>
      <c r="F31" s="27"/>
      <c r="G31" s="27"/>
      <c r="H31" s="27"/>
      <c r="I31" s="27"/>
      <c r="J31" s="27"/>
      <c r="K31" s="27"/>
      <c r="L31" s="15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</row>
    <row r="32" spans="1:31" s="16" customFormat="1" ht="14.45" customHeight="1" x14ac:dyDescent="0.25">
      <c r="A32" s="13"/>
      <c r="B32" s="14"/>
      <c r="C32" s="13"/>
      <c r="D32" s="13"/>
      <c r="E32" s="13"/>
      <c r="F32" s="30" t="s">
        <v>24</v>
      </c>
      <c r="G32" s="13"/>
      <c r="H32" s="13"/>
      <c r="I32" s="30" t="s">
        <v>25</v>
      </c>
      <c r="J32" s="30" t="s">
        <v>26</v>
      </c>
      <c r="K32" s="13"/>
      <c r="L32" s="15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</row>
    <row r="33" spans="1:31" s="16" customFormat="1" ht="14.45" customHeight="1" x14ac:dyDescent="0.25">
      <c r="A33" s="13"/>
      <c r="B33" s="14"/>
      <c r="C33" s="13"/>
      <c r="D33" s="31" t="s">
        <v>27</v>
      </c>
      <c r="E33" s="32" t="s">
        <v>28</v>
      </c>
      <c r="F33" s="33">
        <f>ROUND((SUM(BE128:BE179)),  2)</f>
        <v>0</v>
      </c>
      <c r="G33" s="34"/>
      <c r="H33" s="34"/>
      <c r="I33" s="35">
        <v>0.2</v>
      </c>
      <c r="J33" s="33">
        <f>ROUND(((SUM(BE128:BE179))*I33),  2)</f>
        <v>0</v>
      </c>
      <c r="K33" s="13"/>
      <c r="L33" s="15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</row>
    <row r="34" spans="1:31" s="16" customFormat="1" ht="14.45" customHeight="1" x14ac:dyDescent="0.25">
      <c r="A34" s="13"/>
      <c r="B34" s="14"/>
      <c r="C34" s="13"/>
      <c r="D34" s="13"/>
      <c r="E34" s="32" t="s">
        <v>29</v>
      </c>
      <c r="F34" s="36">
        <f>ROUND((SUM(BF128:BF179)),  2)</f>
        <v>0</v>
      </c>
      <c r="G34" s="13"/>
      <c r="H34" s="13"/>
      <c r="I34" s="37">
        <v>0.2</v>
      </c>
      <c r="J34" s="36">
        <f>ROUND(((SUM(BF128:BF179))*I34),  2)</f>
        <v>0</v>
      </c>
      <c r="K34" s="13"/>
      <c r="L34" s="15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s="16" customFormat="1" ht="14.45" hidden="1" customHeight="1" x14ac:dyDescent="0.25">
      <c r="A35" s="13"/>
      <c r="B35" s="14"/>
      <c r="C35" s="13"/>
      <c r="D35" s="13"/>
      <c r="E35" s="10" t="s">
        <v>30</v>
      </c>
      <c r="F35" s="36">
        <f>ROUND((SUM(BG128:BG179)),  2)</f>
        <v>0</v>
      </c>
      <c r="G35" s="13"/>
      <c r="H35" s="13"/>
      <c r="I35" s="37">
        <v>0.2</v>
      </c>
      <c r="J35" s="36">
        <f>0</f>
        <v>0</v>
      </c>
      <c r="K35" s="13"/>
      <c r="L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</row>
    <row r="36" spans="1:31" s="16" customFormat="1" ht="14.45" hidden="1" customHeight="1" x14ac:dyDescent="0.25">
      <c r="A36" s="13"/>
      <c r="B36" s="14"/>
      <c r="C36" s="13"/>
      <c r="D36" s="13"/>
      <c r="E36" s="10" t="s">
        <v>31</v>
      </c>
      <c r="F36" s="36">
        <f>ROUND((SUM(BH128:BH179)),  2)</f>
        <v>0</v>
      </c>
      <c r="G36" s="13"/>
      <c r="H36" s="13"/>
      <c r="I36" s="37">
        <v>0.2</v>
      </c>
      <c r="J36" s="36">
        <f>0</f>
        <v>0</v>
      </c>
      <c r="K36" s="13"/>
      <c r="L36" s="15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</row>
    <row r="37" spans="1:31" s="16" customFormat="1" ht="14.45" hidden="1" customHeight="1" x14ac:dyDescent="0.25">
      <c r="A37" s="13"/>
      <c r="B37" s="14"/>
      <c r="C37" s="13"/>
      <c r="D37" s="13"/>
      <c r="E37" s="32" t="s">
        <v>32</v>
      </c>
      <c r="F37" s="33">
        <f>ROUND((SUM(BI128:BI179)),  2)</f>
        <v>0</v>
      </c>
      <c r="G37" s="34"/>
      <c r="H37" s="34"/>
      <c r="I37" s="35">
        <v>0</v>
      </c>
      <c r="J37" s="33">
        <f>0</f>
        <v>0</v>
      </c>
      <c r="K37" s="13"/>
      <c r="L37" s="15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</row>
    <row r="38" spans="1:31" s="16" customFormat="1" ht="6.95" customHeight="1" x14ac:dyDescent="0.25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5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s="16" customFormat="1" ht="25.35" customHeight="1" x14ac:dyDescent="0.25">
      <c r="A39" s="13"/>
      <c r="B39" s="14"/>
      <c r="C39" s="38"/>
      <c r="D39" s="39" t="s">
        <v>33</v>
      </c>
      <c r="E39" s="40"/>
      <c r="F39" s="40"/>
      <c r="G39" s="41" t="s">
        <v>34</v>
      </c>
      <c r="H39" s="42" t="s">
        <v>35</v>
      </c>
      <c r="I39" s="40"/>
      <c r="J39" s="43">
        <f>SUM(J30:J37)</f>
        <v>0</v>
      </c>
      <c r="K39" s="44"/>
      <c r="L39" s="15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</row>
    <row r="40" spans="1:31" s="16" customFormat="1" ht="14.45" customHeight="1" x14ac:dyDescent="0.25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5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</row>
    <row r="41" spans="1:31" ht="14.45" customHeight="1" x14ac:dyDescent="0.25">
      <c r="B41" s="7"/>
      <c r="L41" s="7"/>
    </row>
    <row r="42" spans="1:31" ht="14.45" customHeight="1" x14ac:dyDescent="0.25">
      <c r="B42" s="7"/>
      <c r="L42" s="7"/>
    </row>
    <row r="43" spans="1:31" ht="14.45" customHeight="1" x14ac:dyDescent="0.25">
      <c r="B43" s="7"/>
      <c r="L43" s="7"/>
    </row>
    <row r="44" spans="1:31" ht="14.45" customHeight="1" x14ac:dyDescent="0.25">
      <c r="B44" s="7"/>
      <c r="L44" s="7"/>
    </row>
    <row r="45" spans="1:31" ht="14.45" customHeight="1" x14ac:dyDescent="0.25">
      <c r="B45" s="7"/>
      <c r="L45" s="7"/>
    </row>
    <row r="46" spans="1:31" ht="14.45" customHeight="1" x14ac:dyDescent="0.25">
      <c r="B46" s="7"/>
      <c r="L46" s="7"/>
    </row>
    <row r="47" spans="1:31" ht="14.45" customHeight="1" x14ac:dyDescent="0.25">
      <c r="B47" s="7"/>
      <c r="L47" s="7"/>
    </row>
    <row r="48" spans="1:31" ht="14.45" customHeight="1" x14ac:dyDescent="0.25">
      <c r="B48" s="7"/>
      <c r="L48" s="7"/>
    </row>
    <row r="49" spans="1:31" ht="14.45" customHeight="1" x14ac:dyDescent="0.25">
      <c r="B49" s="7"/>
      <c r="L49" s="7"/>
    </row>
    <row r="50" spans="1:31" s="16" customFormat="1" ht="14.45" customHeight="1" x14ac:dyDescent="0.25">
      <c r="B50" s="15"/>
      <c r="D50" s="45" t="s">
        <v>36</v>
      </c>
      <c r="E50" s="46"/>
      <c r="F50" s="46"/>
      <c r="G50" s="45" t="s">
        <v>37</v>
      </c>
      <c r="H50" s="46"/>
      <c r="I50" s="46"/>
      <c r="J50" s="46"/>
      <c r="K50" s="46"/>
      <c r="L50" s="15"/>
    </row>
    <row r="51" spans="1:31" x14ac:dyDescent="0.25">
      <c r="B51" s="7"/>
      <c r="L51" s="7"/>
    </row>
    <row r="52" spans="1:31" x14ac:dyDescent="0.25">
      <c r="B52" s="7"/>
      <c r="L52" s="7"/>
    </row>
    <row r="53" spans="1:31" x14ac:dyDescent="0.25">
      <c r="B53" s="7"/>
      <c r="L53" s="7"/>
    </row>
    <row r="54" spans="1:31" x14ac:dyDescent="0.25">
      <c r="B54" s="7"/>
      <c r="L54" s="7"/>
    </row>
    <row r="55" spans="1:31" x14ac:dyDescent="0.25">
      <c r="B55" s="7"/>
      <c r="L55" s="7"/>
    </row>
    <row r="56" spans="1:31" x14ac:dyDescent="0.25">
      <c r="B56" s="7"/>
      <c r="L56" s="7"/>
    </row>
    <row r="57" spans="1:31" x14ac:dyDescent="0.25">
      <c r="B57" s="7"/>
      <c r="L57" s="7"/>
    </row>
    <row r="58" spans="1:31" x14ac:dyDescent="0.25">
      <c r="B58" s="7"/>
      <c r="L58" s="7"/>
    </row>
    <row r="59" spans="1:31" x14ac:dyDescent="0.25">
      <c r="B59" s="7"/>
      <c r="L59" s="7"/>
    </row>
    <row r="60" spans="1:31" x14ac:dyDescent="0.25">
      <c r="B60" s="7"/>
      <c r="L60" s="7"/>
    </row>
    <row r="61" spans="1:31" s="16" customFormat="1" x14ac:dyDescent="0.25">
      <c r="A61" s="13"/>
      <c r="B61" s="14"/>
      <c r="C61" s="13"/>
      <c r="D61" s="47" t="s">
        <v>38</v>
      </c>
      <c r="E61" s="48"/>
      <c r="F61" s="49" t="s">
        <v>39</v>
      </c>
      <c r="G61" s="47" t="s">
        <v>38</v>
      </c>
      <c r="H61" s="48"/>
      <c r="I61" s="48"/>
      <c r="J61" s="50" t="s">
        <v>39</v>
      </c>
      <c r="K61" s="48"/>
      <c r="L61" s="1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pans="1:31" x14ac:dyDescent="0.25">
      <c r="B62" s="7"/>
      <c r="L62" s="7"/>
    </row>
    <row r="63" spans="1:31" x14ac:dyDescent="0.25">
      <c r="B63" s="7"/>
      <c r="L63" s="7"/>
    </row>
    <row r="64" spans="1:31" x14ac:dyDescent="0.25">
      <c r="B64" s="7"/>
      <c r="L64" s="7"/>
    </row>
    <row r="65" spans="1:31" s="16" customFormat="1" x14ac:dyDescent="0.25">
      <c r="A65" s="13"/>
      <c r="B65" s="14"/>
      <c r="C65" s="13"/>
      <c r="D65" s="45" t="s">
        <v>40</v>
      </c>
      <c r="E65" s="51"/>
      <c r="F65" s="51"/>
      <c r="G65" s="45" t="s">
        <v>41</v>
      </c>
      <c r="H65" s="51"/>
      <c r="I65" s="51"/>
      <c r="J65" s="51"/>
      <c r="K65" s="51"/>
      <c r="L65" s="15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</row>
    <row r="66" spans="1:31" x14ac:dyDescent="0.25">
      <c r="B66" s="7"/>
      <c r="L66" s="7"/>
    </row>
    <row r="67" spans="1:31" x14ac:dyDescent="0.25">
      <c r="B67" s="7"/>
      <c r="L67" s="7"/>
    </row>
    <row r="68" spans="1:31" x14ac:dyDescent="0.25">
      <c r="B68" s="7"/>
      <c r="L68" s="7"/>
    </row>
    <row r="69" spans="1:31" x14ac:dyDescent="0.25">
      <c r="B69" s="7"/>
      <c r="L69" s="7"/>
    </row>
    <row r="70" spans="1:31" x14ac:dyDescent="0.25">
      <c r="B70" s="7"/>
      <c r="L70" s="7"/>
    </row>
    <row r="71" spans="1:31" x14ac:dyDescent="0.25">
      <c r="B71" s="7"/>
      <c r="L71" s="7"/>
    </row>
    <row r="72" spans="1:31" x14ac:dyDescent="0.25">
      <c r="B72" s="7"/>
      <c r="L72" s="7"/>
    </row>
    <row r="73" spans="1:31" x14ac:dyDescent="0.25">
      <c r="B73" s="7"/>
      <c r="L73" s="7"/>
    </row>
    <row r="74" spans="1:31" x14ac:dyDescent="0.25">
      <c r="B74" s="7"/>
      <c r="L74" s="7"/>
    </row>
    <row r="75" spans="1:31" x14ac:dyDescent="0.25">
      <c r="B75" s="7"/>
      <c r="L75" s="7"/>
    </row>
    <row r="76" spans="1:31" s="16" customFormat="1" x14ac:dyDescent="0.25">
      <c r="A76" s="13"/>
      <c r="B76" s="14"/>
      <c r="C76" s="13"/>
      <c r="D76" s="47" t="s">
        <v>38</v>
      </c>
      <c r="E76" s="48"/>
      <c r="F76" s="49" t="s">
        <v>39</v>
      </c>
      <c r="G76" s="47" t="s">
        <v>38</v>
      </c>
      <c r="H76" s="48"/>
      <c r="I76" s="48"/>
      <c r="J76" s="50" t="s">
        <v>39</v>
      </c>
      <c r="K76" s="48"/>
      <c r="L76" s="15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</row>
    <row r="77" spans="1:31" s="16" customFormat="1" ht="14.45" customHeight="1" x14ac:dyDescent="0.25">
      <c r="A77" s="13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15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</row>
    <row r="81" spans="1:47" s="16" customFormat="1" ht="6.95" hidden="1" customHeight="1" x14ac:dyDescent="0.25">
      <c r="A81" s="13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15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</row>
    <row r="82" spans="1:47" s="16" customFormat="1" ht="24.95" hidden="1" customHeight="1" x14ac:dyDescent="0.25">
      <c r="A82" s="13"/>
      <c r="B82" s="14"/>
      <c r="C82" s="8" t="s">
        <v>42</v>
      </c>
      <c r="D82" s="13"/>
      <c r="E82" s="13"/>
      <c r="F82" s="13"/>
      <c r="G82" s="13"/>
      <c r="H82" s="13"/>
      <c r="I82" s="13"/>
      <c r="J82" s="13"/>
      <c r="K82" s="13"/>
      <c r="L82" s="15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</row>
    <row r="83" spans="1:47" s="16" customFormat="1" ht="6.95" hidden="1" customHeight="1" x14ac:dyDescent="0.25">
      <c r="A83" s="13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5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</row>
    <row r="84" spans="1:47" s="16" customFormat="1" ht="12" hidden="1" customHeight="1" x14ac:dyDescent="0.25">
      <c r="A84" s="13"/>
      <c r="B84" s="14"/>
      <c r="C84" s="10" t="s">
        <v>6</v>
      </c>
      <c r="D84" s="13"/>
      <c r="E84" s="13"/>
      <c r="F84" s="13"/>
      <c r="G84" s="13"/>
      <c r="H84" s="13"/>
      <c r="I84" s="13"/>
      <c r="J84" s="13"/>
      <c r="K84" s="13"/>
      <c r="L84" s="15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</row>
    <row r="85" spans="1:47" s="16" customFormat="1" ht="16.5" hidden="1" customHeight="1" x14ac:dyDescent="0.25">
      <c r="A85" s="13"/>
      <c r="B85" s="14"/>
      <c r="C85" s="13"/>
      <c r="D85" s="13"/>
      <c r="E85" s="11" t="str">
        <f>E7</f>
        <v>Objekty ŠL SR OZ Tribeč - opravy striech, konštrukcií a búranie</v>
      </c>
      <c r="F85" s="12"/>
      <c r="G85" s="12"/>
      <c r="H85" s="12"/>
      <c r="I85" s="13"/>
      <c r="J85" s="13"/>
      <c r="K85" s="13"/>
      <c r="L85" s="15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</row>
    <row r="86" spans="1:47" s="16" customFormat="1" ht="12" hidden="1" customHeight="1" x14ac:dyDescent="0.25">
      <c r="A86" s="13"/>
      <c r="B86" s="14"/>
      <c r="C86" s="10" t="s">
        <v>7</v>
      </c>
      <c r="D86" s="13"/>
      <c r="E86" s="13"/>
      <c r="F86" s="13"/>
      <c r="G86" s="13"/>
      <c r="H86" s="13"/>
      <c r="I86" s="13"/>
      <c r="J86" s="13"/>
      <c r="K86" s="13"/>
      <c r="L86" s="15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</row>
    <row r="87" spans="1:47" s="16" customFormat="1" ht="16.5" hidden="1" customHeight="1" x14ac:dyDescent="0.25">
      <c r="A87" s="13"/>
      <c r="B87" s="14"/>
      <c r="C87" s="13"/>
      <c r="D87" s="13"/>
      <c r="E87" s="17" t="str">
        <f>E9</f>
        <v>1 - Chladiareň</v>
      </c>
      <c r="F87" s="18"/>
      <c r="G87" s="18"/>
      <c r="H87" s="18"/>
      <c r="I87" s="13"/>
      <c r="J87" s="13"/>
      <c r="K87" s="13"/>
      <c r="L87" s="15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</row>
    <row r="88" spans="1:47" s="16" customFormat="1" ht="6.95" hidden="1" customHeight="1" x14ac:dyDescent="0.25">
      <c r="A88" s="13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5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</row>
    <row r="89" spans="1:47" s="16" customFormat="1" ht="12" hidden="1" customHeight="1" x14ac:dyDescent="0.25">
      <c r="A89" s="13"/>
      <c r="B89" s="14"/>
      <c r="C89" s="10" t="s">
        <v>12</v>
      </c>
      <c r="D89" s="13"/>
      <c r="E89" s="13"/>
      <c r="F89" s="19" t="str">
        <f>F12</f>
        <v xml:space="preserve"> </v>
      </c>
      <c r="G89" s="13"/>
      <c r="H89" s="13"/>
      <c r="I89" s="10" t="s">
        <v>14</v>
      </c>
      <c r="J89" s="20" t="str">
        <f>IF(J12="","",J12)</f>
        <v/>
      </c>
      <c r="K89" s="13"/>
      <c r="L89" s="15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</row>
    <row r="90" spans="1:47" s="16" customFormat="1" ht="6.95" hidden="1" customHeight="1" x14ac:dyDescent="0.25">
      <c r="A90" s="13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5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</row>
    <row r="91" spans="1:47" s="16" customFormat="1" ht="15.2" hidden="1" customHeight="1" x14ac:dyDescent="0.25">
      <c r="A91" s="13"/>
      <c r="B91" s="14"/>
      <c r="C91" s="10" t="s">
        <v>15</v>
      </c>
      <c r="D91" s="13"/>
      <c r="E91" s="13"/>
      <c r="F91" s="19" t="str">
        <f>E15</f>
        <v>Lesy SR, OZ Tribeč, š.p., Parková 7, Topoľčianky</v>
      </c>
      <c r="G91" s="13"/>
      <c r="H91" s="13"/>
      <c r="I91" s="10" t="s">
        <v>20</v>
      </c>
      <c r="J91" s="56" t="str">
        <f>E21</f>
        <v xml:space="preserve"> </v>
      </c>
      <c r="K91" s="13"/>
      <c r="L91" s="15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</row>
    <row r="92" spans="1:47" s="16" customFormat="1" ht="25.7" hidden="1" customHeight="1" x14ac:dyDescent="0.25">
      <c r="A92" s="13"/>
      <c r="B92" s="14"/>
      <c r="C92" s="10" t="s">
        <v>19</v>
      </c>
      <c r="D92" s="13"/>
      <c r="E92" s="13"/>
      <c r="F92" s="19" t="str">
        <f>IF(E18="","",E18)</f>
        <v xml:space="preserve"> </v>
      </c>
      <c r="G92" s="13"/>
      <c r="H92" s="13"/>
      <c r="I92" s="10" t="s">
        <v>21</v>
      </c>
      <c r="J92" s="56">
        <f>E24</f>
        <v>0</v>
      </c>
      <c r="K92" s="13"/>
      <c r="L92" s="15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</row>
    <row r="93" spans="1:47" s="16" customFormat="1" ht="10.35" hidden="1" customHeight="1" x14ac:dyDescent="0.25">
      <c r="A93" s="13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5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</row>
    <row r="94" spans="1:47" s="16" customFormat="1" ht="29.25" hidden="1" customHeight="1" x14ac:dyDescent="0.25">
      <c r="A94" s="13"/>
      <c r="B94" s="14"/>
      <c r="C94" s="57" t="s">
        <v>43</v>
      </c>
      <c r="D94" s="38"/>
      <c r="E94" s="38"/>
      <c r="F94" s="38"/>
      <c r="G94" s="38"/>
      <c r="H94" s="38"/>
      <c r="I94" s="38"/>
      <c r="J94" s="58" t="s">
        <v>44</v>
      </c>
      <c r="K94" s="38"/>
      <c r="L94" s="15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</row>
    <row r="95" spans="1:47" s="16" customFormat="1" ht="10.35" hidden="1" customHeight="1" x14ac:dyDescent="0.25">
      <c r="A95" s="13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5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</row>
    <row r="96" spans="1:47" s="16" customFormat="1" ht="22.9" hidden="1" customHeight="1" x14ac:dyDescent="0.25">
      <c r="A96" s="13"/>
      <c r="B96" s="14"/>
      <c r="C96" s="59" t="s">
        <v>45</v>
      </c>
      <c r="D96" s="13"/>
      <c r="E96" s="13"/>
      <c r="F96" s="13"/>
      <c r="G96" s="13"/>
      <c r="H96" s="13"/>
      <c r="I96" s="13"/>
      <c r="J96" s="29">
        <f>J128</f>
        <v>0</v>
      </c>
      <c r="K96" s="13"/>
      <c r="L96" s="15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U96" s="4" t="s">
        <v>46</v>
      </c>
    </row>
    <row r="97" spans="1:31" s="60" customFormat="1" ht="24.95" hidden="1" customHeight="1" x14ac:dyDescent="0.25">
      <c r="B97" s="61"/>
      <c r="D97" s="62" t="s">
        <v>47</v>
      </c>
      <c r="E97" s="63"/>
      <c r="F97" s="63"/>
      <c r="G97" s="63"/>
      <c r="H97" s="63"/>
      <c r="I97" s="63"/>
      <c r="J97" s="64">
        <f>J129</f>
        <v>0</v>
      </c>
      <c r="L97" s="61"/>
    </row>
    <row r="98" spans="1:31" s="65" customFormat="1" ht="19.899999999999999" hidden="1" customHeight="1" x14ac:dyDescent="0.25">
      <c r="B98" s="66"/>
      <c r="D98" s="67" t="s">
        <v>48</v>
      </c>
      <c r="E98" s="68"/>
      <c r="F98" s="68"/>
      <c r="G98" s="68"/>
      <c r="H98" s="68"/>
      <c r="I98" s="68"/>
      <c r="J98" s="69">
        <f>J130</f>
        <v>0</v>
      </c>
      <c r="L98" s="66"/>
    </row>
    <row r="99" spans="1:31" s="65" customFormat="1" ht="19.899999999999999" hidden="1" customHeight="1" x14ac:dyDescent="0.25">
      <c r="B99" s="66"/>
      <c r="D99" s="67" t="s">
        <v>49</v>
      </c>
      <c r="E99" s="68"/>
      <c r="F99" s="68"/>
      <c r="G99" s="68"/>
      <c r="H99" s="68"/>
      <c r="I99" s="68"/>
      <c r="J99" s="69">
        <f>J135</f>
        <v>0</v>
      </c>
      <c r="L99" s="66"/>
    </row>
    <row r="100" spans="1:31" s="65" customFormat="1" ht="19.899999999999999" hidden="1" customHeight="1" x14ac:dyDescent="0.25">
      <c r="B100" s="66"/>
      <c r="D100" s="67" t="s">
        <v>50</v>
      </c>
      <c r="E100" s="68"/>
      <c r="F100" s="68"/>
      <c r="G100" s="68"/>
      <c r="H100" s="68"/>
      <c r="I100" s="68"/>
      <c r="J100" s="69">
        <f>J141</f>
        <v>0</v>
      </c>
      <c r="L100" s="66"/>
    </row>
    <row r="101" spans="1:31" s="65" customFormat="1" ht="19.899999999999999" hidden="1" customHeight="1" x14ac:dyDescent="0.25">
      <c r="B101" s="66"/>
      <c r="D101" s="67" t="s">
        <v>51</v>
      </c>
      <c r="E101" s="68"/>
      <c r="F101" s="68"/>
      <c r="G101" s="68"/>
      <c r="H101" s="68"/>
      <c r="I101" s="68"/>
      <c r="J101" s="69">
        <f>J153</f>
        <v>0</v>
      </c>
      <c r="L101" s="66"/>
    </row>
    <row r="102" spans="1:31" s="65" customFormat="1" ht="19.899999999999999" hidden="1" customHeight="1" x14ac:dyDescent="0.25">
      <c r="B102" s="66"/>
      <c r="D102" s="67" t="s">
        <v>52</v>
      </c>
      <c r="E102" s="68"/>
      <c r="F102" s="68"/>
      <c r="G102" s="68"/>
      <c r="H102" s="68"/>
      <c r="I102" s="68"/>
      <c r="J102" s="69">
        <f>J166</f>
        <v>0</v>
      </c>
      <c r="L102" s="66"/>
    </row>
    <row r="103" spans="1:31" s="65" customFormat="1" ht="19.899999999999999" hidden="1" customHeight="1" x14ac:dyDescent="0.25">
      <c r="B103" s="66"/>
      <c r="D103" s="67" t="s">
        <v>53</v>
      </c>
      <c r="E103" s="68"/>
      <c r="F103" s="68"/>
      <c r="G103" s="68"/>
      <c r="H103" s="68"/>
      <c r="I103" s="68"/>
      <c r="J103" s="69">
        <f>J168</f>
        <v>0</v>
      </c>
      <c r="L103" s="66"/>
    </row>
    <row r="104" spans="1:31" s="60" customFormat="1" ht="24.95" hidden="1" customHeight="1" x14ac:dyDescent="0.25">
      <c r="B104" s="61"/>
      <c r="D104" s="62" t="s">
        <v>54</v>
      </c>
      <c r="E104" s="63"/>
      <c r="F104" s="63"/>
      <c r="G104" s="63"/>
      <c r="H104" s="63"/>
      <c r="I104" s="63"/>
      <c r="J104" s="64">
        <f>J170</f>
        <v>0</v>
      </c>
      <c r="L104" s="61"/>
    </row>
    <row r="105" spans="1:31" s="65" customFormat="1" ht="19.899999999999999" hidden="1" customHeight="1" x14ac:dyDescent="0.25">
      <c r="B105" s="66"/>
      <c r="D105" s="67" t="s">
        <v>55</v>
      </c>
      <c r="E105" s="68"/>
      <c r="F105" s="68"/>
      <c r="G105" s="68"/>
      <c r="H105" s="68"/>
      <c r="I105" s="68"/>
      <c r="J105" s="69">
        <f>J171</f>
        <v>0</v>
      </c>
      <c r="L105" s="66"/>
    </row>
    <row r="106" spans="1:31" s="65" customFormat="1" ht="19.899999999999999" hidden="1" customHeight="1" x14ac:dyDescent="0.25">
      <c r="B106" s="66"/>
      <c r="D106" s="67" t="s">
        <v>56</v>
      </c>
      <c r="E106" s="68"/>
      <c r="F106" s="68"/>
      <c r="G106" s="68"/>
      <c r="H106" s="68"/>
      <c r="I106" s="68"/>
      <c r="J106" s="69">
        <f>J173</f>
        <v>0</v>
      </c>
      <c r="L106" s="66"/>
    </row>
    <row r="107" spans="1:31" s="60" customFormat="1" ht="24.95" hidden="1" customHeight="1" x14ac:dyDescent="0.25">
      <c r="B107" s="61"/>
      <c r="D107" s="62" t="s">
        <v>57</v>
      </c>
      <c r="E107" s="63"/>
      <c r="F107" s="63"/>
      <c r="G107" s="63"/>
      <c r="H107" s="63"/>
      <c r="I107" s="63"/>
      <c r="J107" s="64">
        <f>J176</f>
        <v>0</v>
      </c>
      <c r="L107" s="61"/>
    </row>
    <row r="108" spans="1:31" s="65" customFormat="1" ht="19.899999999999999" hidden="1" customHeight="1" x14ac:dyDescent="0.25">
      <c r="B108" s="66"/>
      <c r="D108" s="67" t="s">
        <v>58</v>
      </c>
      <c r="E108" s="68"/>
      <c r="F108" s="68"/>
      <c r="G108" s="68"/>
      <c r="H108" s="68"/>
      <c r="I108" s="68"/>
      <c r="J108" s="69">
        <f>J177</f>
        <v>0</v>
      </c>
      <c r="L108" s="66"/>
    </row>
    <row r="109" spans="1:31" s="16" customFormat="1" ht="21.75" hidden="1" customHeight="1" x14ac:dyDescent="0.25">
      <c r="A109" s="13"/>
      <c r="B109" s="14"/>
      <c r="C109" s="13"/>
      <c r="D109" s="13"/>
      <c r="E109" s="13"/>
      <c r="F109" s="13"/>
      <c r="G109" s="13"/>
      <c r="H109" s="13"/>
      <c r="I109" s="13"/>
      <c r="J109" s="13"/>
      <c r="K109" s="13"/>
      <c r="L109" s="15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</row>
    <row r="110" spans="1:31" s="16" customFormat="1" ht="6.95" hidden="1" customHeight="1" x14ac:dyDescent="0.25">
      <c r="A110" s="13"/>
      <c r="B110" s="52"/>
      <c r="C110" s="53"/>
      <c r="D110" s="53"/>
      <c r="E110" s="53"/>
      <c r="F110" s="53"/>
      <c r="G110" s="53"/>
      <c r="H110" s="53"/>
      <c r="I110" s="53"/>
      <c r="J110" s="53"/>
      <c r="K110" s="53"/>
      <c r="L110" s="15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</row>
    <row r="111" spans="1:31" hidden="1" x14ac:dyDescent="0.25"/>
    <row r="112" spans="1:31" hidden="1" x14ac:dyDescent="0.25"/>
    <row r="113" spans="1:63" hidden="1" x14ac:dyDescent="0.25"/>
    <row r="114" spans="1:63" s="16" customFormat="1" ht="6.95" customHeight="1" x14ac:dyDescent="0.25">
      <c r="A114" s="13"/>
      <c r="B114" s="54"/>
      <c r="C114" s="55"/>
      <c r="D114" s="55"/>
      <c r="E114" s="55"/>
      <c r="F114" s="55"/>
      <c r="G114" s="55"/>
      <c r="H114" s="55"/>
      <c r="I114" s="55"/>
      <c r="J114" s="55"/>
      <c r="K114" s="55"/>
      <c r="L114" s="15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</row>
    <row r="115" spans="1:63" s="16" customFormat="1" ht="24.95" customHeight="1" x14ac:dyDescent="0.25">
      <c r="A115" s="13"/>
      <c r="B115" s="14"/>
      <c r="C115" s="8" t="s">
        <v>59</v>
      </c>
      <c r="D115" s="13"/>
      <c r="E115" s="13"/>
      <c r="F115" s="13"/>
      <c r="G115" s="13"/>
      <c r="H115" s="13"/>
      <c r="I115" s="13"/>
      <c r="J115" s="13"/>
      <c r="K115" s="13"/>
      <c r="L115" s="15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</row>
    <row r="116" spans="1:63" s="16" customFormat="1" ht="6.95" customHeight="1" x14ac:dyDescent="0.25">
      <c r="A116" s="13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5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</row>
    <row r="117" spans="1:63" s="16" customFormat="1" ht="12" customHeight="1" x14ac:dyDescent="0.25">
      <c r="A117" s="13"/>
      <c r="B117" s="14"/>
      <c r="C117" s="10" t="s">
        <v>6</v>
      </c>
      <c r="D117" s="13"/>
      <c r="E117" s="13"/>
      <c r="F117" s="13"/>
      <c r="G117" s="13"/>
      <c r="H117" s="13"/>
      <c r="I117" s="13"/>
      <c r="J117" s="13"/>
      <c r="K117" s="13"/>
      <c r="L117" s="15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</row>
    <row r="118" spans="1:63" s="16" customFormat="1" ht="16.5" customHeight="1" x14ac:dyDescent="0.25">
      <c r="A118" s="13"/>
      <c r="B118" s="14"/>
      <c r="C118" s="13"/>
      <c r="D118" s="13"/>
      <c r="E118" s="11" t="str">
        <f>E7</f>
        <v>Objekty ŠL SR OZ Tribeč - opravy striech, konštrukcií a búranie</v>
      </c>
      <c r="F118" s="12"/>
      <c r="G118" s="12"/>
      <c r="H118" s="12"/>
      <c r="I118" s="13"/>
      <c r="J118" s="13"/>
      <c r="K118" s="13"/>
      <c r="L118" s="15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</row>
    <row r="119" spans="1:63" s="16" customFormat="1" ht="12" customHeight="1" x14ac:dyDescent="0.25">
      <c r="A119" s="13"/>
      <c r="B119" s="14"/>
      <c r="C119" s="10" t="s">
        <v>7</v>
      </c>
      <c r="D119" s="13"/>
      <c r="E119" s="13"/>
      <c r="F119" s="13"/>
      <c r="G119" s="13"/>
      <c r="H119" s="13"/>
      <c r="I119" s="13"/>
      <c r="J119" s="13"/>
      <c r="K119" s="13"/>
      <c r="L119" s="15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</row>
    <row r="120" spans="1:63" s="16" customFormat="1" ht="16.5" customHeight="1" x14ac:dyDescent="0.25">
      <c r="A120" s="13"/>
      <c r="B120" s="14"/>
      <c r="C120" s="13"/>
      <c r="D120" s="13"/>
      <c r="E120" s="17" t="str">
        <f>E9</f>
        <v>1 - Chladiareň</v>
      </c>
      <c r="F120" s="18"/>
      <c r="G120" s="18"/>
      <c r="H120" s="18"/>
      <c r="I120" s="13"/>
      <c r="J120" s="13"/>
      <c r="K120" s="13"/>
      <c r="L120" s="15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</row>
    <row r="121" spans="1:63" s="16" customFormat="1" ht="6.95" customHeight="1" x14ac:dyDescent="0.25">
      <c r="A121" s="13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5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</row>
    <row r="122" spans="1:63" s="16" customFormat="1" ht="12" customHeight="1" x14ac:dyDescent="0.25">
      <c r="A122" s="13"/>
      <c r="B122" s="14"/>
      <c r="C122" s="10" t="s">
        <v>12</v>
      </c>
      <c r="D122" s="13"/>
      <c r="E122" s="13"/>
      <c r="F122" s="19" t="str">
        <f>F12</f>
        <v xml:space="preserve"> </v>
      </c>
      <c r="G122" s="13"/>
      <c r="H122" s="13"/>
      <c r="I122" s="10" t="s">
        <v>14</v>
      </c>
      <c r="J122" s="20"/>
      <c r="K122" s="13"/>
      <c r="L122" s="15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</row>
    <row r="123" spans="1:63" s="16" customFormat="1" ht="6.95" customHeight="1" x14ac:dyDescent="0.25">
      <c r="A123" s="13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5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</row>
    <row r="124" spans="1:63" s="16" customFormat="1" ht="15.2" customHeight="1" x14ac:dyDescent="0.25">
      <c r="A124" s="13"/>
      <c r="B124" s="14"/>
      <c r="C124" s="10" t="s">
        <v>15</v>
      </c>
      <c r="D124" s="13"/>
      <c r="E124" s="13"/>
      <c r="F124" s="19" t="str">
        <f>E15</f>
        <v>Lesy SR, OZ Tribeč, š.p., Parková 7, Topoľčianky</v>
      </c>
      <c r="G124" s="13"/>
      <c r="H124" s="13"/>
      <c r="I124" s="10" t="s">
        <v>20</v>
      </c>
      <c r="J124" s="56" t="str">
        <f>E21</f>
        <v xml:space="preserve"> </v>
      </c>
      <c r="K124" s="13"/>
      <c r="L124" s="15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</row>
    <row r="125" spans="1:63" s="16" customFormat="1" ht="25.7" customHeight="1" x14ac:dyDescent="0.25">
      <c r="A125" s="13"/>
      <c r="B125" s="14"/>
      <c r="C125" s="10" t="s">
        <v>19</v>
      </c>
      <c r="D125" s="13"/>
      <c r="E125" s="13"/>
      <c r="F125" s="19" t="str">
        <f>IF(E18="","",E18)</f>
        <v xml:space="preserve"> </v>
      </c>
      <c r="G125" s="13"/>
      <c r="H125" s="13"/>
      <c r="I125" s="10" t="s">
        <v>21</v>
      </c>
      <c r="J125" s="56"/>
      <c r="K125" s="13"/>
      <c r="L125" s="15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</row>
    <row r="126" spans="1:63" s="16" customFormat="1" ht="10.35" customHeight="1" x14ac:dyDescent="0.25">
      <c r="A126" s="13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5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</row>
    <row r="127" spans="1:63" s="80" customFormat="1" ht="29.25" customHeight="1" x14ac:dyDescent="0.25">
      <c r="A127" s="70"/>
      <c r="B127" s="71"/>
      <c r="C127" s="72" t="s">
        <v>60</v>
      </c>
      <c r="D127" s="73" t="s">
        <v>61</v>
      </c>
      <c r="E127" s="73" t="s">
        <v>62</v>
      </c>
      <c r="F127" s="73" t="s">
        <v>63</v>
      </c>
      <c r="G127" s="73" t="s">
        <v>64</v>
      </c>
      <c r="H127" s="73" t="s">
        <v>65</v>
      </c>
      <c r="I127" s="73" t="s">
        <v>66</v>
      </c>
      <c r="J127" s="74" t="s">
        <v>44</v>
      </c>
      <c r="K127" s="75" t="s">
        <v>67</v>
      </c>
      <c r="L127" s="76"/>
      <c r="M127" s="77" t="s">
        <v>10</v>
      </c>
      <c r="N127" s="78"/>
      <c r="O127" s="78" t="s">
        <v>68</v>
      </c>
      <c r="P127" s="78" t="s">
        <v>69</v>
      </c>
      <c r="Q127" s="78" t="s">
        <v>70</v>
      </c>
      <c r="R127" s="78" t="s">
        <v>71</v>
      </c>
      <c r="S127" s="78" t="s">
        <v>72</v>
      </c>
      <c r="T127" s="79" t="s">
        <v>73</v>
      </c>
      <c r="U127" s="70"/>
      <c r="V127" s="70"/>
      <c r="W127" s="70"/>
      <c r="X127" s="70"/>
      <c r="Y127" s="70"/>
      <c r="Z127" s="70"/>
      <c r="AA127" s="70"/>
      <c r="AB127" s="70"/>
      <c r="AC127" s="70"/>
      <c r="AD127" s="70"/>
      <c r="AE127" s="70"/>
    </row>
    <row r="128" spans="1:63" s="16" customFormat="1" ht="22.9" customHeight="1" x14ac:dyDescent="0.25">
      <c r="A128" s="13"/>
      <c r="B128" s="14"/>
      <c r="C128" s="81" t="s">
        <v>45</v>
      </c>
      <c r="D128" s="13"/>
      <c r="E128" s="13"/>
      <c r="F128" s="13"/>
      <c r="G128" s="13"/>
      <c r="H128" s="13"/>
      <c r="I128" s="13"/>
      <c r="J128" s="82">
        <f>BK128</f>
        <v>0</v>
      </c>
      <c r="K128" s="13"/>
      <c r="L128" s="14"/>
      <c r="M128" s="83"/>
      <c r="N128" s="84"/>
      <c r="O128" s="27"/>
      <c r="P128" s="85">
        <f>P129+P170+P176</f>
        <v>329.95137749999992</v>
      </c>
      <c r="Q128" s="27"/>
      <c r="R128" s="85">
        <f>R129+R170+R176</f>
        <v>3.4754713239999999</v>
      </c>
      <c r="S128" s="27"/>
      <c r="T128" s="86">
        <f>T129+T170+T176</f>
        <v>4.0871550000000001</v>
      </c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4" t="s">
        <v>74</v>
      </c>
      <c r="AU128" s="4" t="s">
        <v>46</v>
      </c>
      <c r="BK128" s="87">
        <f>BK129+BK170+BK176</f>
        <v>0</v>
      </c>
    </row>
    <row r="129" spans="1:65" s="88" customFormat="1" ht="25.9" customHeight="1" x14ac:dyDescent="0.2">
      <c r="B129" s="89"/>
      <c r="D129" s="90" t="s">
        <v>74</v>
      </c>
      <c r="E129" s="91" t="s">
        <v>75</v>
      </c>
      <c r="F129" s="91" t="s">
        <v>76</v>
      </c>
      <c r="J129" s="92">
        <f>BK129</f>
        <v>0</v>
      </c>
      <c r="L129" s="89"/>
      <c r="M129" s="93"/>
      <c r="N129" s="94"/>
      <c r="O129" s="94"/>
      <c r="P129" s="95">
        <f>P130+P135+P141+P153+P166+P168</f>
        <v>319.11022749999995</v>
      </c>
      <c r="Q129" s="94"/>
      <c r="R129" s="95">
        <f>R130+R135+R141+R153+R166+R168</f>
        <v>3.0050713239999998</v>
      </c>
      <c r="S129" s="94"/>
      <c r="T129" s="96">
        <f>T130+T135+T141+T153+T166+T168</f>
        <v>3.9121549999999998</v>
      </c>
      <c r="AR129" s="90" t="s">
        <v>2</v>
      </c>
      <c r="AT129" s="97" t="s">
        <v>74</v>
      </c>
      <c r="AU129" s="97" t="s">
        <v>2</v>
      </c>
      <c r="AY129" s="90" t="s">
        <v>77</v>
      </c>
      <c r="BK129" s="98">
        <f>BK130+BK135+BK141+BK153+BK166+BK168</f>
        <v>0</v>
      </c>
    </row>
    <row r="130" spans="1:65" s="88" customFormat="1" ht="22.9" customHeight="1" x14ac:dyDescent="0.2">
      <c r="B130" s="89"/>
      <c r="D130" s="90" t="s">
        <v>74</v>
      </c>
      <c r="E130" s="99" t="s">
        <v>78</v>
      </c>
      <c r="F130" s="99" t="s">
        <v>79</v>
      </c>
      <c r="J130" s="100">
        <f>BK130</f>
        <v>0</v>
      </c>
      <c r="L130" s="89"/>
      <c r="M130" s="93"/>
      <c r="N130" s="94"/>
      <c r="O130" s="94"/>
      <c r="P130" s="95">
        <f>SUM(P131:P134)</f>
        <v>47.926439999999999</v>
      </c>
      <c r="Q130" s="94"/>
      <c r="R130" s="95">
        <f>SUM(R131:R134)</f>
        <v>2.3205000000000003E-2</v>
      </c>
      <c r="S130" s="94"/>
      <c r="T130" s="96">
        <f>SUM(T131:T134)</f>
        <v>2.9869999999999997</v>
      </c>
      <c r="AR130" s="90" t="s">
        <v>2</v>
      </c>
      <c r="AT130" s="97" t="s">
        <v>74</v>
      </c>
      <c r="AU130" s="97" t="s">
        <v>80</v>
      </c>
      <c r="AY130" s="90" t="s">
        <v>77</v>
      </c>
      <c r="BK130" s="98">
        <f>SUM(BK131:BK134)</f>
        <v>0</v>
      </c>
    </row>
    <row r="131" spans="1:65" s="16" customFormat="1" ht="24.2" customHeight="1" x14ac:dyDescent="0.25">
      <c r="A131" s="13"/>
      <c r="B131" s="101"/>
      <c r="C131" s="102" t="s">
        <v>80</v>
      </c>
      <c r="D131" s="102" t="s">
        <v>81</v>
      </c>
      <c r="E131" s="103" t="s">
        <v>82</v>
      </c>
      <c r="F131" s="104" t="s">
        <v>83</v>
      </c>
      <c r="G131" s="105" t="s">
        <v>84</v>
      </c>
      <c r="H131" s="106">
        <v>1</v>
      </c>
      <c r="I131" s="106"/>
      <c r="J131" s="106">
        <f>ROUND(I131*H131,2)</f>
        <v>0</v>
      </c>
      <c r="K131" s="107"/>
      <c r="L131" s="14"/>
      <c r="M131" s="108" t="s">
        <v>10</v>
      </c>
      <c r="N131" s="109"/>
      <c r="O131" s="110">
        <v>0.34</v>
      </c>
      <c r="P131" s="110">
        <f>O131*H131</f>
        <v>0.34</v>
      </c>
      <c r="Q131" s="110">
        <v>1.7000000000000001E-4</v>
      </c>
      <c r="R131" s="110">
        <f>Q131*H131</f>
        <v>1.7000000000000001E-4</v>
      </c>
      <c r="S131" s="110">
        <v>1.4E-2</v>
      </c>
      <c r="T131" s="111">
        <f>S131*H131</f>
        <v>1.4E-2</v>
      </c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R131" s="112" t="s">
        <v>85</v>
      </c>
      <c r="AT131" s="112" t="s">
        <v>81</v>
      </c>
      <c r="AU131" s="112" t="s">
        <v>86</v>
      </c>
      <c r="AY131" s="4" t="s">
        <v>77</v>
      </c>
      <c r="BE131" s="113">
        <f>IF(N131="základná",J131,0)</f>
        <v>0</v>
      </c>
      <c r="BF131" s="113">
        <f>IF(N131="znížená",J131,0)</f>
        <v>0</v>
      </c>
      <c r="BG131" s="113">
        <f>IF(N131="zákl. prenesená",J131,0)</f>
        <v>0</v>
      </c>
      <c r="BH131" s="113">
        <f>IF(N131="zníž. prenesená",J131,0)</f>
        <v>0</v>
      </c>
      <c r="BI131" s="113">
        <f>IF(N131="nulová",J131,0)</f>
        <v>0</v>
      </c>
      <c r="BJ131" s="4" t="s">
        <v>86</v>
      </c>
      <c r="BK131" s="113">
        <f>ROUND(I131*H131,2)</f>
        <v>0</v>
      </c>
      <c r="BL131" s="4" t="s">
        <v>85</v>
      </c>
      <c r="BM131" s="112" t="s">
        <v>87</v>
      </c>
    </row>
    <row r="132" spans="1:65" s="16" customFormat="1" ht="37.9" customHeight="1" x14ac:dyDescent="0.25">
      <c r="A132" s="13"/>
      <c r="B132" s="101"/>
      <c r="C132" s="102" t="s">
        <v>86</v>
      </c>
      <c r="D132" s="102" t="s">
        <v>81</v>
      </c>
      <c r="E132" s="103" t="s">
        <v>88</v>
      </c>
      <c r="F132" s="104" t="s">
        <v>89</v>
      </c>
      <c r="G132" s="105" t="s">
        <v>84</v>
      </c>
      <c r="H132" s="106">
        <v>1</v>
      </c>
      <c r="I132" s="106"/>
      <c r="J132" s="106">
        <f>ROUND(I132*H132,2)</f>
        <v>0</v>
      </c>
      <c r="K132" s="107"/>
      <c r="L132" s="14"/>
      <c r="M132" s="108" t="s">
        <v>10</v>
      </c>
      <c r="N132" s="109"/>
      <c r="O132" s="110">
        <v>0.34</v>
      </c>
      <c r="P132" s="110">
        <f>O132*H132</f>
        <v>0.34</v>
      </c>
      <c r="Q132" s="110">
        <v>1.7000000000000001E-4</v>
      </c>
      <c r="R132" s="110">
        <f>Q132*H132</f>
        <v>1.7000000000000001E-4</v>
      </c>
      <c r="S132" s="110">
        <v>1.4E-2</v>
      </c>
      <c r="T132" s="111">
        <f>S132*H132</f>
        <v>1.4E-2</v>
      </c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R132" s="112" t="s">
        <v>85</v>
      </c>
      <c r="AT132" s="112" t="s">
        <v>81</v>
      </c>
      <c r="AU132" s="112" t="s">
        <v>86</v>
      </c>
      <c r="AY132" s="4" t="s">
        <v>77</v>
      </c>
      <c r="BE132" s="113">
        <f>IF(N132="základná",J132,0)</f>
        <v>0</v>
      </c>
      <c r="BF132" s="113">
        <f>IF(N132="znížená",J132,0)</f>
        <v>0</v>
      </c>
      <c r="BG132" s="113">
        <f>IF(N132="zákl. prenesená",J132,0)</f>
        <v>0</v>
      </c>
      <c r="BH132" s="113">
        <f>IF(N132="zníž. prenesená",J132,0)</f>
        <v>0</v>
      </c>
      <c r="BI132" s="113">
        <f>IF(N132="nulová",J132,0)</f>
        <v>0</v>
      </c>
      <c r="BJ132" s="4" t="s">
        <v>86</v>
      </c>
      <c r="BK132" s="113">
        <f>ROUND(I132*H132,2)</f>
        <v>0</v>
      </c>
      <c r="BL132" s="4" t="s">
        <v>85</v>
      </c>
      <c r="BM132" s="112" t="s">
        <v>90</v>
      </c>
    </row>
    <row r="133" spans="1:65" s="16" customFormat="1" ht="37.9" customHeight="1" x14ac:dyDescent="0.25">
      <c r="A133" s="13"/>
      <c r="B133" s="101"/>
      <c r="C133" s="102" t="s">
        <v>91</v>
      </c>
      <c r="D133" s="102" t="s">
        <v>81</v>
      </c>
      <c r="E133" s="103" t="s">
        <v>92</v>
      </c>
      <c r="F133" s="104" t="s">
        <v>93</v>
      </c>
      <c r="G133" s="105" t="s">
        <v>94</v>
      </c>
      <c r="H133" s="106">
        <v>134.5</v>
      </c>
      <c r="I133" s="106"/>
      <c r="J133" s="106">
        <f>ROUND(I133*H133,2)</f>
        <v>0</v>
      </c>
      <c r="K133" s="107"/>
      <c r="L133" s="14"/>
      <c r="M133" s="108" t="s">
        <v>10</v>
      </c>
      <c r="N133" s="109"/>
      <c r="O133" s="110">
        <v>0.29599999999999999</v>
      </c>
      <c r="P133" s="110">
        <f>O133*H133</f>
        <v>39.811999999999998</v>
      </c>
      <c r="Q133" s="110">
        <v>1.7000000000000001E-4</v>
      </c>
      <c r="R133" s="110">
        <f>Q133*H133</f>
        <v>2.2865000000000003E-2</v>
      </c>
      <c r="S133" s="110">
        <v>2.1999999999999999E-2</v>
      </c>
      <c r="T133" s="111">
        <f>S133*H133</f>
        <v>2.9589999999999996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R133" s="112" t="s">
        <v>85</v>
      </c>
      <c r="AT133" s="112" t="s">
        <v>81</v>
      </c>
      <c r="AU133" s="112" t="s">
        <v>86</v>
      </c>
      <c r="AY133" s="4" t="s">
        <v>77</v>
      </c>
      <c r="BE133" s="113">
        <f>IF(N133="základná",J133,0)</f>
        <v>0</v>
      </c>
      <c r="BF133" s="113">
        <f>IF(N133="znížená",J133,0)</f>
        <v>0</v>
      </c>
      <c r="BG133" s="113">
        <f>IF(N133="zákl. prenesená",J133,0)</f>
        <v>0</v>
      </c>
      <c r="BH133" s="113">
        <f>IF(N133="zníž. prenesená",J133,0)</f>
        <v>0</v>
      </c>
      <c r="BI133" s="113">
        <f>IF(N133="nulová",J133,0)</f>
        <v>0</v>
      </c>
      <c r="BJ133" s="4" t="s">
        <v>86</v>
      </c>
      <c r="BK133" s="113">
        <f>ROUND(I133*H133,2)</f>
        <v>0</v>
      </c>
      <c r="BL133" s="4" t="s">
        <v>85</v>
      </c>
      <c r="BM133" s="112" t="s">
        <v>95</v>
      </c>
    </row>
    <row r="134" spans="1:65" s="16" customFormat="1" ht="16.5" customHeight="1" x14ac:dyDescent="0.25">
      <c r="A134" s="13"/>
      <c r="B134" s="101"/>
      <c r="C134" s="102" t="s">
        <v>96</v>
      </c>
      <c r="D134" s="102" t="s">
        <v>81</v>
      </c>
      <c r="E134" s="103" t="s">
        <v>97</v>
      </c>
      <c r="F134" s="104" t="s">
        <v>98</v>
      </c>
      <c r="G134" s="105" t="s">
        <v>99</v>
      </c>
      <c r="H134" s="106">
        <v>3.77</v>
      </c>
      <c r="I134" s="106"/>
      <c r="J134" s="106">
        <f>ROUND(I134*H134,2)</f>
        <v>0</v>
      </c>
      <c r="K134" s="107"/>
      <c r="L134" s="14"/>
      <c r="M134" s="108" t="s">
        <v>10</v>
      </c>
      <c r="N134" s="109"/>
      <c r="O134" s="110">
        <v>1.972</v>
      </c>
      <c r="P134" s="110">
        <f>O134*H134</f>
        <v>7.4344400000000004</v>
      </c>
      <c r="Q134" s="110">
        <v>0</v>
      </c>
      <c r="R134" s="110">
        <f>Q134*H134</f>
        <v>0</v>
      </c>
      <c r="S134" s="110">
        <v>0</v>
      </c>
      <c r="T134" s="111">
        <f>S134*H134</f>
        <v>0</v>
      </c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R134" s="112" t="s">
        <v>96</v>
      </c>
      <c r="AT134" s="112" t="s">
        <v>81</v>
      </c>
      <c r="AU134" s="112" t="s">
        <v>86</v>
      </c>
      <c r="AY134" s="4" t="s">
        <v>77</v>
      </c>
      <c r="BE134" s="113">
        <f>IF(N134="základná",J134,0)</f>
        <v>0</v>
      </c>
      <c r="BF134" s="113">
        <f>IF(N134="znížená",J134,0)</f>
        <v>0</v>
      </c>
      <c r="BG134" s="113">
        <f>IF(N134="zákl. prenesená",J134,0)</f>
        <v>0</v>
      </c>
      <c r="BH134" s="113">
        <f>IF(N134="zníž. prenesená",J134,0)</f>
        <v>0</v>
      </c>
      <c r="BI134" s="113">
        <f>IF(N134="nulová",J134,0)</f>
        <v>0</v>
      </c>
      <c r="BJ134" s="4" t="s">
        <v>86</v>
      </c>
      <c r="BK134" s="113">
        <f>ROUND(I134*H134,2)</f>
        <v>0</v>
      </c>
      <c r="BL134" s="4" t="s">
        <v>96</v>
      </c>
      <c r="BM134" s="112" t="s">
        <v>100</v>
      </c>
    </row>
    <row r="135" spans="1:65" s="88" customFormat="1" ht="22.9" customHeight="1" x14ac:dyDescent="0.2">
      <c r="B135" s="89"/>
      <c r="D135" s="90" t="s">
        <v>74</v>
      </c>
      <c r="E135" s="99" t="s">
        <v>101</v>
      </c>
      <c r="F135" s="99" t="s">
        <v>102</v>
      </c>
      <c r="J135" s="100">
        <f>BK135</f>
        <v>0</v>
      </c>
      <c r="L135" s="89"/>
      <c r="M135" s="93"/>
      <c r="N135" s="94"/>
      <c r="O135" s="94"/>
      <c r="P135" s="95">
        <f>SUM(P136:P140)</f>
        <v>9.7448700000000006</v>
      </c>
      <c r="Q135" s="94"/>
      <c r="R135" s="95">
        <f>SUM(R136:R140)</f>
        <v>0.25993830999999995</v>
      </c>
      <c r="S135" s="94"/>
      <c r="T135" s="96">
        <f>SUM(T136:T140)</f>
        <v>0</v>
      </c>
      <c r="AR135" s="90" t="s">
        <v>86</v>
      </c>
      <c r="AT135" s="97" t="s">
        <v>74</v>
      </c>
      <c r="AU135" s="97" t="s">
        <v>80</v>
      </c>
      <c r="AY135" s="90" t="s">
        <v>77</v>
      </c>
      <c r="BK135" s="98">
        <f>SUM(BK136:BK140)</f>
        <v>0</v>
      </c>
    </row>
    <row r="136" spans="1:65" s="16" customFormat="1" ht="24.2" customHeight="1" x14ac:dyDescent="0.25">
      <c r="A136" s="13"/>
      <c r="B136" s="101"/>
      <c r="C136" s="102" t="s">
        <v>103</v>
      </c>
      <c r="D136" s="102" t="s">
        <v>81</v>
      </c>
      <c r="E136" s="103" t="s">
        <v>104</v>
      </c>
      <c r="F136" s="104" t="s">
        <v>105</v>
      </c>
      <c r="G136" s="105" t="s">
        <v>94</v>
      </c>
      <c r="H136" s="106">
        <v>43.5</v>
      </c>
      <c r="I136" s="106"/>
      <c r="J136" s="106">
        <f>ROUND(I136*H136,2)</f>
        <v>0</v>
      </c>
      <c r="K136" s="107"/>
      <c r="L136" s="14"/>
      <c r="M136" s="108" t="s">
        <v>10</v>
      </c>
      <c r="N136" s="109"/>
      <c r="O136" s="110">
        <v>1.303E-2</v>
      </c>
      <c r="P136" s="110">
        <f>O136*H136</f>
        <v>0.566805</v>
      </c>
      <c r="Q136" s="110">
        <v>0</v>
      </c>
      <c r="R136" s="110">
        <f>Q136*H136</f>
        <v>0</v>
      </c>
      <c r="S136" s="110">
        <v>0</v>
      </c>
      <c r="T136" s="111">
        <f>S136*H136</f>
        <v>0</v>
      </c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R136" s="112" t="s">
        <v>85</v>
      </c>
      <c r="AT136" s="112" t="s">
        <v>81</v>
      </c>
      <c r="AU136" s="112" t="s">
        <v>86</v>
      </c>
      <c r="AY136" s="4" t="s">
        <v>77</v>
      </c>
      <c r="BE136" s="113">
        <f>IF(N136="základná",J136,0)</f>
        <v>0</v>
      </c>
      <c r="BF136" s="113">
        <f>IF(N136="znížená",J136,0)</f>
        <v>0</v>
      </c>
      <c r="BG136" s="113">
        <f>IF(N136="zákl. prenesená",J136,0)</f>
        <v>0</v>
      </c>
      <c r="BH136" s="113">
        <f>IF(N136="zníž. prenesená",J136,0)</f>
        <v>0</v>
      </c>
      <c r="BI136" s="113">
        <f>IF(N136="nulová",J136,0)</f>
        <v>0</v>
      </c>
      <c r="BJ136" s="4" t="s">
        <v>86</v>
      </c>
      <c r="BK136" s="113">
        <f>ROUND(I136*H136,2)</f>
        <v>0</v>
      </c>
      <c r="BL136" s="4" t="s">
        <v>85</v>
      </c>
      <c r="BM136" s="112" t="s">
        <v>106</v>
      </c>
    </row>
    <row r="137" spans="1:65" s="16" customFormat="1" ht="16.5" customHeight="1" x14ac:dyDescent="0.25">
      <c r="A137" s="13"/>
      <c r="B137" s="101"/>
      <c r="C137" s="114" t="s">
        <v>107</v>
      </c>
      <c r="D137" s="114" t="s">
        <v>108</v>
      </c>
      <c r="E137" s="115" t="s">
        <v>109</v>
      </c>
      <c r="F137" s="116" t="s">
        <v>110</v>
      </c>
      <c r="G137" s="117" t="s">
        <v>99</v>
      </c>
      <c r="H137" s="118">
        <v>0.01</v>
      </c>
      <c r="I137" s="118"/>
      <c r="J137" s="118">
        <f>ROUND(I137*H137,2)</f>
        <v>0</v>
      </c>
      <c r="K137" s="119"/>
      <c r="L137" s="120"/>
      <c r="M137" s="121" t="s">
        <v>10</v>
      </c>
      <c r="N137" s="122"/>
      <c r="O137" s="110">
        <v>0</v>
      </c>
      <c r="P137" s="110">
        <f>O137*H137</f>
        <v>0</v>
      </c>
      <c r="Q137" s="110">
        <v>1</v>
      </c>
      <c r="R137" s="110">
        <f>Q137*H137</f>
        <v>0.01</v>
      </c>
      <c r="S137" s="110">
        <v>0</v>
      </c>
      <c r="T137" s="111">
        <f>S137*H137</f>
        <v>0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R137" s="112" t="s">
        <v>111</v>
      </c>
      <c r="AT137" s="112" t="s">
        <v>108</v>
      </c>
      <c r="AU137" s="112" t="s">
        <v>86</v>
      </c>
      <c r="AY137" s="4" t="s">
        <v>77</v>
      </c>
      <c r="BE137" s="113">
        <f>IF(N137="základná",J137,0)</f>
        <v>0</v>
      </c>
      <c r="BF137" s="113">
        <f>IF(N137="znížená",J137,0)</f>
        <v>0</v>
      </c>
      <c r="BG137" s="113">
        <f>IF(N137="zákl. prenesená",J137,0)</f>
        <v>0</v>
      </c>
      <c r="BH137" s="113">
        <f>IF(N137="zníž. prenesená",J137,0)</f>
        <v>0</v>
      </c>
      <c r="BI137" s="113">
        <f>IF(N137="nulová",J137,0)</f>
        <v>0</v>
      </c>
      <c r="BJ137" s="4" t="s">
        <v>86</v>
      </c>
      <c r="BK137" s="113">
        <f>ROUND(I137*H137,2)</f>
        <v>0</v>
      </c>
      <c r="BL137" s="4" t="s">
        <v>85</v>
      </c>
      <c r="BM137" s="112" t="s">
        <v>112</v>
      </c>
    </row>
    <row r="138" spans="1:65" s="16" customFormat="1" ht="24.2" customHeight="1" x14ac:dyDescent="0.25">
      <c r="A138" s="13"/>
      <c r="B138" s="101"/>
      <c r="C138" s="102" t="s">
        <v>113</v>
      </c>
      <c r="D138" s="102" t="s">
        <v>81</v>
      </c>
      <c r="E138" s="103" t="s">
        <v>114</v>
      </c>
      <c r="F138" s="104" t="s">
        <v>115</v>
      </c>
      <c r="G138" s="105" t="s">
        <v>94</v>
      </c>
      <c r="H138" s="106">
        <v>43.5</v>
      </c>
      <c r="I138" s="106"/>
      <c r="J138" s="106">
        <f>ROUND(I138*H138,2)</f>
        <v>0</v>
      </c>
      <c r="K138" s="107"/>
      <c r="L138" s="14"/>
      <c r="M138" s="108" t="s">
        <v>10</v>
      </c>
      <c r="N138" s="109"/>
      <c r="O138" s="110">
        <v>0.21099000000000001</v>
      </c>
      <c r="P138" s="110">
        <f>O138*H138</f>
        <v>9.1780650000000001</v>
      </c>
      <c r="Q138" s="110">
        <v>5.4226000000000003E-4</v>
      </c>
      <c r="R138" s="110">
        <f>Q138*H138</f>
        <v>2.3588310000000001E-2</v>
      </c>
      <c r="S138" s="110">
        <v>0</v>
      </c>
      <c r="T138" s="111">
        <f>S138*H138</f>
        <v>0</v>
      </c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R138" s="112" t="s">
        <v>85</v>
      </c>
      <c r="AT138" s="112" t="s">
        <v>81</v>
      </c>
      <c r="AU138" s="112" t="s">
        <v>86</v>
      </c>
      <c r="AY138" s="4" t="s">
        <v>77</v>
      </c>
      <c r="BE138" s="113">
        <f>IF(N138="základná",J138,0)</f>
        <v>0</v>
      </c>
      <c r="BF138" s="113">
        <f>IF(N138="znížená",J138,0)</f>
        <v>0</v>
      </c>
      <c r="BG138" s="113">
        <f>IF(N138="zákl. prenesená",J138,0)</f>
        <v>0</v>
      </c>
      <c r="BH138" s="113">
        <f>IF(N138="zníž. prenesená",J138,0)</f>
        <v>0</v>
      </c>
      <c r="BI138" s="113">
        <f>IF(N138="nulová",J138,0)</f>
        <v>0</v>
      </c>
      <c r="BJ138" s="4" t="s">
        <v>86</v>
      </c>
      <c r="BK138" s="113">
        <f>ROUND(I138*H138,2)</f>
        <v>0</v>
      </c>
      <c r="BL138" s="4" t="s">
        <v>85</v>
      </c>
      <c r="BM138" s="112" t="s">
        <v>116</v>
      </c>
    </row>
    <row r="139" spans="1:65" s="16" customFormat="1" ht="24.2" customHeight="1" x14ac:dyDescent="0.25">
      <c r="A139" s="13"/>
      <c r="B139" s="101"/>
      <c r="C139" s="114" t="s">
        <v>117</v>
      </c>
      <c r="D139" s="114" t="s">
        <v>108</v>
      </c>
      <c r="E139" s="115" t="s">
        <v>118</v>
      </c>
      <c r="F139" s="116" t="s">
        <v>119</v>
      </c>
      <c r="G139" s="117" t="s">
        <v>94</v>
      </c>
      <c r="H139" s="118">
        <v>50.3</v>
      </c>
      <c r="I139" s="118"/>
      <c r="J139" s="118">
        <f>ROUND(I139*H139,2)</f>
        <v>0</v>
      </c>
      <c r="K139" s="119"/>
      <c r="L139" s="120"/>
      <c r="M139" s="121" t="s">
        <v>10</v>
      </c>
      <c r="N139" s="122"/>
      <c r="O139" s="110">
        <v>0</v>
      </c>
      <c r="P139" s="110">
        <f>O139*H139</f>
        <v>0</v>
      </c>
      <c r="Q139" s="110">
        <v>4.4999999999999997E-3</v>
      </c>
      <c r="R139" s="110">
        <f>Q139*H139</f>
        <v>0.22634999999999997</v>
      </c>
      <c r="S139" s="110">
        <v>0</v>
      </c>
      <c r="T139" s="111">
        <f>S139*H139</f>
        <v>0</v>
      </c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R139" s="112" t="s">
        <v>111</v>
      </c>
      <c r="AT139" s="112" t="s">
        <v>108</v>
      </c>
      <c r="AU139" s="112" t="s">
        <v>86</v>
      </c>
      <c r="AY139" s="4" t="s">
        <v>77</v>
      </c>
      <c r="BE139" s="113">
        <f>IF(N139="základná",J139,0)</f>
        <v>0</v>
      </c>
      <c r="BF139" s="113">
        <f>IF(N139="znížená",J139,0)</f>
        <v>0</v>
      </c>
      <c r="BG139" s="113">
        <f>IF(N139="zákl. prenesená",J139,0)</f>
        <v>0</v>
      </c>
      <c r="BH139" s="113">
        <f>IF(N139="zníž. prenesená",J139,0)</f>
        <v>0</v>
      </c>
      <c r="BI139" s="113">
        <f>IF(N139="nulová",J139,0)</f>
        <v>0</v>
      </c>
      <c r="BJ139" s="4" t="s">
        <v>86</v>
      </c>
      <c r="BK139" s="113">
        <f>ROUND(I139*H139,2)</f>
        <v>0</v>
      </c>
      <c r="BL139" s="4" t="s">
        <v>85</v>
      </c>
      <c r="BM139" s="112" t="s">
        <v>120</v>
      </c>
    </row>
    <row r="140" spans="1:65" s="16" customFormat="1" ht="24.2" customHeight="1" x14ac:dyDescent="0.25">
      <c r="A140" s="13"/>
      <c r="B140" s="101"/>
      <c r="C140" s="102" t="s">
        <v>121</v>
      </c>
      <c r="D140" s="102" t="s">
        <v>81</v>
      </c>
      <c r="E140" s="103" t="s">
        <v>122</v>
      </c>
      <c r="F140" s="104" t="s">
        <v>123</v>
      </c>
      <c r="G140" s="105" t="s">
        <v>124</v>
      </c>
      <c r="H140" s="106">
        <v>5.16</v>
      </c>
      <c r="I140" s="106"/>
      <c r="J140" s="106">
        <f>ROUND(I140*H140,2)</f>
        <v>0</v>
      </c>
      <c r="K140" s="107"/>
      <c r="L140" s="14"/>
      <c r="M140" s="108" t="s">
        <v>10</v>
      </c>
      <c r="N140" s="109"/>
      <c r="O140" s="110">
        <v>0</v>
      </c>
      <c r="P140" s="110">
        <f>O140*H140</f>
        <v>0</v>
      </c>
      <c r="Q140" s="110">
        <v>0</v>
      </c>
      <c r="R140" s="110">
        <f>Q140*H140</f>
        <v>0</v>
      </c>
      <c r="S140" s="110">
        <v>0</v>
      </c>
      <c r="T140" s="111">
        <f>S140*H140</f>
        <v>0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R140" s="112" t="s">
        <v>85</v>
      </c>
      <c r="AT140" s="112" t="s">
        <v>81</v>
      </c>
      <c r="AU140" s="112" t="s">
        <v>86</v>
      </c>
      <c r="AY140" s="4" t="s">
        <v>77</v>
      </c>
      <c r="BE140" s="113">
        <f>IF(N140="základná",J140,0)</f>
        <v>0</v>
      </c>
      <c r="BF140" s="113">
        <f>IF(N140="znížená",J140,0)</f>
        <v>0</v>
      </c>
      <c r="BG140" s="113">
        <f>IF(N140="zákl. prenesená",J140,0)</f>
        <v>0</v>
      </c>
      <c r="BH140" s="113">
        <f>IF(N140="zníž. prenesená",J140,0)</f>
        <v>0</v>
      </c>
      <c r="BI140" s="113">
        <f>IF(N140="nulová",J140,0)</f>
        <v>0</v>
      </c>
      <c r="BJ140" s="4" t="s">
        <v>86</v>
      </c>
      <c r="BK140" s="113">
        <f>ROUND(I140*H140,2)</f>
        <v>0</v>
      </c>
      <c r="BL140" s="4" t="s">
        <v>85</v>
      </c>
      <c r="BM140" s="112" t="s">
        <v>125</v>
      </c>
    </row>
    <row r="141" spans="1:65" s="88" customFormat="1" ht="22.9" customHeight="1" x14ac:dyDescent="0.2">
      <c r="B141" s="89"/>
      <c r="D141" s="90" t="s">
        <v>74</v>
      </c>
      <c r="E141" s="99" t="s">
        <v>126</v>
      </c>
      <c r="F141" s="99" t="s">
        <v>127</v>
      </c>
      <c r="J141" s="100">
        <f>BK141</f>
        <v>0</v>
      </c>
      <c r="L141" s="89"/>
      <c r="M141" s="93"/>
      <c r="N141" s="94"/>
      <c r="O141" s="94"/>
      <c r="P141" s="95">
        <f>SUM(P142:P152)</f>
        <v>72.5987875</v>
      </c>
      <c r="Q141" s="94"/>
      <c r="R141" s="95">
        <f>SUM(R142:R152)</f>
        <v>1.3404790000000002</v>
      </c>
      <c r="S141" s="94"/>
      <c r="T141" s="96">
        <f>SUM(T142:T152)</f>
        <v>0.67249999999999999</v>
      </c>
      <c r="AR141" s="90" t="s">
        <v>86</v>
      </c>
      <c r="AT141" s="97" t="s">
        <v>74</v>
      </c>
      <c r="AU141" s="97" t="s">
        <v>80</v>
      </c>
      <c r="AY141" s="90" t="s">
        <v>77</v>
      </c>
      <c r="BK141" s="98">
        <f>SUM(BK142:BK152)</f>
        <v>0</v>
      </c>
    </row>
    <row r="142" spans="1:65" s="16" customFormat="1" ht="16.5" customHeight="1" x14ac:dyDescent="0.25">
      <c r="A142" s="13"/>
      <c r="B142" s="101"/>
      <c r="C142" s="102" t="s">
        <v>128</v>
      </c>
      <c r="D142" s="102" t="s">
        <v>81</v>
      </c>
      <c r="E142" s="103" t="s">
        <v>129</v>
      </c>
      <c r="F142" s="104" t="s">
        <v>130</v>
      </c>
      <c r="G142" s="105" t="s">
        <v>131</v>
      </c>
      <c r="H142" s="106">
        <v>40</v>
      </c>
      <c r="I142" s="106"/>
      <c r="J142" s="106">
        <f t="shared" ref="J142:J152" si="0">ROUND(I142*H142,2)</f>
        <v>0</v>
      </c>
      <c r="K142" s="107"/>
      <c r="L142" s="14"/>
      <c r="M142" s="108" t="s">
        <v>10</v>
      </c>
      <c r="N142" s="109"/>
      <c r="O142" s="110">
        <v>0.39695999999999998</v>
      </c>
      <c r="P142" s="110">
        <f t="shared" ref="P142:P152" si="1">O142*H142</f>
        <v>15.878399999999999</v>
      </c>
      <c r="Q142" s="110">
        <v>2.5999999999999998E-4</v>
      </c>
      <c r="R142" s="110">
        <f t="shared" ref="R142:R152" si="2">Q142*H142</f>
        <v>1.04E-2</v>
      </c>
      <c r="S142" s="110">
        <v>0</v>
      </c>
      <c r="T142" s="111">
        <f t="shared" ref="T142:T152" si="3">S142*H142</f>
        <v>0</v>
      </c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R142" s="112" t="s">
        <v>85</v>
      </c>
      <c r="AT142" s="112" t="s">
        <v>81</v>
      </c>
      <c r="AU142" s="112" t="s">
        <v>86</v>
      </c>
      <c r="AY142" s="4" t="s">
        <v>77</v>
      </c>
      <c r="BE142" s="113">
        <f t="shared" ref="BE142:BE152" si="4">IF(N142="základná",J142,0)</f>
        <v>0</v>
      </c>
      <c r="BF142" s="113">
        <f t="shared" ref="BF142:BF152" si="5">IF(N142="znížená",J142,0)</f>
        <v>0</v>
      </c>
      <c r="BG142" s="113">
        <f t="shared" ref="BG142:BG152" si="6">IF(N142="zákl. prenesená",J142,0)</f>
        <v>0</v>
      </c>
      <c r="BH142" s="113">
        <f t="shared" ref="BH142:BH152" si="7">IF(N142="zníž. prenesená",J142,0)</f>
        <v>0</v>
      </c>
      <c r="BI142" s="113">
        <f t="shared" ref="BI142:BI152" si="8">IF(N142="nulová",J142,0)</f>
        <v>0</v>
      </c>
      <c r="BJ142" s="4" t="s">
        <v>86</v>
      </c>
      <c r="BK142" s="113">
        <f t="shared" ref="BK142:BK152" si="9">ROUND(I142*H142,2)</f>
        <v>0</v>
      </c>
      <c r="BL142" s="4" t="s">
        <v>85</v>
      </c>
      <c r="BM142" s="112" t="s">
        <v>132</v>
      </c>
    </row>
    <row r="143" spans="1:65" s="16" customFormat="1" ht="24.2" customHeight="1" x14ac:dyDescent="0.25">
      <c r="A143" s="13"/>
      <c r="B143" s="101"/>
      <c r="C143" s="114" t="s">
        <v>133</v>
      </c>
      <c r="D143" s="114" t="s">
        <v>108</v>
      </c>
      <c r="E143" s="115" t="s">
        <v>134</v>
      </c>
      <c r="F143" s="116" t="s">
        <v>135</v>
      </c>
      <c r="G143" s="117" t="s">
        <v>136</v>
      </c>
      <c r="H143" s="118">
        <v>0.22</v>
      </c>
      <c r="I143" s="118"/>
      <c r="J143" s="118">
        <f t="shared" si="0"/>
        <v>0</v>
      </c>
      <c r="K143" s="119"/>
      <c r="L143" s="120"/>
      <c r="M143" s="121" t="s">
        <v>10</v>
      </c>
      <c r="N143" s="122"/>
      <c r="O143" s="110">
        <v>0</v>
      </c>
      <c r="P143" s="110">
        <f t="shared" si="1"/>
        <v>0</v>
      </c>
      <c r="Q143" s="110">
        <v>0.55000000000000004</v>
      </c>
      <c r="R143" s="110">
        <f t="shared" si="2"/>
        <v>0.12100000000000001</v>
      </c>
      <c r="S143" s="110">
        <v>0</v>
      </c>
      <c r="T143" s="111">
        <f t="shared" si="3"/>
        <v>0</v>
      </c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R143" s="112" t="s">
        <v>111</v>
      </c>
      <c r="AT143" s="112" t="s">
        <v>108</v>
      </c>
      <c r="AU143" s="112" t="s">
        <v>86</v>
      </c>
      <c r="AY143" s="4" t="s">
        <v>77</v>
      </c>
      <c r="BE143" s="113">
        <f t="shared" si="4"/>
        <v>0</v>
      </c>
      <c r="BF143" s="113">
        <f t="shared" si="5"/>
        <v>0</v>
      </c>
      <c r="BG143" s="113">
        <f t="shared" si="6"/>
        <v>0</v>
      </c>
      <c r="BH143" s="113">
        <f t="shared" si="7"/>
        <v>0</v>
      </c>
      <c r="BI143" s="113">
        <f t="shared" si="8"/>
        <v>0</v>
      </c>
      <c r="BJ143" s="4" t="s">
        <v>86</v>
      </c>
      <c r="BK143" s="113">
        <f t="shared" si="9"/>
        <v>0</v>
      </c>
      <c r="BL143" s="4" t="s">
        <v>85</v>
      </c>
      <c r="BM143" s="112" t="s">
        <v>137</v>
      </c>
    </row>
    <row r="144" spans="1:65" s="16" customFormat="1" ht="37.9" customHeight="1" x14ac:dyDescent="0.25">
      <c r="A144" s="13"/>
      <c r="B144" s="101"/>
      <c r="C144" s="102" t="s">
        <v>138</v>
      </c>
      <c r="D144" s="102" t="s">
        <v>81</v>
      </c>
      <c r="E144" s="103" t="s">
        <v>139</v>
      </c>
      <c r="F144" s="104" t="s">
        <v>140</v>
      </c>
      <c r="G144" s="105" t="s">
        <v>131</v>
      </c>
      <c r="H144" s="106">
        <v>68</v>
      </c>
      <c r="I144" s="106"/>
      <c r="J144" s="106">
        <f t="shared" si="0"/>
        <v>0</v>
      </c>
      <c r="K144" s="107"/>
      <c r="L144" s="14"/>
      <c r="M144" s="108" t="s">
        <v>10</v>
      </c>
      <c r="N144" s="109"/>
      <c r="O144" s="110">
        <v>0.35299999999999998</v>
      </c>
      <c r="P144" s="110">
        <f t="shared" si="1"/>
        <v>24.003999999999998</v>
      </c>
      <c r="Q144" s="110">
        <v>2.5999999999999998E-4</v>
      </c>
      <c r="R144" s="110">
        <f t="shared" si="2"/>
        <v>1.7679999999999998E-2</v>
      </c>
      <c r="S144" s="110">
        <v>0</v>
      </c>
      <c r="T144" s="111">
        <f t="shared" si="3"/>
        <v>0</v>
      </c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R144" s="112" t="s">
        <v>85</v>
      </c>
      <c r="AT144" s="112" t="s">
        <v>81</v>
      </c>
      <c r="AU144" s="112" t="s">
        <v>86</v>
      </c>
      <c r="AY144" s="4" t="s">
        <v>77</v>
      </c>
      <c r="BE144" s="113">
        <f t="shared" si="4"/>
        <v>0</v>
      </c>
      <c r="BF144" s="113">
        <f t="shared" si="5"/>
        <v>0</v>
      </c>
      <c r="BG144" s="113">
        <f t="shared" si="6"/>
        <v>0</v>
      </c>
      <c r="BH144" s="113">
        <f t="shared" si="7"/>
        <v>0</v>
      </c>
      <c r="BI144" s="113">
        <f t="shared" si="8"/>
        <v>0</v>
      </c>
      <c r="BJ144" s="4" t="s">
        <v>86</v>
      </c>
      <c r="BK144" s="113">
        <f t="shared" si="9"/>
        <v>0</v>
      </c>
      <c r="BL144" s="4" t="s">
        <v>85</v>
      </c>
      <c r="BM144" s="112" t="s">
        <v>141</v>
      </c>
    </row>
    <row r="145" spans="1:65" s="16" customFormat="1" ht="24.2" customHeight="1" x14ac:dyDescent="0.25">
      <c r="A145" s="13"/>
      <c r="B145" s="101"/>
      <c r="C145" s="114" t="s">
        <v>142</v>
      </c>
      <c r="D145" s="114" t="s">
        <v>108</v>
      </c>
      <c r="E145" s="115" t="s">
        <v>143</v>
      </c>
      <c r="F145" s="116" t="s">
        <v>144</v>
      </c>
      <c r="G145" s="117" t="s">
        <v>136</v>
      </c>
      <c r="H145" s="118">
        <v>1.1200000000000001</v>
      </c>
      <c r="I145" s="118"/>
      <c r="J145" s="118">
        <f t="shared" si="0"/>
        <v>0</v>
      </c>
      <c r="K145" s="119"/>
      <c r="L145" s="120"/>
      <c r="M145" s="121" t="s">
        <v>10</v>
      </c>
      <c r="N145" s="122"/>
      <c r="O145" s="110">
        <v>0</v>
      </c>
      <c r="P145" s="110">
        <f t="shared" si="1"/>
        <v>0</v>
      </c>
      <c r="Q145" s="110">
        <v>0.55000000000000004</v>
      </c>
      <c r="R145" s="110">
        <f t="shared" si="2"/>
        <v>0.6160000000000001</v>
      </c>
      <c r="S145" s="110">
        <v>0</v>
      </c>
      <c r="T145" s="111">
        <f t="shared" si="3"/>
        <v>0</v>
      </c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R145" s="112" t="s">
        <v>111</v>
      </c>
      <c r="AT145" s="112" t="s">
        <v>108</v>
      </c>
      <c r="AU145" s="112" t="s">
        <v>86</v>
      </c>
      <c r="AY145" s="4" t="s">
        <v>77</v>
      </c>
      <c r="BE145" s="113">
        <f t="shared" si="4"/>
        <v>0</v>
      </c>
      <c r="BF145" s="113">
        <f t="shared" si="5"/>
        <v>0</v>
      </c>
      <c r="BG145" s="113">
        <f t="shared" si="6"/>
        <v>0</v>
      </c>
      <c r="BH145" s="113">
        <f t="shared" si="7"/>
        <v>0</v>
      </c>
      <c r="BI145" s="113">
        <f t="shared" si="8"/>
        <v>0</v>
      </c>
      <c r="BJ145" s="4" t="s">
        <v>86</v>
      </c>
      <c r="BK145" s="113">
        <f t="shared" si="9"/>
        <v>0</v>
      </c>
      <c r="BL145" s="4" t="s">
        <v>85</v>
      </c>
      <c r="BM145" s="112" t="s">
        <v>145</v>
      </c>
    </row>
    <row r="146" spans="1:65" s="16" customFormat="1" ht="24.2" customHeight="1" x14ac:dyDescent="0.25">
      <c r="A146" s="13"/>
      <c r="B146" s="101"/>
      <c r="C146" s="102" t="s">
        <v>146</v>
      </c>
      <c r="D146" s="102" t="s">
        <v>81</v>
      </c>
      <c r="E146" s="103" t="s">
        <v>147</v>
      </c>
      <c r="F146" s="104" t="s">
        <v>148</v>
      </c>
      <c r="G146" s="105" t="s">
        <v>131</v>
      </c>
      <c r="H146" s="106">
        <v>269</v>
      </c>
      <c r="I146" s="106"/>
      <c r="J146" s="106">
        <f t="shared" si="0"/>
        <v>0</v>
      </c>
      <c r="K146" s="107"/>
      <c r="L146" s="14"/>
      <c r="M146" s="108" t="s">
        <v>10</v>
      </c>
      <c r="N146" s="109"/>
      <c r="O146" s="110">
        <v>4.5999999999999999E-2</v>
      </c>
      <c r="P146" s="110">
        <f t="shared" si="1"/>
        <v>12.374000000000001</v>
      </c>
      <c r="Q146" s="110">
        <v>0</v>
      </c>
      <c r="R146" s="110">
        <f t="shared" si="2"/>
        <v>0</v>
      </c>
      <c r="S146" s="110">
        <v>0</v>
      </c>
      <c r="T146" s="111">
        <f t="shared" si="3"/>
        <v>0</v>
      </c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R146" s="112" t="s">
        <v>85</v>
      </c>
      <c r="AT146" s="112" t="s">
        <v>81</v>
      </c>
      <c r="AU146" s="112" t="s">
        <v>86</v>
      </c>
      <c r="AY146" s="4" t="s">
        <v>77</v>
      </c>
      <c r="BE146" s="113">
        <f t="shared" si="4"/>
        <v>0</v>
      </c>
      <c r="BF146" s="113">
        <f t="shared" si="5"/>
        <v>0</v>
      </c>
      <c r="BG146" s="113">
        <f t="shared" si="6"/>
        <v>0</v>
      </c>
      <c r="BH146" s="113">
        <f t="shared" si="7"/>
        <v>0</v>
      </c>
      <c r="BI146" s="113">
        <f t="shared" si="8"/>
        <v>0</v>
      </c>
      <c r="BJ146" s="4" t="s">
        <v>86</v>
      </c>
      <c r="BK146" s="113">
        <f t="shared" si="9"/>
        <v>0</v>
      </c>
      <c r="BL146" s="4" t="s">
        <v>85</v>
      </c>
      <c r="BM146" s="112" t="s">
        <v>149</v>
      </c>
    </row>
    <row r="147" spans="1:65" s="16" customFormat="1" ht="24.2" customHeight="1" x14ac:dyDescent="0.25">
      <c r="A147" s="13"/>
      <c r="B147" s="101"/>
      <c r="C147" s="114" t="s">
        <v>150</v>
      </c>
      <c r="D147" s="114" t="s">
        <v>108</v>
      </c>
      <c r="E147" s="115" t="s">
        <v>151</v>
      </c>
      <c r="F147" s="116" t="s">
        <v>152</v>
      </c>
      <c r="G147" s="117" t="s">
        <v>136</v>
      </c>
      <c r="H147" s="118">
        <v>0.59</v>
      </c>
      <c r="I147" s="118"/>
      <c r="J147" s="118">
        <f t="shared" si="0"/>
        <v>0</v>
      </c>
      <c r="K147" s="119"/>
      <c r="L147" s="120"/>
      <c r="M147" s="121" t="s">
        <v>10</v>
      </c>
      <c r="N147" s="122"/>
      <c r="O147" s="110">
        <v>0</v>
      </c>
      <c r="P147" s="110">
        <f t="shared" si="1"/>
        <v>0</v>
      </c>
      <c r="Q147" s="110">
        <v>0.55000000000000004</v>
      </c>
      <c r="R147" s="110">
        <f t="shared" si="2"/>
        <v>0.32450000000000001</v>
      </c>
      <c r="S147" s="110">
        <v>0</v>
      </c>
      <c r="T147" s="111">
        <f t="shared" si="3"/>
        <v>0</v>
      </c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R147" s="112" t="s">
        <v>111</v>
      </c>
      <c r="AT147" s="112" t="s">
        <v>108</v>
      </c>
      <c r="AU147" s="112" t="s">
        <v>86</v>
      </c>
      <c r="AY147" s="4" t="s">
        <v>77</v>
      </c>
      <c r="BE147" s="113">
        <f t="shared" si="4"/>
        <v>0</v>
      </c>
      <c r="BF147" s="113">
        <f t="shared" si="5"/>
        <v>0</v>
      </c>
      <c r="BG147" s="113">
        <f t="shared" si="6"/>
        <v>0</v>
      </c>
      <c r="BH147" s="113">
        <f t="shared" si="7"/>
        <v>0</v>
      </c>
      <c r="BI147" s="113">
        <f t="shared" si="8"/>
        <v>0</v>
      </c>
      <c r="BJ147" s="4" t="s">
        <v>86</v>
      </c>
      <c r="BK147" s="113">
        <f t="shared" si="9"/>
        <v>0</v>
      </c>
      <c r="BL147" s="4" t="s">
        <v>85</v>
      </c>
      <c r="BM147" s="112" t="s">
        <v>153</v>
      </c>
    </row>
    <row r="148" spans="1:65" s="16" customFormat="1" ht="16.5" customHeight="1" x14ac:dyDescent="0.25">
      <c r="A148" s="13"/>
      <c r="B148" s="101"/>
      <c r="C148" s="102" t="s">
        <v>85</v>
      </c>
      <c r="D148" s="102" t="s">
        <v>81</v>
      </c>
      <c r="E148" s="103" t="s">
        <v>154</v>
      </c>
      <c r="F148" s="104" t="s">
        <v>155</v>
      </c>
      <c r="G148" s="105" t="s">
        <v>131</v>
      </c>
      <c r="H148" s="106">
        <v>134.5</v>
      </c>
      <c r="I148" s="106"/>
      <c r="J148" s="106">
        <f t="shared" si="0"/>
        <v>0</v>
      </c>
      <c r="K148" s="107"/>
      <c r="L148" s="14"/>
      <c r="M148" s="108" t="s">
        <v>10</v>
      </c>
      <c r="N148" s="109"/>
      <c r="O148" s="110">
        <v>0.10407</v>
      </c>
      <c r="P148" s="110">
        <f t="shared" si="1"/>
        <v>13.997415</v>
      </c>
      <c r="Q148" s="110">
        <v>0</v>
      </c>
      <c r="R148" s="110">
        <f t="shared" si="2"/>
        <v>0</v>
      </c>
      <c r="S148" s="110">
        <v>0</v>
      </c>
      <c r="T148" s="111">
        <f t="shared" si="3"/>
        <v>0</v>
      </c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R148" s="112" t="s">
        <v>85</v>
      </c>
      <c r="AT148" s="112" t="s">
        <v>81</v>
      </c>
      <c r="AU148" s="112" t="s">
        <v>86</v>
      </c>
      <c r="AY148" s="4" t="s">
        <v>77</v>
      </c>
      <c r="BE148" s="113">
        <f t="shared" si="4"/>
        <v>0</v>
      </c>
      <c r="BF148" s="113">
        <f t="shared" si="5"/>
        <v>0</v>
      </c>
      <c r="BG148" s="113">
        <f t="shared" si="6"/>
        <v>0</v>
      </c>
      <c r="BH148" s="113">
        <f t="shared" si="7"/>
        <v>0</v>
      </c>
      <c r="BI148" s="113">
        <f t="shared" si="8"/>
        <v>0</v>
      </c>
      <c r="BJ148" s="4" t="s">
        <v>86</v>
      </c>
      <c r="BK148" s="113">
        <f t="shared" si="9"/>
        <v>0</v>
      </c>
      <c r="BL148" s="4" t="s">
        <v>85</v>
      </c>
      <c r="BM148" s="112" t="s">
        <v>156</v>
      </c>
    </row>
    <row r="149" spans="1:65" s="16" customFormat="1" ht="24.2" customHeight="1" x14ac:dyDescent="0.25">
      <c r="A149" s="13"/>
      <c r="B149" s="101"/>
      <c r="C149" s="114" t="s">
        <v>157</v>
      </c>
      <c r="D149" s="114" t="s">
        <v>108</v>
      </c>
      <c r="E149" s="115" t="s">
        <v>151</v>
      </c>
      <c r="F149" s="116" t="s">
        <v>152</v>
      </c>
      <c r="G149" s="117" t="s">
        <v>136</v>
      </c>
      <c r="H149" s="118">
        <v>0.36</v>
      </c>
      <c r="I149" s="118"/>
      <c r="J149" s="118">
        <f t="shared" si="0"/>
        <v>0</v>
      </c>
      <c r="K149" s="119"/>
      <c r="L149" s="120"/>
      <c r="M149" s="121" t="s">
        <v>10</v>
      </c>
      <c r="N149" s="122"/>
      <c r="O149" s="110">
        <v>0</v>
      </c>
      <c r="P149" s="110">
        <f t="shared" si="1"/>
        <v>0</v>
      </c>
      <c r="Q149" s="110">
        <v>0.55000000000000004</v>
      </c>
      <c r="R149" s="110">
        <f t="shared" si="2"/>
        <v>0.19800000000000001</v>
      </c>
      <c r="S149" s="110">
        <v>0</v>
      </c>
      <c r="T149" s="111">
        <f t="shared" si="3"/>
        <v>0</v>
      </c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R149" s="112" t="s">
        <v>111</v>
      </c>
      <c r="AT149" s="112" t="s">
        <v>108</v>
      </c>
      <c r="AU149" s="112" t="s">
        <v>86</v>
      </c>
      <c r="AY149" s="4" t="s">
        <v>77</v>
      </c>
      <c r="BE149" s="113">
        <f t="shared" si="4"/>
        <v>0</v>
      </c>
      <c r="BF149" s="113">
        <f t="shared" si="5"/>
        <v>0</v>
      </c>
      <c r="BG149" s="113">
        <f t="shared" si="6"/>
        <v>0</v>
      </c>
      <c r="BH149" s="113">
        <f t="shared" si="7"/>
        <v>0</v>
      </c>
      <c r="BI149" s="113">
        <f t="shared" si="8"/>
        <v>0</v>
      </c>
      <c r="BJ149" s="4" t="s">
        <v>86</v>
      </c>
      <c r="BK149" s="113">
        <f t="shared" si="9"/>
        <v>0</v>
      </c>
      <c r="BL149" s="4" t="s">
        <v>85</v>
      </c>
      <c r="BM149" s="112" t="s">
        <v>158</v>
      </c>
    </row>
    <row r="150" spans="1:65" s="16" customFormat="1" ht="33" customHeight="1" x14ac:dyDescent="0.25">
      <c r="A150" s="13"/>
      <c r="B150" s="101"/>
      <c r="C150" s="102" t="s">
        <v>159</v>
      </c>
      <c r="D150" s="102" t="s">
        <v>81</v>
      </c>
      <c r="E150" s="103" t="s">
        <v>160</v>
      </c>
      <c r="F150" s="104" t="s">
        <v>161</v>
      </c>
      <c r="G150" s="105" t="s">
        <v>94</v>
      </c>
      <c r="H150" s="106">
        <v>134.5</v>
      </c>
      <c r="I150" s="106"/>
      <c r="J150" s="106">
        <f t="shared" si="0"/>
        <v>0</v>
      </c>
      <c r="K150" s="107"/>
      <c r="L150" s="14"/>
      <c r="M150" s="108" t="s">
        <v>10</v>
      </c>
      <c r="N150" s="109"/>
      <c r="O150" s="110">
        <v>4.7E-2</v>
      </c>
      <c r="P150" s="110">
        <f t="shared" si="1"/>
        <v>6.3215000000000003</v>
      </c>
      <c r="Q150" s="110">
        <v>0</v>
      </c>
      <c r="R150" s="110">
        <f t="shared" si="2"/>
        <v>0</v>
      </c>
      <c r="S150" s="110">
        <v>5.0000000000000001E-3</v>
      </c>
      <c r="T150" s="111">
        <f t="shared" si="3"/>
        <v>0.67249999999999999</v>
      </c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R150" s="112" t="s">
        <v>85</v>
      </c>
      <c r="AT150" s="112" t="s">
        <v>81</v>
      </c>
      <c r="AU150" s="112" t="s">
        <v>86</v>
      </c>
      <c r="AY150" s="4" t="s">
        <v>77</v>
      </c>
      <c r="BE150" s="113">
        <f t="shared" si="4"/>
        <v>0</v>
      </c>
      <c r="BF150" s="113">
        <f t="shared" si="5"/>
        <v>0</v>
      </c>
      <c r="BG150" s="113">
        <f t="shared" si="6"/>
        <v>0</v>
      </c>
      <c r="BH150" s="113">
        <f t="shared" si="7"/>
        <v>0</v>
      </c>
      <c r="BI150" s="113">
        <f t="shared" si="8"/>
        <v>0</v>
      </c>
      <c r="BJ150" s="4" t="s">
        <v>86</v>
      </c>
      <c r="BK150" s="113">
        <f t="shared" si="9"/>
        <v>0</v>
      </c>
      <c r="BL150" s="4" t="s">
        <v>85</v>
      </c>
      <c r="BM150" s="112" t="s">
        <v>162</v>
      </c>
    </row>
    <row r="151" spans="1:65" s="16" customFormat="1" ht="44.25" customHeight="1" x14ac:dyDescent="0.25">
      <c r="A151" s="13"/>
      <c r="B151" s="101"/>
      <c r="C151" s="102" t="s">
        <v>163</v>
      </c>
      <c r="D151" s="102" t="s">
        <v>81</v>
      </c>
      <c r="E151" s="103" t="s">
        <v>164</v>
      </c>
      <c r="F151" s="104" t="s">
        <v>165</v>
      </c>
      <c r="G151" s="105" t="s">
        <v>136</v>
      </c>
      <c r="H151" s="106">
        <v>2.29</v>
      </c>
      <c r="I151" s="106"/>
      <c r="J151" s="106">
        <f t="shared" si="0"/>
        <v>0</v>
      </c>
      <c r="K151" s="107"/>
      <c r="L151" s="14"/>
      <c r="M151" s="108" t="s">
        <v>10</v>
      </c>
      <c r="N151" s="109"/>
      <c r="O151" s="110">
        <v>1.025E-2</v>
      </c>
      <c r="P151" s="110">
        <f t="shared" si="1"/>
        <v>2.34725E-2</v>
      </c>
      <c r="Q151" s="110">
        <v>2.3099999999999999E-2</v>
      </c>
      <c r="R151" s="110">
        <f t="shared" si="2"/>
        <v>5.2899000000000002E-2</v>
      </c>
      <c r="S151" s="110">
        <v>0</v>
      </c>
      <c r="T151" s="111">
        <f t="shared" si="3"/>
        <v>0</v>
      </c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R151" s="112" t="s">
        <v>85</v>
      </c>
      <c r="AT151" s="112" t="s">
        <v>81</v>
      </c>
      <c r="AU151" s="112" t="s">
        <v>86</v>
      </c>
      <c r="AY151" s="4" t="s">
        <v>77</v>
      </c>
      <c r="BE151" s="113">
        <f t="shared" si="4"/>
        <v>0</v>
      </c>
      <c r="BF151" s="113">
        <f t="shared" si="5"/>
        <v>0</v>
      </c>
      <c r="BG151" s="113">
        <f t="shared" si="6"/>
        <v>0</v>
      </c>
      <c r="BH151" s="113">
        <f t="shared" si="7"/>
        <v>0</v>
      </c>
      <c r="BI151" s="113">
        <f t="shared" si="8"/>
        <v>0</v>
      </c>
      <c r="BJ151" s="4" t="s">
        <v>86</v>
      </c>
      <c r="BK151" s="113">
        <f t="shared" si="9"/>
        <v>0</v>
      </c>
      <c r="BL151" s="4" t="s">
        <v>85</v>
      </c>
      <c r="BM151" s="112" t="s">
        <v>166</v>
      </c>
    </row>
    <row r="152" spans="1:65" s="16" customFormat="1" ht="24.2" customHeight="1" x14ac:dyDescent="0.25">
      <c r="A152" s="13"/>
      <c r="B152" s="101"/>
      <c r="C152" s="102" t="s">
        <v>167</v>
      </c>
      <c r="D152" s="102" t="s">
        <v>81</v>
      </c>
      <c r="E152" s="103" t="s">
        <v>168</v>
      </c>
      <c r="F152" s="104" t="s">
        <v>169</v>
      </c>
      <c r="G152" s="105" t="s">
        <v>124</v>
      </c>
      <c r="H152" s="106">
        <v>27.63</v>
      </c>
      <c r="I152" s="106"/>
      <c r="J152" s="106">
        <f t="shared" si="0"/>
        <v>0</v>
      </c>
      <c r="K152" s="107"/>
      <c r="L152" s="14"/>
      <c r="M152" s="108" t="s">
        <v>10</v>
      </c>
      <c r="N152" s="109"/>
      <c r="O152" s="110">
        <v>0</v>
      </c>
      <c r="P152" s="110">
        <f t="shared" si="1"/>
        <v>0</v>
      </c>
      <c r="Q152" s="110">
        <v>0</v>
      </c>
      <c r="R152" s="110">
        <f t="shared" si="2"/>
        <v>0</v>
      </c>
      <c r="S152" s="110">
        <v>0</v>
      </c>
      <c r="T152" s="111">
        <f t="shared" si="3"/>
        <v>0</v>
      </c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R152" s="112" t="s">
        <v>85</v>
      </c>
      <c r="AT152" s="112" t="s">
        <v>81</v>
      </c>
      <c r="AU152" s="112" t="s">
        <v>86</v>
      </c>
      <c r="AY152" s="4" t="s">
        <v>77</v>
      </c>
      <c r="BE152" s="113">
        <f t="shared" si="4"/>
        <v>0</v>
      </c>
      <c r="BF152" s="113">
        <f t="shared" si="5"/>
        <v>0</v>
      </c>
      <c r="BG152" s="113">
        <f t="shared" si="6"/>
        <v>0</v>
      </c>
      <c r="BH152" s="113">
        <f t="shared" si="7"/>
        <v>0</v>
      </c>
      <c r="BI152" s="113">
        <f t="shared" si="8"/>
        <v>0</v>
      </c>
      <c r="BJ152" s="4" t="s">
        <v>86</v>
      </c>
      <c r="BK152" s="113">
        <f t="shared" si="9"/>
        <v>0</v>
      </c>
      <c r="BL152" s="4" t="s">
        <v>85</v>
      </c>
      <c r="BM152" s="112" t="s">
        <v>170</v>
      </c>
    </row>
    <row r="153" spans="1:65" s="88" customFormat="1" ht="22.9" customHeight="1" x14ac:dyDescent="0.2">
      <c r="B153" s="89"/>
      <c r="D153" s="90" t="s">
        <v>74</v>
      </c>
      <c r="E153" s="99" t="s">
        <v>171</v>
      </c>
      <c r="F153" s="99" t="s">
        <v>172</v>
      </c>
      <c r="J153" s="100">
        <f>BK153</f>
        <v>0</v>
      </c>
      <c r="L153" s="89"/>
      <c r="M153" s="93"/>
      <c r="N153" s="94"/>
      <c r="O153" s="94"/>
      <c r="P153" s="95">
        <f>SUM(P154:P165)</f>
        <v>187.24984999999998</v>
      </c>
      <c r="Q153" s="94"/>
      <c r="R153" s="95">
        <f>SUM(R154:R165)</f>
        <v>1.3790950139999998</v>
      </c>
      <c r="S153" s="94"/>
      <c r="T153" s="96">
        <f>SUM(T154:T165)</f>
        <v>0.19265500000000002</v>
      </c>
      <c r="AR153" s="90" t="s">
        <v>86</v>
      </c>
      <c r="AT153" s="97" t="s">
        <v>74</v>
      </c>
      <c r="AU153" s="97" t="s">
        <v>80</v>
      </c>
      <c r="AY153" s="90" t="s">
        <v>77</v>
      </c>
      <c r="BK153" s="98">
        <f>SUM(BK154:BK165)</f>
        <v>0</v>
      </c>
    </row>
    <row r="154" spans="1:65" s="16" customFormat="1" ht="24.2" customHeight="1" x14ac:dyDescent="0.25">
      <c r="A154" s="13"/>
      <c r="B154" s="101"/>
      <c r="C154" s="102" t="s">
        <v>173</v>
      </c>
      <c r="D154" s="102" t="s">
        <v>81</v>
      </c>
      <c r="E154" s="103" t="s">
        <v>174</v>
      </c>
      <c r="F154" s="104" t="s">
        <v>175</v>
      </c>
      <c r="G154" s="105" t="s">
        <v>94</v>
      </c>
      <c r="H154" s="106">
        <v>134.5</v>
      </c>
      <c r="I154" s="106"/>
      <c r="J154" s="106">
        <f t="shared" ref="J154:J165" si="10">ROUND(I154*H154,2)</f>
        <v>0</v>
      </c>
      <c r="K154" s="107"/>
      <c r="L154" s="14"/>
      <c r="M154" s="108" t="s">
        <v>10</v>
      </c>
      <c r="N154" s="109"/>
      <c r="O154" s="110">
        <v>0.66896999999999995</v>
      </c>
      <c r="P154" s="110">
        <f t="shared" ref="P154:P165" si="11">O154*H154</f>
        <v>89.97646499999999</v>
      </c>
      <c r="Q154" s="110">
        <v>1.6000000000000001E-4</v>
      </c>
      <c r="R154" s="110">
        <f t="shared" ref="R154:R165" si="12">Q154*H154</f>
        <v>2.1520000000000001E-2</v>
      </c>
      <c r="S154" s="110">
        <v>0</v>
      </c>
      <c r="T154" s="111">
        <f t="shared" ref="T154:T165" si="13">S154*H154</f>
        <v>0</v>
      </c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R154" s="112" t="s">
        <v>85</v>
      </c>
      <c r="AT154" s="112" t="s">
        <v>81</v>
      </c>
      <c r="AU154" s="112" t="s">
        <v>86</v>
      </c>
      <c r="AY154" s="4" t="s">
        <v>77</v>
      </c>
      <c r="BE154" s="113">
        <f t="shared" ref="BE154:BE165" si="14">IF(N154="základná",J154,0)</f>
        <v>0</v>
      </c>
      <c r="BF154" s="113">
        <f t="shared" ref="BF154:BF165" si="15">IF(N154="znížená",J154,0)</f>
        <v>0</v>
      </c>
      <c r="BG154" s="113">
        <f t="shared" ref="BG154:BG165" si="16">IF(N154="zákl. prenesená",J154,0)</f>
        <v>0</v>
      </c>
      <c r="BH154" s="113">
        <f t="shared" ref="BH154:BH165" si="17">IF(N154="zníž. prenesená",J154,0)</f>
        <v>0</v>
      </c>
      <c r="BI154" s="113">
        <f t="shared" ref="BI154:BI165" si="18">IF(N154="nulová",J154,0)</f>
        <v>0</v>
      </c>
      <c r="BJ154" s="4" t="s">
        <v>86</v>
      </c>
      <c r="BK154" s="113">
        <f t="shared" ref="BK154:BK165" si="19">ROUND(I154*H154,2)</f>
        <v>0</v>
      </c>
      <c r="BL154" s="4" t="s">
        <v>85</v>
      </c>
      <c r="BM154" s="112" t="s">
        <v>176</v>
      </c>
    </row>
    <row r="155" spans="1:65" s="16" customFormat="1" ht="24.2" customHeight="1" x14ac:dyDescent="0.25">
      <c r="A155" s="13"/>
      <c r="B155" s="101"/>
      <c r="C155" s="114" t="s">
        <v>177</v>
      </c>
      <c r="D155" s="114" t="s">
        <v>108</v>
      </c>
      <c r="E155" s="115" t="s">
        <v>178</v>
      </c>
      <c r="F155" s="116" t="s">
        <v>179</v>
      </c>
      <c r="G155" s="117" t="s">
        <v>94</v>
      </c>
      <c r="H155" s="118">
        <v>143.91999999999999</v>
      </c>
      <c r="I155" s="118"/>
      <c r="J155" s="118">
        <f t="shared" si="10"/>
        <v>0</v>
      </c>
      <c r="K155" s="119"/>
      <c r="L155" s="120"/>
      <c r="M155" s="121" t="s">
        <v>10</v>
      </c>
      <c r="N155" s="122"/>
      <c r="O155" s="110">
        <v>0</v>
      </c>
      <c r="P155" s="110">
        <f t="shared" si="11"/>
        <v>0</v>
      </c>
      <c r="Q155" s="110">
        <v>7.1799999999999998E-3</v>
      </c>
      <c r="R155" s="110">
        <f t="shared" si="12"/>
        <v>1.0333455999999999</v>
      </c>
      <c r="S155" s="110">
        <v>0</v>
      </c>
      <c r="T155" s="111">
        <f t="shared" si="13"/>
        <v>0</v>
      </c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R155" s="112" t="s">
        <v>111</v>
      </c>
      <c r="AT155" s="112" t="s">
        <v>108</v>
      </c>
      <c r="AU155" s="112" t="s">
        <v>86</v>
      </c>
      <c r="AY155" s="4" t="s">
        <v>77</v>
      </c>
      <c r="BE155" s="113">
        <f t="shared" si="14"/>
        <v>0</v>
      </c>
      <c r="BF155" s="113">
        <f t="shared" si="15"/>
        <v>0</v>
      </c>
      <c r="BG155" s="113">
        <f t="shared" si="16"/>
        <v>0</v>
      </c>
      <c r="BH155" s="113">
        <f t="shared" si="17"/>
        <v>0</v>
      </c>
      <c r="BI155" s="113">
        <f t="shared" si="18"/>
        <v>0</v>
      </c>
      <c r="BJ155" s="4" t="s">
        <v>86</v>
      </c>
      <c r="BK155" s="113">
        <f t="shared" si="19"/>
        <v>0</v>
      </c>
      <c r="BL155" s="4" t="s">
        <v>85</v>
      </c>
      <c r="BM155" s="112" t="s">
        <v>180</v>
      </c>
    </row>
    <row r="156" spans="1:65" s="16" customFormat="1" ht="16.5" customHeight="1" x14ac:dyDescent="0.25">
      <c r="A156" s="13"/>
      <c r="B156" s="101"/>
      <c r="C156" s="102" t="s">
        <v>181</v>
      </c>
      <c r="D156" s="102" t="s">
        <v>81</v>
      </c>
      <c r="E156" s="103" t="s">
        <v>182</v>
      </c>
      <c r="F156" s="104" t="s">
        <v>183</v>
      </c>
      <c r="G156" s="105" t="s">
        <v>94</v>
      </c>
      <c r="H156" s="106">
        <v>19.5</v>
      </c>
      <c r="I156" s="106"/>
      <c r="J156" s="106">
        <f t="shared" si="10"/>
        <v>0</v>
      </c>
      <c r="K156" s="107"/>
      <c r="L156" s="14"/>
      <c r="M156" s="108" t="s">
        <v>10</v>
      </c>
      <c r="N156" s="109"/>
      <c r="O156" s="110">
        <v>3.7999999999999999E-2</v>
      </c>
      <c r="P156" s="110">
        <f t="shared" si="11"/>
        <v>0.74099999999999999</v>
      </c>
      <c r="Q156" s="110">
        <v>0</v>
      </c>
      <c r="R156" s="110">
        <f t="shared" si="12"/>
        <v>0</v>
      </c>
      <c r="S156" s="110">
        <v>2.0500000000000002E-3</v>
      </c>
      <c r="T156" s="111">
        <f t="shared" si="13"/>
        <v>3.9975000000000004E-2</v>
      </c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R156" s="112" t="s">
        <v>85</v>
      </c>
      <c r="AT156" s="112" t="s">
        <v>81</v>
      </c>
      <c r="AU156" s="112" t="s">
        <v>86</v>
      </c>
      <c r="AY156" s="4" t="s">
        <v>77</v>
      </c>
      <c r="BE156" s="113">
        <f t="shared" si="14"/>
        <v>0</v>
      </c>
      <c r="BF156" s="113">
        <f t="shared" si="15"/>
        <v>0</v>
      </c>
      <c r="BG156" s="113">
        <f t="shared" si="16"/>
        <v>0</v>
      </c>
      <c r="BH156" s="113">
        <f t="shared" si="17"/>
        <v>0</v>
      </c>
      <c r="BI156" s="113">
        <f t="shared" si="18"/>
        <v>0</v>
      </c>
      <c r="BJ156" s="4" t="s">
        <v>86</v>
      </c>
      <c r="BK156" s="113">
        <f t="shared" si="19"/>
        <v>0</v>
      </c>
      <c r="BL156" s="4" t="s">
        <v>85</v>
      </c>
      <c r="BM156" s="112" t="s">
        <v>184</v>
      </c>
    </row>
    <row r="157" spans="1:65" s="16" customFormat="1" ht="24.2" customHeight="1" x14ac:dyDescent="0.25">
      <c r="A157" s="13"/>
      <c r="B157" s="101"/>
      <c r="C157" s="102" t="s">
        <v>185</v>
      </c>
      <c r="D157" s="102" t="s">
        <v>81</v>
      </c>
      <c r="E157" s="103" t="s">
        <v>186</v>
      </c>
      <c r="F157" s="104" t="s">
        <v>187</v>
      </c>
      <c r="G157" s="105" t="s">
        <v>131</v>
      </c>
      <c r="H157" s="106">
        <v>44</v>
      </c>
      <c r="I157" s="106"/>
      <c r="J157" s="106">
        <f t="shared" si="10"/>
        <v>0</v>
      </c>
      <c r="K157" s="107"/>
      <c r="L157" s="14"/>
      <c r="M157" s="108" t="s">
        <v>10</v>
      </c>
      <c r="N157" s="109"/>
      <c r="O157" s="110">
        <v>5.6000000000000001E-2</v>
      </c>
      <c r="P157" s="110">
        <f t="shared" si="11"/>
        <v>2.464</v>
      </c>
      <c r="Q157" s="110">
        <v>0</v>
      </c>
      <c r="R157" s="110">
        <f t="shared" si="12"/>
        <v>0</v>
      </c>
      <c r="S157" s="110">
        <v>3.47E-3</v>
      </c>
      <c r="T157" s="111">
        <f t="shared" si="13"/>
        <v>0.15268000000000001</v>
      </c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R157" s="112" t="s">
        <v>85</v>
      </c>
      <c r="AT157" s="112" t="s">
        <v>81</v>
      </c>
      <c r="AU157" s="112" t="s">
        <v>86</v>
      </c>
      <c r="AY157" s="4" t="s">
        <v>77</v>
      </c>
      <c r="BE157" s="113">
        <f t="shared" si="14"/>
        <v>0</v>
      </c>
      <c r="BF157" s="113">
        <f t="shared" si="15"/>
        <v>0</v>
      </c>
      <c r="BG157" s="113">
        <f t="shared" si="16"/>
        <v>0</v>
      </c>
      <c r="BH157" s="113">
        <f t="shared" si="17"/>
        <v>0</v>
      </c>
      <c r="BI157" s="113">
        <f t="shared" si="18"/>
        <v>0</v>
      </c>
      <c r="BJ157" s="4" t="s">
        <v>86</v>
      </c>
      <c r="BK157" s="113">
        <f t="shared" si="19"/>
        <v>0</v>
      </c>
      <c r="BL157" s="4" t="s">
        <v>85</v>
      </c>
      <c r="BM157" s="112" t="s">
        <v>188</v>
      </c>
    </row>
    <row r="158" spans="1:65" s="16" customFormat="1" ht="24.2" customHeight="1" x14ac:dyDescent="0.25">
      <c r="A158" s="13"/>
      <c r="B158" s="101"/>
      <c r="C158" s="102" t="s">
        <v>189</v>
      </c>
      <c r="D158" s="102" t="s">
        <v>81</v>
      </c>
      <c r="E158" s="103" t="s">
        <v>190</v>
      </c>
      <c r="F158" s="104" t="s">
        <v>191</v>
      </c>
      <c r="G158" s="105" t="s">
        <v>131</v>
      </c>
      <c r="H158" s="106">
        <v>35.799999999999997</v>
      </c>
      <c r="I158" s="106"/>
      <c r="J158" s="106">
        <f t="shared" si="10"/>
        <v>0</v>
      </c>
      <c r="K158" s="107"/>
      <c r="L158" s="14"/>
      <c r="M158" s="108" t="s">
        <v>10</v>
      </c>
      <c r="N158" s="109"/>
      <c r="O158" s="110">
        <v>0.89485999999999999</v>
      </c>
      <c r="P158" s="110">
        <f t="shared" si="11"/>
        <v>32.035987999999996</v>
      </c>
      <c r="Q158" s="110">
        <v>2.1557299999999998E-3</v>
      </c>
      <c r="R158" s="110">
        <f t="shared" si="12"/>
        <v>7.7175133999999992E-2</v>
      </c>
      <c r="S158" s="110">
        <v>0</v>
      </c>
      <c r="T158" s="111">
        <f t="shared" si="13"/>
        <v>0</v>
      </c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R158" s="112" t="s">
        <v>85</v>
      </c>
      <c r="AT158" s="112" t="s">
        <v>81</v>
      </c>
      <c r="AU158" s="112" t="s">
        <v>86</v>
      </c>
      <c r="AY158" s="4" t="s">
        <v>77</v>
      </c>
      <c r="BE158" s="113">
        <f t="shared" si="14"/>
        <v>0</v>
      </c>
      <c r="BF158" s="113">
        <f t="shared" si="15"/>
        <v>0</v>
      </c>
      <c r="BG158" s="113">
        <f t="shared" si="16"/>
        <v>0</v>
      </c>
      <c r="BH158" s="113">
        <f t="shared" si="17"/>
        <v>0</v>
      </c>
      <c r="BI158" s="113">
        <f t="shared" si="18"/>
        <v>0</v>
      </c>
      <c r="BJ158" s="4" t="s">
        <v>86</v>
      </c>
      <c r="BK158" s="113">
        <f t="shared" si="19"/>
        <v>0</v>
      </c>
      <c r="BL158" s="4" t="s">
        <v>85</v>
      </c>
      <c r="BM158" s="112" t="s">
        <v>192</v>
      </c>
    </row>
    <row r="159" spans="1:65" s="16" customFormat="1" ht="33" customHeight="1" x14ac:dyDescent="0.25">
      <c r="A159" s="13"/>
      <c r="B159" s="101"/>
      <c r="C159" s="102" t="s">
        <v>193</v>
      </c>
      <c r="D159" s="102" t="s">
        <v>81</v>
      </c>
      <c r="E159" s="103" t="s">
        <v>194</v>
      </c>
      <c r="F159" s="104" t="s">
        <v>195</v>
      </c>
      <c r="G159" s="105" t="s">
        <v>196</v>
      </c>
      <c r="H159" s="106">
        <v>2</v>
      </c>
      <c r="I159" s="106"/>
      <c r="J159" s="106">
        <f t="shared" si="10"/>
        <v>0</v>
      </c>
      <c r="K159" s="107"/>
      <c r="L159" s="14"/>
      <c r="M159" s="108" t="s">
        <v>10</v>
      </c>
      <c r="N159" s="109"/>
      <c r="O159" s="110">
        <v>1.2385699999999999</v>
      </c>
      <c r="P159" s="110">
        <f t="shared" si="11"/>
        <v>2.4771399999999999</v>
      </c>
      <c r="Q159" s="110">
        <v>1.5739199999999999E-3</v>
      </c>
      <c r="R159" s="110">
        <f t="shared" si="12"/>
        <v>3.1478399999999998E-3</v>
      </c>
      <c r="S159" s="110">
        <v>0</v>
      </c>
      <c r="T159" s="111">
        <f t="shared" si="13"/>
        <v>0</v>
      </c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R159" s="112" t="s">
        <v>85</v>
      </c>
      <c r="AT159" s="112" t="s">
        <v>81</v>
      </c>
      <c r="AU159" s="112" t="s">
        <v>86</v>
      </c>
      <c r="AY159" s="4" t="s">
        <v>77</v>
      </c>
      <c r="BE159" s="113">
        <f t="shared" si="14"/>
        <v>0</v>
      </c>
      <c r="BF159" s="113">
        <f t="shared" si="15"/>
        <v>0</v>
      </c>
      <c r="BG159" s="113">
        <f t="shared" si="16"/>
        <v>0</v>
      </c>
      <c r="BH159" s="113">
        <f t="shared" si="17"/>
        <v>0</v>
      </c>
      <c r="BI159" s="113">
        <f t="shared" si="18"/>
        <v>0</v>
      </c>
      <c r="BJ159" s="4" t="s">
        <v>86</v>
      </c>
      <c r="BK159" s="113">
        <f t="shared" si="19"/>
        <v>0</v>
      </c>
      <c r="BL159" s="4" t="s">
        <v>85</v>
      </c>
      <c r="BM159" s="112" t="s">
        <v>197</v>
      </c>
    </row>
    <row r="160" spans="1:65" s="16" customFormat="1" ht="24.2" customHeight="1" x14ac:dyDescent="0.25">
      <c r="A160" s="13"/>
      <c r="B160" s="101"/>
      <c r="C160" s="102" t="s">
        <v>198</v>
      </c>
      <c r="D160" s="102" t="s">
        <v>81</v>
      </c>
      <c r="E160" s="103" t="s">
        <v>199</v>
      </c>
      <c r="F160" s="104" t="s">
        <v>200</v>
      </c>
      <c r="G160" s="105" t="s">
        <v>131</v>
      </c>
      <c r="H160" s="106">
        <v>14.5</v>
      </c>
      <c r="I160" s="106"/>
      <c r="J160" s="106">
        <f t="shared" si="10"/>
        <v>0</v>
      </c>
      <c r="K160" s="107"/>
      <c r="L160" s="14"/>
      <c r="M160" s="108" t="s">
        <v>10</v>
      </c>
      <c r="N160" s="109"/>
      <c r="O160" s="110">
        <v>0.61243000000000003</v>
      </c>
      <c r="P160" s="110">
        <f t="shared" si="11"/>
        <v>8.8802350000000008</v>
      </c>
      <c r="Q160" s="110">
        <v>2.8400000000000001E-3</v>
      </c>
      <c r="R160" s="110">
        <f t="shared" si="12"/>
        <v>4.1180000000000001E-2</v>
      </c>
      <c r="S160" s="110">
        <v>0</v>
      </c>
      <c r="T160" s="111">
        <f t="shared" si="13"/>
        <v>0</v>
      </c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R160" s="112" t="s">
        <v>85</v>
      </c>
      <c r="AT160" s="112" t="s">
        <v>81</v>
      </c>
      <c r="AU160" s="112" t="s">
        <v>86</v>
      </c>
      <c r="AY160" s="4" t="s">
        <v>77</v>
      </c>
      <c r="BE160" s="113">
        <f t="shared" si="14"/>
        <v>0</v>
      </c>
      <c r="BF160" s="113">
        <f t="shared" si="15"/>
        <v>0</v>
      </c>
      <c r="BG160" s="113">
        <f t="shared" si="16"/>
        <v>0</v>
      </c>
      <c r="BH160" s="113">
        <f t="shared" si="17"/>
        <v>0</v>
      </c>
      <c r="BI160" s="113">
        <f t="shared" si="18"/>
        <v>0</v>
      </c>
      <c r="BJ160" s="4" t="s">
        <v>86</v>
      </c>
      <c r="BK160" s="113">
        <f t="shared" si="19"/>
        <v>0</v>
      </c>
      <c r="BL160" s="4" t="s">
        <v>85</v>
      </c>
      <c r="BM160" s="112" t="s">
        <v>201</v>
      </c>
    </row>
    <row r="161" spans="1:65" s="16" customFormat="1" ht="24.2" customHeight="1" x14ac:dyDescent="0.25">
      <c r="A161" s="13"/>
      <c r="B161" s="101"/>
      <c r="C161" s="102" t="s">
        <v>202</v>
      </c>
      <c r="D161" s="102" t="s">
        <v>81</v>
      </c>
      <c r="E161" s="103" t="s">
        <v>203</v>
      </c>
      <c r="F161" s="104" t="s">
        <v>204</v>
      </c>
      <c r="G161" s="105" t="s">
        <v>131</v>
      </c>
      <c r="H161" s="106">
        <v>18</v>
      </c>
      <c r="I161" s="106"/>
      <c r="J161" s="106">
        <f t="shared" si="10"/>
        <v>0</v>
      </c>
      <c r="K161" s="107"/>
      <c r="L161" s="14"/>
      <c r="M161" s="108" t="s">
        <v>10</v>
      </c>
      <c r="N161" s="109"/>
      <c r="O161" s="110">
        <v>0.70574000000000003</v>
      </c>
      <c r="P161" s="110">
        <f t="shared" si="11"/>
        <v>12.703320000000001</v>
      </c>
      <c r="Q161" s="110">
        <v>3.4199999999999999E-3</v>
      </c>
      <c r="R161" s="110">
        <f t="shared" si="12"/>
        <v>6.1559999999999997E-2</v>
      </c>
      <c r="S161" s="110">
        <v>0</v>
      </c>
      <c r="T161" s="111">
        <f t="shared" si="13"/>
        <v>0</v>
      </c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R161" s="112" t="s">
        <v>85</v>
      </c>
      <c r="AT161" s="112" t="s">
        <v>81</v>
      </c>
      <c r="AU161" s="112" t="s">
        <v>86</v>
      </c>
      <c r="AY161" s="4" t="s">
        <v>77</v>
      </c>
      <c r="BE161" s="113">
        <f t="shared" si="14"/>
        <v>0</v>
      </c>
      <c r="BF161" s="113">
        <f t="shared" si="15"/>
        <v>0</v>
      </c>
      <c r="BG161" s="113">
        <f t="shared" si="16"/>
        <v>0</v>
      </c>
      <c r="BH161" s="113">
        <f t="shared" si="17"/>
        <v>0</v>
      </c>
      <c r="BI161" s="113">
        <f t="shared" si="18"/>
        <v>0</v>
      </c>
      <c r="BJ161" s="4" t="s">
        <v>86</v>
      </c>
      <c r="BK161" s="113">
        <f t="shared" si="19"/>
        <v>0</v>
      </c>
      <c r="BL161" s="4" t="s">
        <v>85</v>
      </c>
      <c r="BM161" s="112" t="s">
        <v>205</v>
      </c>
    </row>
    <row r="162" spans="1:65" s="16" customFormat="1" ht="33" customHeight="1" x14ac:dyDescent="0.25">
      <c r="A162" s="13"/>
      <c r="B162" s="101"/>
      <c r="C162" s="102" t="s">
        <v>206</v>
      </c>
      <c r="D162" s="102" t="s">
        <v>81</v>
      </c>
      <c r="E162" s="103" t="s">
        <v>207</v>
      </c>
      <c r="F162" s="104" t="s">
        <v>208</v>
      </c>
      <c r="G162" s="105" t="s">
        <v>131</v>
      </c>
      <c r="H162" s="106">
        <v>24.3</v>
      </c>
      <c r="I162" s="106"/>
      <c r="J162" s="106">
        <f t="shared" si="10"/>
        <v>0</v>
      </c>
      <c r="K162" s="107"/>
      <c r="L162" s="14"/>
      <c r="M162" s="108" t="s">
        <v>10</v>
      </c>
      <c r="N162" s="109"/>
      <c r="O162" s="110">
        <v>0.83970999999999996</v>
      </c>
      <c r="P162" s="110">
        <f t="shared" si="11"/>
        <v>20.404952999999999</v>
      </c>
      <c r="Q162" s="110">
        <v>4.2900000000000004E-3</v>
      </c>
      <c r="R162" s="110">
        <f t="shared" si="12"/>
        <v>0.10424700000000001</v>
      </c>
      <c r="S162" s="110">
        <v>0</v>
      </c>
      <c r="T162" s="111">
        <f t="shared" si="13"/>
        <v>0</v>
      </c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R162" s="112" t="s">
        <v>85</v>
      </c>
      <c r="AT162" s="112" t="s">
        <v>81</v>
      </c>
      <c r="AU162" s="112" t="s">
        <v>86</v>
      </c>
      <c r="AY162" s="4" t="s">
        <v>77</v>
      </c>
      <c r="BE162" s="113">
        <f t="shared" si="14"/>
        <v>0</v>
      </c>
      <c r="BF162" s="113">
        <f t="shared" si="15"/>
        <v>0</v>
      </c>
      <c r="BG162" s="113">
        <f t="shared" si="16"/>
        <v>0</v>
      </c>
      <c r="BH162" s="113">
        <f t="shared" si="17"/>
        <v>0</v>
      </c>
      <c r="BI162" s="113">
        <f t="shared" si="18"/>
        <v>0</v>
      </c>
      <c r="BJ162" s="4" t="s">
        <v>86</v>
      </c>
      <c r="BK162" s="113">
        <f t="shared" si="19"/>
        <v>0</v>
      </c>
      <c r="BL162" s="4" t="s">
        <v>85</v>
      </c>
      <c r="BM162" s="112" t="s">
        <v>209</v>
      </c>
    </row>
    <row r="163" spans="1:65" s="16" customFormat="1" ht="37.9" customHeight="1" x14ac:dyDescent="0.25">
      <c r="A163" s="13"/>
      <c r="B163" s="101"/>
      <c r="C163" s="102" t="s">
        <v>210</v>
      </c>
      <c r="D163" s="102" t="s">
        <v>81</v>
      </c>
      <c r="E163" s="103" t="s">
        <v>211</v>
      </c>
      <c r="F163" s="104" t="s">
        <v>212</v>
      </c>
      <c r="G163" s="105" t="s">
        <v>94</v>
      </c>
      <c r="H163" s="106">
        <v>7.5</v>
      </c>
      <c r="I163" s="106"/>
      <c r="J163" s="106">
        <f t="shared" si="10"/>
        <v>0</v>
      </c>
      <c r="K163" s="107"/>
      <c r="L163" s="14"/>
      <c r="M163" s="108" t="s">
        <v>10</v>
      </c>
      <c r="N163" s="109"/>
      <c r="O163" s="110">
        <v>1.6562699999999999</v>
      </c>
      <c r="P163" s="110">
        <f t="shared" si="11"/>
        <v>12.422025</v>
      </c>
      <c r="Q163" s="110">
        <v>2.7699999999999999E-3</v>
      </c>
      <c r="R163" s="110">
        <f t="shared" si="12"/>
        <v>2.0774999999999998E-2</v>
      </c>
      <c r="S163" s="110">
        <v>0</v>
      </c>
      <c r="T163" s="111">
        <f t="shared" si="13"/>
        <v>0</v>
      </c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R163" s="112" t="s">
        <v>85</v>
      </c>
      <c r="AT163" s="112" t="s">
        <v>81</v>
      </c>
      <c r="AU163" s="112" t="s">
        <v>86</v>
      </c>
      <c r="AY163" s="4" t="s">
        <v>77</v>
      </c>
      <c r="BE163" s="113">
        <f t="shared" si="14"/>
        <v>0</v>
      </c>
      <c r="BF163" s="113">
        <f t="shared" si="15"/>
        <v>0</v>
      </c>
      <c r="BG163" s="113">
        <f t="shared" si="16"/>
        <v>0</v>
      </c>
      <c r="BH163" s="113">
        <f t="shared" si="17"/>
        <v>0</v>
      </c>
      <c r="BI163" s="113">
        <f t="shared" si="18"/>
        <v>0</v>
      </c>
      <c r="BJ163" s="4" t="s">
        <v>86</v>
      </c>
      <c r="BK163" s="113">
        <f t="shared" si="19"/>
        <v>0</v>
      </c>
      <c r="BL163" s="4" t="s">
        <v>85</v>
      </c>
      <c r="BM163" s="112" t="s">
        <v>213</v>
      </c>
    </row>
    <row r="164" spans="1:65" s="16" customFormat="1" ht="24.2" customHeight="1" x14ac:dyDescent="0.25">
      <c r="A164" s="13"/>
      <c r="B164" s="101"/>
      <c r="C164" s="102" t="s">
        <v>214</v>
      </c>
      <c r="D164" s="102" t="s">
        <v>81</v>
      </c>
      <c r="E164" s="103" t="s">
        <v>215</v>
      </c>
      <c r="F164" s="104" t="s">
        <v>216</v>
      </c>
      <c r="G164" s="105" t="s">
        <v>131</v>
      </c>
      <c r="H164" s="106">
        <v>7.8</v>
      </c>
      <c r="I164" s="106"/>
      <c r="J164" s="106">
        <f t="shared" si="10"/>
        <v>0</v>
      </c>
      <c r="K164" s="107"/>
      <c r="L164" s="14"/>
      <c r="M164" s="108" t="s">
        <v>10</v>
      </c>
      <c r="N164" s="109"/>
      <c r="O164" s="110">
        <v>0.65958000000000006</v>
      </c>
      <c r="P164" s="110">
        <f t="shared" si="11"/>
        <v>5.1447240000000001</v>
      </c>
      <c r="Q164" s="110">
        <v>2.0698000000000001E-3</v>
      </c>
      <c r="R164" s="110">
        <f t="shared" si="12"/>
        <v>1.6144439999999999E-2</v>
      </c>
      <c r="S164" s="110">
        <v>0</v>
      </c>
      <c r="T164" s="111">
        <f t="shared" si="13"/>
        <v>0</v>
      </c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R164" s="112" t="s">
        <v>85</v>
      </c>
      <c r="AT164" s="112" t="s">
        <v>81</v>
      </c>
      <c r="AU164" s="112" t="s">
        <v>86</v>
      </c>
      <c r="AY164" s="4" t="s">
        <v>77</v>
      </c>
      <c r="BE164" s="113">
        <f t="shared" si="14"/>
        <v>0</v>
      </c>
      <c r="BF164" s="113">
        <f t="shared" si="15"/>
        <v>0</v>
      </c>
      <c r="BG164" s="113">
        <f t="shared" si="16"/>
        <v>0</v>
      </c>
      <c r="BH164" s="113">
        <f t="shared" si="17"/>
        <v>0</v>
      </c>
      <c r="BI164" s="113">
        <f t="shared" si="18"/>
        <v>0</v>
      </c>
      <c r="BJ164" s="4" t="s">
        <v>86</v>
      </c>
      <c r="BK164" s="113">
        <f t="shared" si="19"/>
        <v>0</v>
      </c>
      <c r="BL164" s="4" t="s">
        <v>85</v>
      </c>
      <c r="BM164" s="112" t="s">
        <v>217</v>
      </c>
    </row>
    <row r="165" spans="1:65" s="16" customFormat="1" ht="24.2" customHeight="1" x14ac:dyDescent="0.25">
      <c r="A165" s="13"/>
      <c r="B165" s="101"/>
      <c r="C165" s="102" t="s">
        <v>111</v>
      </c>
      <c r="D165" s="102" t="s">
        <v>81</v>
      </c>
      <c r="E165" s="103" t="s">
        <v>218</v>
      </c>
      <c r="F165" s="104" t="s">
        <v>219</v>
      </c>
      <c r="G165" s="105" t="s">
        <v>124</v>
      </c>
      <c r="H165" s="106">
        <v>71.86</v>
      </c>
      <c r="I165" s="106"/>
      <c r="J165" s="106">
        <f t="shared" si="10"/>
        <v>0</v>
      </c>
      <c r="K165" s="107"/>
      <c r="L165" s="14"/>
      <c r="M165" s="108" t="s">
        <v>10</v>
      </c>
      <c r="N165" s="109"/>
      <c r="O165" s="110">
        <v>0</v>
      </c>
      <c r="P165" s="110">
        <f t="shared" si="11"/>
        <v>0</v>
      </c>
      <c r="Q165" s="110">
        <v>0</v>
      </c>
      <c r="R165" s="110">
        <f t="shared" si="12"/>
        <v>0</v>
      </c>
      <c r="S165" s="110">
        <v>0</v>
      </c>
      <c r="T165" s="111">
        <f t="shared" si="13"/>
        <v>0</v>
      </c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R165" s="112" t="s">
        <v>85</v>
      </c>
      <c r="AT165" s="112" t="s">
        <v>81</v>
      </c>
      <c r="AU165" s="112" t="s">
        <v>86</v>
      </c>
      <c r="AY165" s="4" t="s">
        <v>77</v>
      </c>
      <c r="BE165" s="113">
        <f t="shared" si="14"/>
        <v>0</v>
      </c>
      <c r="BF165" s="113">
        <f t="shared" si="15"/>
        <v>0</v>
      </c>
      <c r="BG165" s="113">
        <f t="shared" si="16"/>
        <v>0</v>
      </c>
      <c r="BH165" s="113">
        <f t="shared" si="17"/>
        <v>0</v>
      </c>
      <c r="BI165" s="113">
        <f t="shared" si="18"/>
        <v>0</v>
      </c>
      <c r="BJ165" s="4" t="s">
        <v>86</v>
      </c>
      <c r="BK165" s="113">
        <f t="shared" si="19"/>
        <v>0</v>
      </c>
      <c r="BL165" s="4" t="s">
        <v>85</v>
      </c>
      <c r="BM165" s="112" t="s">
        <v>220</v>
      </c>
    </row>
    <row r="166" spans="1:65" s="88" customFormat="1" ht="22.9" customHeight="1" x14ac:dyDescent="0.2">
      <c r="B166" s="89"/>
      <c r="D166" s="90" t="s">
        <v>74</v>
      </c>
      <c r="E166" s="99" t="s">
        <v>221</v>
      </c>
      <c r="F166" s="99" t="s">
        <v>222</v>
      </c>
      <c r="J166" s="100">
        <f>BK166</f>
        <v>0</v>
      </c>
      <c r="L166" s="89"/>
      <c r="M166" s="93"/>
      <c r="N166" s="94"/>
      <c r="O166" s="94"/>
      <c r="P166" s="95">
        <f>P167</f>
        <v>0.51600000000000001</v>
      </c>
      <c r="Q166" s="94"/>
      <c r="R166" s="95">
        <f>R167</f>
        <v>0</v>
      </c>
      <c r="S166" s="94"/>
      <c r="T166" s="96">
        <f>T167</f>
        <v>0.06</v>
      </c>
      <c r="AR166" s="90" t="s">
        <v>86</v>
      </c>
      <c r="AT166" s="97" t="s">
        <v>74</v>
      </c>
      <c r="AU166" s="97" t="s">
        <v>80</v>
      </c>
      <c r="AY166" s="90" t="s">
        <v>77</v>
      </c>
      <c r="BK166" s="98">
        <f>BK167</f>
        <v>0</v>
      </c>
    </row>
    <row r="167" spans="1:65" s="16" customFormat="1" ht="16.5" customHeight="1" x14ac:dyDescent="0.25">
      <c r="A167" s="13"/>
      <c r="B167" s="101"/>
      <c r="C167" s="102" t="s">
        <v>223</v>
      </c>
      <c r="D167" s="102" t="s">
        <v>81</v>
      </c>
      <c r="E167" s="103" t="s">
        <v>224</v>
      </c>
      <c r="F167" s="104" t="s">
        <v>225</v>
      </c>
      <c r="G167" s="105" t="s">
        <v>196</v>
      </c>
      <c r="H167" s="106">
        <v>2</v>
      </c>
      <c r="I167" s="106"/>
      <c r="J167" s="106">
        <f>ROUND(I167*H167,2)</f>
        <v>0</v>
      </c>
      <c r="K167" s="107"/>
      <c r="L167" s="14"/>
      <c r="M167" s="108" t="s">
        <v>10</v>
      </c>
      <c r="N167" s="109"/>
      <c r="O167" s="110">
        <v>0.25800000000000001</v>
      </c>
      <c r="P167" s="110">
        <f>O167*H167</f>
        <v>0.51600000000000001</v>
      </c>
      <c r="Q167" s="110">
        <v>0</v>
      </c>
      <c r="R167" s="110">
        <f>Q167*H167</f>
        <v>0</v>
      </c>
      <c r="S167" s="110">
        <v>0.03</v>
      </c>
      <c r="T167" s="111">
        <f>S167*H167</f>
        <v>0.06</v>
      </c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R167" s="112" t="s">
        <v>85</v>
      </c>
      <c r="AT167" s="112" t="s">
        <v>81</v>
      </c>
      <c r="AU167" s="112" t="s">
        <v>86</v>
      </c>
      <c r="AY167" s="4" t="s">
        <v>77</v>
      </c>
      <c r="BE167" s="113">
        <f>IF(N167="základná",J167,0)</f>
        <v>0</v>
      </c>
      <c r="BF167" s="113">
        <f>IF(N167="znížená",J167,0)</f>
        <v>0</v>
      </c>
      <c r="BG167" s="113">
        <f>IF(N167="zákl. prenesená",J167,0)</f>
        <v>0</v>
      </c>
      <c r="BH167" s="113">
        <f>IF(N167="zníž. prenesená",J167,0)</f>
        <v>0</v>
      </c>
      <c r="BI167" s="113">
        <f>IF(N167="nulová",J167,0)</f>
        <v>0</v>
      </c>
      <c r="BJ167" s="4" t="s">
        <v>86</v>
      </c>
      <c r="BK167" s="113">
        <f>ROUND(I167*H167,2)</f>
        <v>0</v>
      </c>
      <c r="BL167" s="4" t="s">
        <v>85</v>
      </c>
      <c r="BM167" s="112" t="s">
        <v>226</v>
      </c>
    </row>
    <row r="168" spans="1:65" s="88" customFormat="1" ht="22.9" customHeight="1" x14ac:dyDescent="0.2">
      <c r="B168" s="89"/>
      <c r="D168" s="90" t="s">
        <v>74</v>
      </c>
      <c r="E168" s="99" t="s">
        <v>227</v>
      </c>
      <c r="F168" s="99" t="s">
        <v>228</v>
      </c>
      <c r="J168" s="100">
        <f>BK168</f>
        <v>0</v>
      </c>
      <c r="L168" s="89"/>
      <c r="M168" s="93"/>
      <c r="N168" s="94"/>
      <c r="O168" s="94"/>
      <c r="P168" s="95">
        <f>P169</f>
        <v>1.0742799999999999</v>
      </c>
      <c r="Q168" s="94"/>
      <c r="R168" s="95">
        <f>R169</f>
        <v>2.3539999999999998E-3</v>
      </c>
      <c r="S168" s="94"/>
      <c r="T168" s="96">
        <f>T169</f>
        <v>0</v>
      </c>
      <c r="AR168" s="90" t="s">
        <v>86</v>
      </c>
      <c r="AT168" s="97" t="s">
        <v>74</v>
      </c>
      <c r="AU168" s="97" t="s">
        <v>80</v>
      </c>
      <c r="AY168" s="90" t="s">
        <v>77</v>
      </c>
      <c r="BK168" s="98">
        <f>BK169</f>
        <v>0</v>
      </c>
    </row>
    <row r="169" spans="1:65" s="16" customFormat="1" ht="24.2" customHeight="1" x14ac:dyDescent="0.25">
      <c r="A169" s="13"/>
      <c r="B169" s="101"/>
      <c r="C169" s="102" t="s">
        <v>229</v>
      </c>
      <c r="D169" s="102" t="s">
        <v>81</v>
      </c>
      <c r="E169" s="103" t="s">
        <v>230</v>
      </c>
      <c r="F169" s="104" t="s">
        <v>231</v>
      </c>
      <c r="G169" s="105" t="s">
        <v>94</v>
      </c>
      <c r="H169" s="106">
        <v>21.4</v>
      </c>
      <c r="I169" s="106"/>
      <c r="J169" s="106">
        <f>ROUND(I169*H169,2)</f>
        <v>0</v>
      </c>
      <c r="K169" s="107"/>
      <c r="L169" s="14"/>
      <c r="M169" s="108" t="s">
        <v>10</v>
      </c>
      <c r="N169" s="109"/>
      <c r="O169" s="110">
        <v>5.0200000000000002E-2</v>
      </c>
      <c r="P169" s="110">
        <f>O169*H169</f>
        <v>1.0742799999999999</v>
      </c>
      <c r="Q169" s="110">
        <v>1.1E-4</v>
      </c>
      <c r="R169" s="110">
        <f>Q169*H169</f>
        <v>2.3539999999999998E-3</v>
      </c>
      <c r="S169" s="110">
        <v>0</v>
      </c>
      <c r="T169" s="111">
        <f>S169*H169</f>
        <v>0</v>
      </c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R169" s="112" t="s">
        <v>85</v>
      </c>
      <c r="AT169" s="112" t="s">
        <v>81</v>
      </c>
      <c r="AU169" s="112" t="s">
        <v>86</v>
      </c>
      <c r="AY169" s="4" t="s">
        <v>77</v>
      </c>
      <c r="BE169" s="113">
        <f>IF(N169="základná",J169,0)</f>
        <v>0</v>
      </c>
      <c r="BF169" s="113">
        <f>IF(N169="znížená",J169,0)</f>
        <v>0</v>
      </c>
      <c r="BG169" s="113">
        <f>IF(N169="zákl. prenesená",J169,0)</f>
        <v>0</v>
      </c>
      <c r="BH169" s="113">
        <f>IF(N169="zníž. prenesená",J169,0)</f>
        <v>0</v>
      </c>
      <c r="BI169" s="113">
        <f>IF(N169="nulová",J169,0)</f>
        <v>0</v>
      </c>
      <c r="BJ169" s="4" t="s">
        <v>86</v>
      </c>
      <c r="BK169" s="113">
        <f>ROUND(I169*H169,2)</f>
        <v>0</v>
      </c>
      <c r="BL169" s="4" t="s">
        <v>85</v>
      </c>
      <c r="BM169" s="112" t="s">
        <v>232</v>
      </c>
    </row>
    <row r="170" spans="1:65" s="88" customFormat="1" ht="25.9" customHeight="1" x14ac:dyDescent="0.2">
      <c r="B170" s="89"/>
      <c r="D170" s="90" t="s">
        <v>74</v>
      </c>
      <c r="E170" s="91" t="s">
        <v>233</v>
      </c>
      <c r="F170" s="91" t="s">
        <v>234</v>
      </c>
      <c r="J170" s="92">
        <f>BK170</f>
        <v>0</v>
      </c>
      <c r="L170" s="89"/>
      <c r="M170" s="93"/>
      <c r="N170" s="94"/>
      <c r="O170" s="94"/>
      <c r="P170" s="95">
        <f>P171+P173</f>
        <v>10.30715</v>
      </c>
      <c r="Q170" s="94"/>
      <c r="R170" s="95">
        <f>R171+R173</f>
        <v>0.47039999999999998</v>
      </c>
      <c r="S170" s="94"/>
      <c r="T170" s="96">
        <f>T171+T173</f>
        <v>0.17500000000000002</v>
      </c>
      <c r="AR170" s="90" t="s">
        <v>80</v>
      </c>
      <c r="AT170" s="97" t="s">
        <v>74</v>
      </c>
      <c r="AU170" s="97" t="s">
        <v>2</v>
      </c>
      <c r="AY170" s="90" t="s">
        <v>77</v>
      </c>
      <c r="BK170" s="98">
        <f>BK171+BK173</f>
        <v>0</v>
      </c>
    </row>
    <row r="171" spans="1:65" s="88" customFormat="1" ht="22.9" customHeight="1" x14ac:dyDescent="0.2">
      <c r="B171" s="89"/>
      <c r="D171" s="90" t="s">
        <v>74</v>
      </c>
      <c r="E171" s="99" t="s">
        <v>107</v>
      </c>
      <c r="F171" s="99" t="s">
        <v>235</v>
      </c>
      <c r="J171" s="100">
        <f>BK171</f>
        <v>0</v>
      </c>
      <c r="L171" s="89"/>
      <c r="M171" s="93"/>
      <c r="N171" s="94"/>
      <c r="O171" s="94"/>
      <c r="P171" s="95">
        <f>P172</f>
        <v>5.3544400000000003</v>
      </c>
      <c r="Q171" s="94"/>
      <c r="R171" s="95">
        <f>R172</f>
        <v>0.40614</v>
      </c>
      <c r="S171" s="94"/>
      <c r="T171" s="96">
        <f>T172</f>
        <v>0</v>
      </c>
      <c r="AR171" s="90" t="s">
        <v>80</v>
      </c>
      <c r="AT171" s="97" t="s">
        <v>74</v>
      </c>
      <c r="AU171" s="97" t="s">
        <v>80</v>
      </c>
      <c r="AY171" s="90" t="s">
        <v>77</v>
      </c>
      <c r="BK171" s="98">
        <f>BK172</f>
        <v>0</v>
      </c>
    </row>
    <row r="172" spans="1:65" s="16" customFormat="1" ht="16.5" customHeight="1" x14ac:dyDescent="0.25">
      <c r="A172" s="13"/>
      <c r="B172" s="101"/>
      <c r="C172" s="102" t="s">
        <v>236</v>
      </c>
      <c r="D172" s="102" t="s">
        <v>81</v>
      </c>
      <c r="E172" s="103" t="s">
        <v>237</v>
      </c>
      <c r="F172" s="104" t="s">
        <v>238</v>
      </c>
      <c r="G172" s="105" t="s">
        <v>94</v>
      </c>
      <c r="H172" s="106">
        <v>7</v>
      </c>
      <c r="I172" s="106"/>
      <c r="J172" s="106">
        <f>ROUND(I172*H172,2)</f>
        <v>0</v>
      </c>
      <c r="K172" s="107"/>
      <c r="L172" s="14"/>
      <c r="M172" s="108" t="s">
        <v>10</v>
      </c>
      <c r="N172" s="109"/>
      <c r="O172" s="110">
        <v>0.76492000000000004</v>
      </c>
      <c r="P172" s="110">
        <f>O172*H172</f>
        <v>5.3544400000000003</v>
      </c>
      <c r="Q172" s="110">
        <v>5.8020000000000002E-2</v>
      </c>
      <c r="R172" s="110">
        <f>Q172*H172</f>
        <v>0.40614</v>
      </c>
      <c r="S172" s="110">
        <v>0</v>
      </c>
      <c r="T172" s="111">
        <f>S172*H172</f>
        <v>0</v>
      </c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R172" s="112" t="s">
        <v>96</v>
      </c>
      <c r="AT172" s="112" t="s">
        <v>81</v>
      </c>
      <c r="AU172" s="112" t="s">
        <v>86</v>
      </c>
      <c r="AY172" s="4" t="s">
        <v>77</v>
      </c>
      <c r="BE172" s="113">
        <f>IF(N172="základná",J172,0)</f>
        <v>0</v>
      </c>
      <c r="BF172" s="113">
        <f>IF(N172="znížená",J172,0)</f>
        <v>0</v>
      </c>
      <c r="BG172" s="113">
        <f>IF(N172="zákl. prenesená",J172,0)</f>
        <v>0</v>
      </c>
      <c r="BH172" s="113">
        <f>IF(N172="zníž. prenesená",J172,0)</f>
        <v>0</v>
      </c>
      <c r="BI172" s="113">
        <f>IF(N172="nulová",J172,0)</f>
        <v>0</v>
      </c>
      <c r="BJ172" s="4" t="s">
        <v>86</v>
      </c>
      <c r="BK172" s="113">
        <f>ROUND(I172*H172,2)</f>
        <v>0</v>
      </c>
      <c r="BL172" s="4" t="s">
        <v>96</v>
      </c>
      <c r="BM172" s="112" t="s">
        <v>239</v>
      </c>
    </row>
    <row r="173" spans="1:65" s="88" customFormat="1" ht="22.9" customHeight="1" x14ac:dyDescent="0.2">
      <c r="B173" s="89"/>
      <c r="D173" s="90" t="s">
        <v>74</v>
      </c>
      <c r="E173" s="99" t="s">
        <v>121</v>
      </c>
      <c r="F173" s="99" t="s">
        <v>240</v>
      </c>
      <c r="J173" s="100">
        <f>BK173</f>
        <v>0</v>
      </c>
      <c r="L173" s="89"/>
      <c r="M173" s="93"/>
      <c r="N173" s="94"/>
      <c r="O173" s="94"/>
      <c r="P173" s="95">
        <f>SUM(P174:P175)</f>
        <v>4.9527100000000006</v>
      </c>
      <c r="Q173" s="94"/>
      <c r="R173" s="95">
        <f>SUM(R174:R175)</f>
        <v>6.4259999999999998E-2</v>
      </c>
      <c r="S173" s="94"/>
      <c r="T173" s="96">
        <f>SUM(T174:T175)</f>
        <v>0.17500000000000002</v>
      </c>
      <c r="AR173" s="90" t="s">
        <v>80</v>
      </c>
      <c r="AT173" s="97" t="s">
        <v>74</v>
      </c>
      <c r="AU173" s="97" t="s">
        <v>80</v>
      </c>
      <c r="AY173" s="90" t="s">
        <v>77</v>
      </c>
      <c r="BK173" s="98">
        <f>SUM(BK174:BK175)</f>
        <v>0</v>
      </c>
    </row>
    <row r="174" spans="1:65" s="16" customFormat="1" ht="24.2" customHeight="1" x14ac:dyDescent="0.25">
      <c r="A174" s="13"/>
      <c r="B174" s="101"/>
      <c r="C174" s="102" t="s">
        <v>241</v>
      </c>
      <c r="D174" s="102" t="s">
        <v>81</v>
      </c>
      <c r="E174" s="103" t="s">
        <v>242</v>
      </c>
      <c r="F174" s="104" t="s">
        <v>243</v>
      </c>
      <c r="G174" s="105" t="s">
        <v>94</v>
      </c>
      <c r="H174" s="106">
        <v>42</v>
      </c>
      <c r="I174" s="106"/>
      <c r="J174" s="106">
        <f>ROUND(I174*H174,2)</f>
        <v>0</v>
      </c>
      <c r="K174" s="107"/>
      <c r="L174" s="14"/>
      <c r="M174" s="108" t="s">
        <v>10</v>
      </c>
      <c r="N174" s="109"/>
      <c r="O174" s="110">
        <v>9.9210000000000007E-2</v>
      </c>
      <c r="P174" s="110">
        <f>O174*H174</f>
        <v>4.1668200000000004</v>
      </c>
      <c r="Q174" s="110">
        <v>1.5299999999999999E-3</v>
      </c>
      <c r="R174" s="110">
        <f>Q174*H174</f>
        <v>6.4259999999999998E-2</v>
      </c>
      <c r="S174" s="110">
        <v>0</v>
      </c>
      <c r="T174" s="111">
        <f>S174*H174</f>
        <v>0</v>
      </c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R174" s="112" t="s">
        <v>96</v>
      </c>
      <c r="AT174" s="112" t="s">
        <v>81</v>
      </c>
      <c r="AU174" s="112" t="s">
        <v>86</v>
      </c>
      <c r="AY174" s="4" t="s">
        <v>77</v>
      </c>
      <c r="BE174" s="113">
        <f>IF(N174="základná",J174,0)</f>
        <v>0</v>
      </c>
      <c r="BF174" s="113">
        <f>IF(N174="znížená",J174,0)</f>
        <v>0</v>
      </c>
      <c r="BG174" s="113">
        <f>IF(N174="zákl. prenesená",J174,0)</f>
        <v>0</v>
      </c>
      <c r="BH174" s="113">
        <f>IF(N174="zníž. prenesená",J174,0)</f>
        <v>0</v>
      </c>
      <c r="BI174" s="113">
        <f>IF(N174="nulová",J174,0)</f>
        <v>0</v>
      </c>
      <c r="BJ174" s="4" t="s">
        <v>86</v>
      </c>
      <c r="BK174" s="113">
        <f>ROUND(I174*H174,2)</f>
        <v>0</v>
      </c>
      <c r="BL174" s="4" t="s">
        <v>96</v>
      </c>
      <c r="BM174" s="112" t="s">
        <v>244</v>
      </c>
    </row>
    <row r="175" spans="1:65" s="16" customFormat="1" ht="24.2" customHeight="1" x14ac:dyDescent="0.25">
      <c r="A175" s="13"/>
      <c r="B175" s="101"/>
      <c r="C175" s="102" t="s">
        <v>245</v>
      </c>
      <c r="D175" s="102" t="s">
        <v>81</v>
      </c>
      <c r="E175" s="103" t="s">
        <v>246</v>
      </c>
      <c r="F175" s="104" t="s">
        <v>247</v>
      </c>
      <c r="G175" s="105" t="s">
        <v>94</v>
      </c>
      <c r="H175" s="106">
        <v>3.5</v>
      </c>
      <c r="I175" s="106"/>
      <c r="J175" s="106">
        <f>ROUND(I175*H175,2)</f>
        <v>0</v>
      </c>
      <c r="K175" s="107"/>
      <c r="L175" s="14"/>
      <c r="M175" s="108" t="s">
        <v>10</v>
      </c>
      <c r="N175" s="109"/>
      <c r="O175" s="110">
        <v>0.22453999999999999</v>
      </c>
      <c r="P175" s="110">
        <f>O175*H175</f>
        <v>0.78588999999999998</v>
      </c>
      <c r="Q175" s="110">
        <v>0</v>
      </c>
      <c r="R175" s="110">
        <f>Q175*H175</f>
        <v>0</v>
      </c>
      <c r="S175" s="110">
        <v>0.05</v>
      </c>
      <c r="T175" s="111">
        <f>S175*H175</f>
        <v>0.17500000000000002</v>
      </c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R175" s="112" t="s">
        <v>96</v>
      </c>
      <c r="AT175" s="112" t="s">
        <v>81</v>
      </c>
      <c r="AU175" s="112" t="s">
        <v>86</v>
      </c>
      <c r="AY175" s="4" t="s">
        <v>77</v>
      </c>
      <c r="BE175" s="113">
        <f>IF(N175="základná",J175,0)</f>
        <v>0</v>
      </c>
      <c r="BF175" s="113">
        <f>IF(N175="znížená",J175,0)</f>
        <v>0</v>
      </c>
      <c r="BG175" s="113">
        <f>IF(N175="zákl. prenesená",J175,0)</f>
        <v>0</v>
      </c>
      <c r="BH175" s="113">
        <f>IF(N175="zníž. prenesená",J175,0)</f>
        <v>0</v>
      </c>
      <c r="BI175" s="113">
        <f>IF(N175="nulová",J175,0)</f>
        <v>0</v>
      </c>
      <c r="BJ175" s="4" t="s">
        <v>86</v>
      </c>
      <c r="BK175" s="113">
        <f>ROUND(I175*H175,2)</f>
        <v>0</v>
      </c>
      <c r="BL175" s="4" t="s">
        <v>96</v>
      </c>
      <c r="BM175" s="112" t="s">
        <v>248</v>
      </c>
    </row>
    <row r="176" spans="1:65" s="88" customFormat="1" ht="25.9" customHeight="1" x14ac:dyDescent="0.2">
      <c r="B176" s="89"/>
      <c r="D176" s="90" t="s">
        <v>74</v>
      </c>
      <c r="E176" s="91" t="s">
        <v>108</v>
      </c>
      <c r="F176" s="91" t="s">
        <v>249</v>
      </c>
      <c r="J176" s="92">
        <f>BK176</f>
        <v>0</v>
      </c>
      <c r="L176" s="89"/>
      <c r="M176" s="93"/>
      <c r="N176" s="94"/>
      <c r="O176" s="94"/>
      <c r="P176" s="95">
        <f>P177</f>
        <v>0.53400000000000003</v>
      </c>
      <c r="Q176" s="94"/>
      <c r="R176" s="95">
        <f>R177</f>
        <v>0</v>
      </c>
      <c r="S176" s="94"/>
      <c r="T176" s="96">
        <f>T177</f>
        <v>0</v>
      </c>
      <c r="AR176" s="90" t="s">
        <v>91</v>
      </c>
      <c r="AT176" s="97" t="s">
        <v>74</v>
      </c>
      <c r="AU176" s="97" t="s">
        <v>2</v>
      </c>
      <c r="AY176" s="90" t="s">
        <v>77</v>
      </c>
      <c r="BK176" s="98">
        <f>BK177</f>
        <v>0</v>
      </c>
    </row>
    <row r="177" spans="1:65" s="88" customFormat="1" ht="22.9" customHeight="1" x14ac:dyDescent="0.2">
      <c r="B177" s="89"/>
      <c r="D177" s="90" t="s">
        <v>74</v>
      </c>
      <c r="E177" s="99" t="s">
        <v>250</v>
      </c>
      <c r="F177" s="99" t="s">
        <v>251</v>
      </c>
      <c r="J177" s="100">
        <f>BK177</f>
        <v>0</v>
      </c>
      <c r="L177" s="89"/>
      <c r="M177" s="93"/>
      <c r="N177" s="94"/>
      <c r="O177" s="94"/>
      <c r="P177" s="95">
        <f>SUM(P178:P179)</f>
        <v>0.53400000000000003</v>
      </c>
      <c r="Q177" s="94"/>
      <c r="R177" s="95">
        <f>SUM(R178:R179)</f>
        <v>0</v>
      </c>
      <c r="S177" s="94"/>
      <c r="T177" s="96">
        <f>SUM(T178:T179)</f>
        <v>0</v>
      </c>
      <c r="AR177" s="90" t="s">
        <v>91</v>
      </c>
      <c r="AT177" s="97" t="s">
        <v>74</v>
      </c>
      <c r="AU177" s="97" t="s">
        <v>80</v>
      </c>
      <c r="AY177" s="90" t="s">
        <v>77</v>
      </c>
      <c r="BK177" s="98">
        <f>SUM(BK178:BK179)</f>
        <v>0</v>
      </c>
    </row>
    <row r="178" spans="1:65" s="16" customFormat="1" ht="16.5" customHeight="1" x14ac:dyDescent="0.25">
      <c r="A178" s="13"/>
      <c r="B178" s="101"/>
      <c r="C178" s="102" t="s">
        <v>252</v>
      </c>
      <c r="D178" s="102" t="s">
        <v>81</v>
      </c>
      <c r="E178" s="103" t="s">
        <v>253</v>
      </c>
      <c r="F178" s="104" t="s">
        <v>254</v>
      </c>
      <c r="G178" s="105" t="s">
        <v>84</v>
      </c>
      <c r="H178" s="106">
        <v>1</v>
      </c>
      <c r="I178" s="106"/>
      <c r="J178" s="106">
        <f>ROUND(I178*H178,2)</f>
        <v>0</v>
      </c>
      <c r="K178" s="107"/>
      <c r="L178" s="14"/>
      <c r="M178" s="108" t="s">
        <v>10</v>
      </c>
      <c r="N178" s="109"/>
      <c r="O178" s="110">
        <v>0.26700000000000002</v>
      </c>
      <c r="P178" s="110">
        <f>O178*H178</f>
        <v>0.26700000000000002</v>
      </c>
      <c r="Q178" s="110">
        <v>0</v>
      </c>
      <c r="R178" s="110">
        <f>Q178*H178</f>
        <v>0</v>
      </c>
      <c r="S178" s="110">
        <v>0</v>
      </c>
      <c r="T178" s="111">
        <f>S178*H178</f>
        <v>0</v>
      </c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R178" s="112" t="s">
        <v>255</v>
      </c>
      <c r="AT178" s="112" t="s">
        <v>81</v>
      </c>
      <c r="AU178" s="112" t="s">
        <v>86</v>
      </c>
      <c r="AY178" s="4" t="s">
        <v>77</v>
      </c>
      <c r="BE178" s="113">
        <f>IF(N178="základná",J178,0)</f>
        <v>0</v>
      </c>
      <c r="BF178" s="113">
        <f>IF(N178="znížená",J178,0)</f>
        <v>0</v>
      </c>
      <c r="BG178" s="113">
        <f>IF(N178="zákl. prenesená",J178,0)</f>
        <v>0</v>
      </c>
      <c r="BH178" s="113">
        <f>IF(N178="zníž. prenesená",J178,0)</f>
        <v>0</v>
      </c>
      <c r="BI178" s="113">
        <f>IF(N178="nulová",J178,0)</f>
        <v>0</v>
      </c>
      <c r="BJ178" s="4" t="s">
        <v>86</v>
      </c>
      <c r="BK178" s="113">
        <f>ROUND(I178*H178,2)</f>
        <v>0</v>
      </c>
      <c r="BL178" s="4" t="s">
        <v>255</v>
      </c>
      <c r="BM178" s="112" t="s">
        <v>256</v>
      </c>
    </row>
    <row r="179" spans="1:65" s="16" customFormat="1" ht="16.5" customHeight="1" x14ac:dyDescent="0.25">
      <c r="A179" s="13"/>
      <c r="B179" s="101"/>
      <c r="C179" s="102" t="s">
        <v>257</v>
      </c>
      <c r="D179" s="102" t="s">
        <v>81</v>
      </c>
      <c r="E179" s="103" t="s">
        <v>258</v>
      </c>
      <c r="F179" s="104" t="s">
        <v>259</v>
      </c>
      <c r="G179" s="105" t="s">
        <v>84</v>
      </c>
      <c r="H179" s="106">
        <v>1</v>
      </c>
      <c r="I179" s="106"/>
      <c r="J179" s="106">
        <f>ROUND(I179*H179,2)</f>
        <v>0</v>
      </c>
      <c r="K179" s="107"/>
      <c r="L179" s="14"/>
      <c r="M179" s="123" t="s">
        <v>10</v>
      </c>
      <c r="N179" s="124"/>
      <c r="O179" s="125">
        <v>0.26700000000000002</v>
      </c>
      <c r="P179" s="125">
        <f>O179*H179</f>
        <v>0.26700000000000002</v>
      </c>
      <c r="Q179" s="125">
        <v>0</v>
      </c>
      <c r="R179" s="125">
        <f>Q179*H179</f>
        <v>0</v>
      </c>
      <c r="S179" s="125">
        <v>0</v>
      </c>
      <c r="T179" s="126">
        <f>S179*H179</f>
        <v>0</v>
      </c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R179" s="112" t="s">
        <v>255</v>
      </c>
      <c r="AT179" s="112" t="s">
        <v>81</v>
      </c>
      <c r="AU179" s="112" t="s">
        <v>86</v>
      </c>
      <c r="AY179" s="4" t="s">
        <v>77</v>
      </c>
      <c r="BE179" s="113">
        <f>IF(N179="základná",J179,0)</f>
        <v>0</v>
      </c>
      <c r="BF179" s="113">
        <f>IF(N179="znížená",J179,0)</f>
        <v>0</v>
      </c>
      <c r="BG179" s="113">
        <f>IF(N179="zákl. prenesená",J179,0)</f>
        <v>0</v>
      </c>
      <c r="BH179" s="113">
        <f>IF(N179="zníž. prenesená",J179,0)</f>
        <v>0</v>
      </c>
      <c r="BI179" s="113">
        <f>IF(N179="nulová",J179,0)</f>
        <v>0</v>
      </c>
      <c r="BJ179" s="4" t="s">
        <v>86</v>
      </c>
      <c r="BK179" s="113">
        <f>ROUND(I179*H179,2)</f>
        <v>0</v>
      </c>
      <c r="BL179" s="4" t="s">
        <v>255</v>
      </c>
      <c r="BM179" s="112" t="s">
        <v>260</v>
      </c>
    </row>
    <row r="180" spans="1:65" s="16" customFormat="1" ht="6.95" customHeight="1" x14ac:dyDescent="0.25">
      <c r="A180" s="13"/>
      <c r="B180" s="52"/>
      <c r="C180" s="53"/>
      <c r="D180" s="53"/>
      <c r="E180" s="53"/>
      <c r="F180" s="53"/>
      <c r="G180" s="53"/>
      <c r="H180" s="53"/>
      <c r="I180" s="53"/>
      <c r="J180" s="53"/>
      <c r="K180" s="53"/>
      <c r="L180" s="14"/>
      <c r="M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</row>
  </sheetData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Filip.Danko</cp:lastModifiedBy>
  <dcterms:created xsi:type="dcterms:W3CDTF">2022-08-22T07:26:21Z</dcterms:created>
  <dcterms:modified xsi:type="dcterms:W3CDTF">2022-08-22T07:29:51Z</dcterms:modified>
</cp:coreProperties>
</file>