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Kamenná Poruba\VO\E mail\"/>
    </mc:Choice>
  </mc:AlternateContent>
  <xr:revisionPtr revIDLastSave="0" documentId="13_ncr:1_{9BFA563F-3B7B-4DA1-83FD-2CEE71630D40}" xr6:coauthVersionLast="47" xr6:coauthVersionMax="47" xr10:uidLastSave="{00000000-0000-0000-0000-000000000000}"/>
  <bookViews>
    <workbookView xWindow="28680" yWindow="-120" windowWidth="20640" windowHeight="11160" activeTab="2" xr2:uid="{E958C308-9065-4D8F-8AA8-DC6404FD0956}"/>
  </bookViews>
  <sheets>
    <sheet name="Rekapitulácia" sheetId="1" r:id="rId1"/>
    <sheet name="Krycí list stavby" sheetId="2" r:id="rId2"/>
    <sheet name="SO 15258" sheetId="3" r:id="rId3"/>
  </sheets>
  <definedNames>
    <definedName name="_xlnm.Print_Area" localSheetId="2">'SO 15258'!$B$2:$V$148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2" l="1"/>
  <c r="D18" i="2"/>
  <c r="C18" i="2"/>
  <c r="E17" i="2"/>
  <c r="D17" i="2"/>
  <c r="C17" i="2"/>
  <c r="E16" i="2"/>
  <c r="D16" i="2"/>
  <c r="C16" i="2"/>
  <c r="F8" i="1"/>
  <c r="I15" i="2" s="1"/>
  <c r="D8" i="1"/>
  <c r="I17" i="2" s="1"/>
  <c r="P16" i="3"/>
  <c r="E7" i="1" s="1"/>
  <c r="E8" i="1" s="1"/>
  <c r="I16" i="2" s="1"/>
  <c r="I19" i="2" s="1"/>
  <c r="Z148" i="3"/>
  <c r="V145" i="3"/>
  <c r="I62" i="3" s="1"/>
  <c r="L145" i="3"/>
  <c r="E62" i="3" s="1"/>
  <c r="K144" i="3"/>
  <c r="J144" i="3"/>
  <c r="S144" i="3"/>
  <c r="S145" i="3" s="1"/>
  <c r="H62" i="3" s="1"/>
  <c r="M144" i="3"/>
  <c r="M145" i="3" s="1"/>
  <c r="F62" i="3" s="1"/>
  <c r="I144" i="3"/>
  <c r="I145" i="3" s="1"/>
  <c r="G62" i="3" s="1"/>
  <c r="V141" i="3"/>
  <c r="I61" i="3" s="1"/>
  <c r="L141" i="3"/>
  <c r="E61" i="3" s="1"/>
  <c r="K140" i="3"/>
  <c r="J140" i="3"/>
  <c r="S140" i="3"/>
  <c r="M140" i="3"/>
  <c r="I140" i="3"/>
  <c r="K139" i="3"/>
  <c r="J139" i="3"/>
  <c r="S139" i="3"/>
  <c r="M139" i="3"/>
  <c r="I139" i="3"/>
  <c r="K138" i="3"/>
  <c r="J138" i="3"/>
  <c r="S138" i="3"/>
  <c r="M138" i="3"/>
  <c r="I138" i="3"/>
  <c r="K137" i="3"/>
  <c r="J137" i="3"/>
  <c r="S137" i="3"/>
  <c r="M137" i="3"/>
  <c r="I137" i="3"/>
  <c r="K136" i="3"/>
  <c r="J136" i="3"/>
  <c r="S136" i="3"/>
  <c r="M136" i="3"/>
  <c r="I136" i="3"/>
  <c r="K135" i="3"/>
  <c r="J135" i="3"/>
  <c r="S135" i="3"/>
  <c r="M135" i="3"/>
  <c r="I135" i="3"/>
  <c r="K134" i="3"/>
  <c r="J134" i="3"/>
  <c r="S134" i="3"/>
  <c r="M134" i="3"/>
  <c r="I134" i="3"/>
  <c r="K133" i="3"/>
  <c r="J133" i="3"/>
  <c r="S133" i="3"/>
  <c r="M133" i="3"/>
  <c r="I133" i="3"/>
  <c r="K132" i="3"/>
  <c r="J132" i="3"/>
  <c r="S132" i="3"/>
  <c r="M132" i="3"/>
  <c r="I132" i="3"/>
  <c r="K131" i="3"/>
  <c r="J131" i="3"/>
  <c r="S131" i="3"/>
  <c r="M131" i="3"/>
  <c r="I131" i="3"/>
  <c r="K130" i="3"/>
  <c r="J130" i="3"/>
  <c r="S130" i="3"/>
  <c r="M130" i="3"/>
  <c r="I130" i="3"/>
  <c r="E60" i="3"/>
  <c r="V127" i="3"/>
  <c r="I60" i="3" s="1"/>
  <c r="L127" i="3"/>
  <c r="K126" i="3"/>
  <c r="J126" i="3"/>
  <c r="S126" i="3"/>
  <c r="M126" i="3"/>
  <c r="I126" i="3"/>
  <c r="K125" i="3"/>
  <c r="J125" i="3"/>
  <c r="S125" i="3"/>
  <c r="M125" i="3"/>
  <c r="I125" i="3"/>
  <c r="I59" i="3"/>
  <c r="V122" i="3"/>
  <c r="L122" i="3"/>
  <c r="E59" i="3" s="1"/>
  <c r="K121" i="3"/>
  <c r="J121" i="3"/>
  <c r="S121" i="3"/>
  <c r="M121" i="3"/>
  <c r="I121" i="3"/>
  <c r="K120" i="3"/>
  <c r="J120" i="3"/>
  <c r="S120" i="3"/>
  <c r="M120" i="3"/>
  <c r="I120" i="3"/>
  <c r="K119" i="3"/>
  <c r="J119" i="3"/>
  <c r="S119" i="3"/>
  <c r="M119" i="3"/>
  <c r="I119" i="3"/>
  <c r="K118" i="3"/>
  <c r="J118" i="3"/>
  <c r="S118" i="3"/>
  <c r="M118" i="3"/>
  <c r="I118" i="3"/>
  <c r="K117" i="3"/>
  <c r="J117" i="3"/>
  <c r="S117" i="3"/>
  <c r="M117" i="3"/>
  <c r="I117" i="3"/>
  <c r="K116" i="3"/>
  <c r="J116" i="3"/>
  <c r="S116" i="3"/>
  <c r="M116" i="3"/>
  <c r="I116" i="3"/>
  <c r="K115" i="3"/>
  <c r="J115" i="3"/>
  <c r="S115" i="3"/>
  <c r="M115" i="3"/>
  <c r="I115" i="3"/>
  <c r="K114" i="3"/>
  <c r="J114" i="3"/>
  <c r="S114" i="3"/>
  <c r="M114" i="3"/>
  <c r="I114" i="3"/>
  <c r="S111" i="3"/>
  <c r="H58" i="3" s="1"/>
  <c r="V111" i="3"/>
  <c r="I58" i="3" s="1"/>
  <c r="L111" i="3"/>
  <c r="E58" i="3" s="1"/>
  <c r="K110" i="3"/>
  <c r="J110" i="3"/>
  <c r="S110" i="3"/>
  <c r="M110" i="3"/>
  <c r="I110" i="3"/>
  <c r="K109" i="3"/>
  <c r="J109" i="3"/>
  <c r="S109" i="3"/>
  <c r="M109" i="3"/>
  <c r="I109" i="3"/>
  <c r="V106" i="3"/>
  <c r="I57" i="3" s="1"/>
  <c r="L106" i="3"/>
  <c r="E57" i="3" s="1"/>
  <c r="K105" i="3"/>
  <c r="J105" i="3"/>
  <c r="S105" i="3"/>
  <c r="M105" i="3"/>
  <c r="I105" i="3"/>
  <c r="K104" i="3"/>
  <c r="J104" i="3"/>
  <c r="S104" i="3"/>
  <c r="M104" i="3"/>
  <c r="I104" i="3"/>
  <c r="K103" i="3"/>
  <c r="J103" i="3"/>
  <c r="S103" i="3"/>
  <c r="M103" i="3"/>
  <c r="I103" i="3"/>
  <c r="K102" i="3"/>
  <c r="J102" i="3"/>
  <c r="S102" i="3"/>
  <c r="M102" i="3"/>
  <c r="I102" i="3"/>
  <c r="K101" i="3"/>
  <c r="J101" i="3"/>
  <c r="S101" i="3"/>
  <c r="M101" i="3"/>
  <c r="I101" i="3"/>
  <c r="K100" i="3"/>
  <c r="J100" i="3"/>
  <c r="S100" i="3"/>
  <c r="M100" i="3"/>
  <c r="I100" i="3"/>
  <c r="K99" i="3"/>
  <c r="J99" i="3"/>
  <c r="S99" i="3"/>
  <c r="M99" i="3"/>
  <c r="I99" i="3"/>
  <c r="K98" i="3"/>
  <c r="J98" i="3"/>
  <c r="S98" i="3"/>
  <c r="M98" i="3"/>
  <c r="I98" i="3"/>
  <c r="K97" i="3"/>
  <c r="J97" i="3"/>
  <c r="S97" i="3"/>
  <c r="M97" i="3"/>
  <c r="I97" i="3"/>
  <c r="I56" i="3"/>
  <c r="V94" i="3"/>
  <c r="L94" i="3"/>
  <c r="E56" i="3" s="1"/>
  <c r="K93" i="3"/>
  <c r="J93" i="3"/>
  <c r="S93" i="3"/>
  <c r="M93" i="3"/>
  <c r="I93" i="3"/>
  <c r="K92" i="3"/>
  <c r="J92" i="3"/>
  <c r="S92" i="3"/>
  <c r="M92" i="3"/>
  <c r="I92" i="3"/>
  <c r="K91" i="3"/>
  <c r="J91" i="3"/>
  <c r="S91" i="3"/>
  <c r="M91" i="3"/>
  <c r="I91" i="3"/>
  <c r="K90" i="3"/>
  <c r="J90" i="3"/>
  <c r="S90" i="3"/>
  <c r="M90" i="3"/>
  <c r="I90" i="3"/>
  <c r="K89" i="3"/>
  <c r="J89" i="3"/>
  <c r="S89" i="3"/>
  <c r="M89" i="3"/>
  <c r="I89" i="3"/>
  <c r="K88" i="3"/>
  <c r="J88" i="3"/>
  <c r="S88" i="3"/>
  <c r="M88" i="3"/>
  <c r="I88" i="3"/>
  <c r="K87" i="3"/>
  <c r="J87" i="3"/>
  <c r="S87" i="3"/>
  <c r="M87" i="3"/>
  <c r="I87" i="3"/>
  <c r="K86" i="3"/>
  <c r="J86" i="3"/>
  <c r="S86" i="3"/>
  <c r="M86" i="3"/>
  <c r="I86" i="3"/>
  <c r="K85" i="3"/>
  <c r="J85" i="3"/>
  <c r="S85" i="3"/>
  <c r="M85" i="3"/>
  <c r="I85" i="3"/>
  <c r="K84" i="3"/>
  <c r="J84" i="3"/>
  <c r="S84" i="3"/>
  <c r="M84" i="3"/>
  <c r="I84" i="3"/>
  <c r="K83" i="3"/>
  <c r="J83" i="3"/>
  <c r="S83" i="3"/>
  <c r="M83" i="3"/>
  <c r="I83" i="3"/>
  <c r="K82" i="3"/>
  <c r="K148" i="3" s="1"/>
  <c r="K7" i="1" s="1"/>
  <c r="J82" i="3"/>
  <c r="S82" i="3"/>
  <c r="M82" i="3"/>
  <c r="I82" i="3"/>
  <c r="P19" i="3" l="1"/>
  <c r="S122" i="3"/>
  <c r="H59" i="3" s="1"/>
  <c r="S141" i="3"/>
  <c r="H61" i="3" s="1"/>
  <c r="H29" i="3"/>
  <c r="P29" i="3" s="1"/>
  <c r="S106" i="3"/>
  <c r="H57" i="3" s="1"/>
  <c r="S127" i="3"/>
  <c r="H60" i="3" s="1"/>
  <c r="I122" i="3"/>
  <c r="G59" i="3" s="1"/>
  <c r="I141" i="3"/>
  <c r="G61" i="3" s="1"/>
  <c r="M122" i="3"/>
  <c r="F59" i="3" s="1"/>
  <c r="M141" i="3"/>
  <c r="F61" i="3" s="1"/>
  <c r="I111" i="3"/>
  <c r="G58" i="3" s="1"/>
  <c r="I127" i="3"/>
  <c r="G60" i="3" s="1"/>
  <c r="I94" i="3"/>
  <c r="G56" i="3" s="1"/>
  <c r="M106" i="3"/>
  <c r="F57" i="3" s="1"/>
  <c r="M111" i="3"/>
  <c r="F58" i="3" s="1"/>
  <c r="M127" i="3"/>
  <c r="F60" i="3" s="1"/>
  <c r="I106" i="3"/>
  <c r="G57" i="3" s="1"/>
  <c r="M94" i="3"/>
  <c r="F56" i="3" s="1"/>
  <c r="S94" i="3"/>
  <c r="H56" i="3" s="1"/>
  <c r="L147" i="3"/>
  <c r="E63" i="3" s="1"/>
  <c r="C15" i="3" s="1"/>
  <c r="C15" i="2" s="1"/>
  <c r="V147" i="3"/>
  <c r="I63" i="3" s="1"/>
  <c r="I147" i="3" l="1"/>
  <c r="G63" i="3" s="1"/>
  <c r="E15" i="3" s="1"/>
  <c r="V148" i="3"/>
  <c r="I65" i="3" s="1"/>
  <c r="L148" i="3"/>
  <c r="E65" i="3" s="1"/>
  <c r="S147" i="3"/>
  <c r="H63" i="3" s="1"/>
  <c r="M147" i="3"/>
  <c r="F63" i="3" s="1"/>
  <c r="D15" i="3" s="1"/>
  <c r="D15" i="2" s="1"/>
  <c r="S148" i="3"/>
  <c r="H65" i="3" s="1"/>
  <c r="E21" i="3" l="1"/>
  <c r="E15" i="2"/>
  <c r="E19" i="2" s="1"/>
  <c r="E23" i="3"/>
  <c r="E23" i="2" s="1"/>
  <c r="E22" i="3"/>
  <c r="E22" i="2" s="1"/>
  <c r="P21" i="3"/>
  <c r="I21" i="2" s="1"/>
  <c r="P22" i="3"/>
  <c r="I22" i="2" s="1"/>
  <c r="P23" i="3"/>
  <c r="I23" i="2" s="1"/>
  <c r="E19" i="3"/>
  <c r="I148" i="3"/>
  <c r="M148" i="3"/>
  <c r="F65" i="3" s="1"/>
  <c r="E21" i="2" l="1"/>
  <c r="I25" i="2" s="1"/>
  <c r="I27" i="2" s="1"/>
  <c r="P25" i="3"/>
  <c r="G65" i="3"/>
  <c r="B7" i="1"/>
  <c r="B8" i="1" l="1"/>
  <c r="P27" i="3"/>
  <c r="C7" i="1"/>
  <c r="C8" i="1" s="1"/>
  <c r="H28" i="3" l="1"/>
  <c r="P28" i="3" s="1"/>
  <c r="P30" i="3" s="1"/>
  <c r="G7" i="1"/>
  <c r="G8" i="1" s="1"/>
  <c r="B9" i="1" l="1"/>
  <c r="G9" i="1" l="1"/>
  <c r="H28" i="2"/>
  <c r="I28" i="2" s="1"/>
  <c r="B10" i="1"/>
  <c r="G10" i="1" l="1"/>
  <c r="G11" i="1" s="1"/>
  <c r="H29" i="2"/>
  <c r="I29" i="2" s="1"/>
  <c r="I30" i="2" s="1"/>
</calcChain>
</file>

<file path=xl/sharedStrings.xml><?xml version="1.0" encoding="utf-8"?>
<sst xmlns="http://schemas.openxmlformats.org/spreadsheetml/2006/main" count="314" uniqueCount="193">
  <si>
    <t>Rekapitulácia rozpočtu</t>
  </si>
  <si>
    <t>Stavba VÝSTAVBA CESTNEJ KOMUNIKÁCIE A CHODNÍKOV PRE PEŠÍCH V OBCI KAMENNÁ PORUBA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</si>
  <si>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</si>
  <si>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</si>
  <si>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</si>
  <si>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</si>
  <si>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</si>
  <si>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</si>
  <si>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</si>
  <si>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</si>
  <si>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</si>
  <si>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</si>
  <si>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Vlastný objekt</t>
  </si>
  <si>
    <t>Krycí list rozpočtu</t>
  </si>
  <si>
    <t>Objekt Vlastný objekt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</si>
  <si>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</si>
  <si>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</si>
  <si>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</si>
  <si>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</si>
  <si>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</si>
  <si>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Odberateľ: Obec Kamenná Poruba</t>
  </si>
  <si>
    <t>Projektant: L+H  KOM  s.r.o.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</si>
  <si>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</si>
  <si>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</si>
  <si>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</si>
  <si>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</si>
  <si>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</si>
  <si>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</si>
  <si>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 xml:space="preserve">VRN </t>
  </si>
  <si>
    <t>Spolu</t>
  </si>
  <si>
    <t>Ďalšie náklady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</si>
  <si>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</si>
  <si>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</si>
  <si>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</si>
  <si>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</si>
  <si>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</si>
  <si>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</si>
  <si>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</si>
  <si>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</si>
  <si>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VRN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</si>
  <si>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</si>
  <si>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</si>
  <si>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</si>
  <si>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</si>
  <si>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</si>
  <si>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</si>
  <si>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</si>
  <si>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</si>
  <si>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</si>
  <si>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</si>
  <si>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</si>
  <si>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</si>
  <si>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</si>
  <si>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</si>
  <si>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</si>
  <si>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Prehľad rozpočtových nákladov</t>
  </si>
  <si>
    <t>Práce HSV</t>
  </si>
  <si>
    <t xml:space="preserve">   ZEMNÉ PRÁCE</t>
  </si>
  <si>
    <t xml:space="preserve">   ZÁKLADY</t>
  </si>
  <si>
    <t xml:space="preserve">   VODOROVNÉ KONŠTRUKCIE</t>
  </si>
  <si>
    <t xml:space="preserve">   SPEVNENÉ PLOCHY</t>
  </si>
  <si>
    <t xml:space="preserve">   POTRUBNÉ ROZVODY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</si>
  <si>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</si>
  <si>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</si>
  <si>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</si>
  <si>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</si>
  <si>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</si>
  <si>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</si>
  <si>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</si>
  <si>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</si>
  <si>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</si>
  <si>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</si>
  <si>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</si>
  <si>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</si>
  <si>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</si>
  <si>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</si>
  <si>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</si>
  <si>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</si>
  <si>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</si>
  <si>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VÝSTAVBA CESTNEJ KOMUNIKÁCIE A CHODNÍKOV PRE PEŠÍCH V OBCI KAMENNÁ PORUBA</t>
  </si>
  <si>
    <t>122201103</t>
  </si>
  <si>
    <t>Odkopávka a prekopávka nezapažená v hornine 3, nad 1000 do 10000 m3 - komunikácia,chodník</t>
  </si>
  <si>
    <t>m3</t>
  </si>
  <si>
    <t>122201109</t>
  </si>
  <si>
    <t>Odkopávky a prekopávky nezapažené. Príplatok k cenám za lepivosť horniny</t>
  </si>
  <si>
    <t>132201102</t>
  </si>
  <si>
    <t>Výkop ryhy do šírky 600 mm v horn.3 nad 100 m3 - drenáž</t>
  </si>
  <si>
    <t>132201109</t>
  </si>
  <si>
    <t>Hĺbenie rýh šírky do 600 mm zapažených i nezapažených s urovnaním dna. Príplatok k cene za lepivosť horniny 3</t>
  </si>
  <si>
    <t>132201201</t>
  </si>
  <si>
    <t>Výkop ryhy šírky 600-2000mm horn.3 do 100m3 - pre základ pod rúry,čelá</t>
  </si>
  <si>
    <t>132201209</t>
  </si>
  <si>
    <t>Hĺbenie rýh š. nad 600 do 2 000 mm zapažených i nezapažených, s urovnaním dna. Príplatok k cenám za lepivosť horniny 3</t>
  </si>
  <si>
    <t>162701105</t>
  </si>
  <si>
    <t>Vodorovné premiestnenie výkopku tr.1-4 do 10000 m + dovoz štrkopiesku</t>
  </si>
  <si>
    <t>M3</t>
  </si>
  <si>
    <t>171201201</t>
  </si>
  <si>
    <t>Uloženie sypaniny na skládky do 100 m3</t>
  </si>
  <si>
    <t>171209991</t>
  </si>
  <si>
    <t>Poplatok za uloženie zeminy na skládku</t>
  </si>
  <si>
    <t>175101102</t>
  </si>
  <si>
    <t>Obsyp potrubia sypaninou z vhodných hornín 1 až 4 s prehodením sypaniny</t>
  </si>
  <si>
    <t>583371610</t>
  </si>
  <si>
    <t>Štrkopiesok / A3 / frakcia 0-22  tr. B I - obsyp rúr</t>
  </si>
  <si>
    <t>113107241</t>
  </si>
  <si>
    <t>Odstránenie krytu v ploche nad 200 m2 asfaltového, hr. vrstvy do 50 mm,  -0,09800t</t>
  </si>
  <si>
    <t>m2</t>
  </si>
  <si>
    <t>211561111</t>
  </si>
  <si>
    <t>Výplň odvodňovacieho rebra alebo trativodu do rýh kamenivom hrubým drveným frakcie 4-16 mm</t>
  </si>
  <si>
    <t>211971110</t>
  </si>
  <si>
    <t>Zhotovenie opláštenia výplne z geotextílie, v ryhe alebo v záreze so stenami šikmými o skl. do 1:2,5</t>
  </si>
  <si>
    <t>212572111</t>
  </si>
  <si>
    <t>Lôžko pre trativod zo štrkopiesku triedeného</t>
  </si>
  <si>
    <t>212755116</t>
  </si>
  <si>
    <t>Trativod z drenážnych rúrok bez lôžka, vnútorného priem. rúrok 160 mm</t>
  </si>
  <si>
    <t>m</t>
  </si>
  <si>
    <t>271531111</t>
  </si>
  <si>
    <t>Vankúše zhutnené pod základy z kameniva hrubého drveného, frakcie 16 - 63 mm - čelá</t>
  </si>
  <si>
    <t>272313611</t>
  </si>
  <si>
    <t>Betón základových konštrukcií prostý tr.C 16/20 - čelá</t>
  </si>
  <si>
    <t xml:space="preserve">M3   </t>
  </si>
  <si>
    <t>272351215</t>
  </si>
  <si>
    <t>Debnenie stien základových konštrukcií, zhotovenie-dielce</t>
  </si>
  <si>
    <t xml:space="preserve">M2   </t>
  </si>
  <si>
    <t>272351216</t>
  </si>
  <si>
    <t>Debnenie stien základových konštrukcií, odstránenie-dielce</t>
  </si>
  <si>
    <t>693665420</t>
  </si>
  <si>
    <t>M2</t>
  </si>
  <si>
    <t>451573111</t>
  </si>
  <si>
    <t>Lôžko pod potrubie, stoky a drobné objekty, v otvorenom výkope z piesku a štrkopiesku  - pod bet.rúry</t>
  </si>
  <si>
    <t>452311131</t>
  </si>
  <si>
    <t>Dosky z betónu v otvorenom výkope tr.C 12/15 - pod bet.rúry</t>
  </si>
  <si>
    <t>564261111</t>
  </si>
  <si>
    <t>Podklad alebo podsyp zo štrkopiesku s rozprestretím, vlhčením a zhutnením po zhutnení hr.200 mm - chodník</t>
  </si>
  <si>
    <t>564271111</t>
  </si>
  <si>
    <t>Podklad alebo podsyp zo štrkopiesku s rozprestretím, vlhčením a zhutnením po zhutnení hr.250 mm - cesta</t>
  </si>
  <si>
    <t>564851111</t>
  </si>
  <si>
    <t>Podklad zo štrkodrviny s rozprestrením a zhutnením, hr.po zhutnení 150 mm</t>
  </si>
  <si>
    <t>573211111</t>
  </si>
  <si>
    <t>Postrek asfaltový spojovací bez posypu kamenivom z asfaltu v množstve od 0, 50 do 0,70 kg/m2</t>
  </si>
  <si>
    <t>577133211</t>
  </si>
  <si>
    <t>Betón asfaltový po zhutnení II.tr. jemnozrnný AC 8 (ABJ) hr.40mm</t>
  </si>
  <si>
    <t>577153213</t>
  </si>
  <si>
    <t>Betón asfaltový po zhutnení II.tr. jemnozrnný AC 8, AC 11, AC 16,AC 32 (ABJ, ABS, ABH) hr.60mm</t>
  </si>
  <si>
    <t>596911112</t>
  </si>
  <si>
    <t>Kladenie zámkovej dlažby  hr.6cm do pieskového lôžka hr.25mm pre peších nad 20 m2</t>
  </si>
  <si>
    <t>5920000021</t>
  </si>
  <si>
    <t>822471111</t>
  </si>
  <si>
    <t>Montáž potrubia z rúr želbet. v sklone do 20 % tesnených povrazcom a cem. maltou MC 10 DN 800</t>
  </si>
  <si>
    <t>5922356600</t>
  </si>
  <si>
    <t>Rúra betónová pre splaškové odpadné vody TBR 50-80 Ms 80xdĺ.250cmxhr.steny 12,2</t>
  </si>
  <si>
    <t>KUS</t>
  </si>
  <si>
    <t>979082133</t>
  </si>
  <si>
    <t>Poplatok za uloženie vybúranej sute na verejnú skládku (orientačná cena)</t>
  </si>
  <si>
    <t>T</t>
  </si>
  <si>
    <t>911131111</t>
  </si>
  <si>
    <t>Osadenie a montáž cestného zábradlia oceľového s oceľovými stĺpikmi</t>
  </si>
  <si>
    <t>916561111</t>
  </si>
  <si>
    <t xml:space="preserve">Osadenie záhon. obrubníka betón., do lôžka z bet. pros. tr. C 10/12,5 s bočnou oporou </t>
  </si>
  <si>
    <t>917862111</t>
  </si>
  <si>
    <t xml:space="preserve">Osadenie chodník. obrub. betón. stojatého s bočnou oporou z betónu prostého tr. C 10/12, 5 </t>
  </si>
  <si>
    <t>918101111</t>
  </si>
  <si>
    <t>Lôžko pod obrub., krajníky alebo obruby z dlažob. kociek z betónu prostého tr. C 10/12,5</t>
  </si>
  <si>
    <t>919535555</t>
  </si>
  <si>
    <t>Obetónovanie rúrového priepustu betónom jednoduchým tr.C 8/10 s debnením - čelo rúr</t>
  </si>
  <si>
    <t>979084216</t>
  </si>
  <si>
    <t>Vodorovná doprava vybúraných hmôt po suchu bez naloženia, ale so zložením na vzdialenosť do 5 km</t>
  </si>
  <si>
    <t>t</t>
  </si>
  <si>
    <t>979084219</t>
  </si>
  <si>
    <t>Príplatok k cene za každých ďalších aj začatých 5 km nad 5 km</t>
  </si>
  <si>
    <t>553000001</t>
  </si>
  <si>
    <t>Oceľové zábradlie v.1,05m dodávka s náterom</t>
  </si>
  <si>
    <t>M</t>
  </si>
  <si>
    <t>592173200</t>
  </si>
  <si>
    <t>592174530</t>
  </si>
  <si>
    <t>998225111</t>
  </si>
  <si>
    <t>Presun hmôt pre pozemnú komunikáciu a letisko s krytom asfaltovým akejkoľvek dĺžky objektu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</si>
  <si>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</si>
  <si>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</si>
  <si>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</si>
  <si>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</si>
  <si>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</si>
  <si>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</si>
  <si>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</si>
  <si>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</si>
  <si>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</si>
  <si>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</si>
  <si>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</si>
  <si>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r>
      <t xml:space="preserve">Separačné, filtračné a spevňovacie geotextílie (napr. Typar SF 49 (3407-2) alebo ekvivalent) </t>
    </r>
    <r>
      <rPr>
        <sz val="8"/>
        <color rgb="FFFF0000"/>
        <rFont val="Arial CE"/>
        <charset val="238"/>
      </rPr>
      <t>obchodný názov a typ uvedie uchádzač</t>
    </r>
  </si>
  <si>
    <r>
      <t xml:space="preserve">Zámková dlažba hr. 60 MM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</si>
  <si>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Obrubník betónový záhonový  ABO  4-8  50x8x20 cm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</si>
  <si>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Obrubník betónový ABO 2-15  100x15x25cm </t>
    </r>
    <r>
      <rPr>
        <sz val="8"/>
        <color rgb="FFFF0000"/>
        <rFont val="Arial CE"/>
        <charset val="238"/>
      </rPr>
      <t>obchodný názov a typ uvedie uchádzač</t>
    </r>
  </si>
  <si>
    <t>Dátum: 31. 8.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</si>
</sst>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2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5" fillId="2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0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Border="1"/>
    <xf numFmtId="0" fontId="1" fillId="0" borderId="5" xfId="0" applyFont="1" applyBorder="1"/>
    <xf numFmtId="0" fontId="0" fillId="0" borderId="3" xfId="0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1" fillId="0" borderId="11" xfId="0" applyFont="1" applyBorder="1"/>
    <xf numFmtId="0" fontId="0" fillId="0" borderId="11" xfId="0" applyBorder="1"/>
    <xf numFmtId="164" fontId="1" fillId="0" borderId="3" xfId="0" applyNumberFormat="1" applyFont="1" applyBorder="1"/>
    <xf numFmtId="0" fontId="1" fillId="0" borderId="12" xfId="0" applyFont="1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164" fontId="6" fillId="0" borderId="15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0" fontId="1" fillId="0" borderId="6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4" xfId="0" applyFont="1" applyBorder="1"/>
    <xf numFmtId="0" fontId="10" fillId="0" borderId="21" xfId="0" applyFont="1" applyBorder="1"/>
    <xf numFmtId="0" fontId="6" fillId="0" borderId="11" xfId="0" applyFont="1" applyBorder="1"/>
    <xf numFmtId="0" fontId="6" fillId="0" borderId="21" xfId="0" applyFont="1" applyBorder="1"/>
    <xf numFmtId="0" fontId="1" fillId="0" borderId="32" xfId="0" applyFont="1" applyBorder="1"/>
    <xf numFmtId="0" fontId="1" fillId="0" borderId="15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6" fillId="0" borderId="31" xfId="0" applyFont="1" applyBorder="1"/>
    <xf numFmtId="0" fontId="6" fillId="0" borderId="12" xfId="0" applyFont="1" applyBorder="1"/>
    <xf numFmtId="164" fontId="1" fillId="0" borderId="32" xfId="0" applyNumberFormat="1" applyFont="1" applyBorder="1"/>
    <xf numFmtId="0" fontId="6" fillId="0" borderId="33" xfId="0" applyFont="1" applyBorder="1"/>
    <xf numFmtId="0" fontId="13" fillId="0" borderId="0" xfId="0" applyFont="1"/>
    <xf numFmtId="0" fontId="6" fillId="0" borderId="28" xfId="0" applyFont="1" applyBorder="1"/>
    <xf numFmtId="0" fontId="6" fillId="0" borderId="44" xfId="0" applyFont="1" applyBorder="1"/>
    <xf numFmtId="0" fontId="6" fillId="0" borderId="45" xfId="0" applyFont="1" applyBorder="1"/>
    <xf numFmtId="164" fontId="1" fillId="0" borderId="46" xfId="0" applyNumberFormat="1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47" xfId="0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0" fontId="6" fillId="0" borderId="29" xfId="0" applyFont="1" applyBorder="1"/>
    <xf numFmtId="164" fontId="6" fillId="0" borderId="0" xfId="0" applyNumberFormat="1" applyFont="1"/>
    <xf numFmtId="164" fontId="6" fillId="0" borderId="55" xfId="0" applyNumberFormat="1" applyFont="1" applyBorder="1"/>
    <xf numFmtId="164" fontId="5" fillId="0" borderId="55" xfId="0" applyNumberFormat="1" applyFont="1" applyBorder="1"/>
    <xf numFmtId="164" fontId="6" fillId="0" borderId="43" xfId="0" applyNumberFormat="1" applyFont="1" applyBorder="1"/>
    <xf numFmtId="164" fontId="6" fillId="0" borderId="56" xfId="0" applyNumberFormat="1" applyFont="1" applyBorder="1"/>
    <xf numFmtId="164" fontId="1" fillId="0" borderId="56" xfId="0" applyNumberFormat="1" applyFont="1" applyBorder="1"/>
    <xf numFmtId="0" fontId="1" fillId="0" borderId="57" xfId="0" applyFont="1" applyBorder="1"/>
    <xf numFmtId="0" fontId="0" fillId="0" borderId="56" xfId="0" applyBorder="1"/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15" xfId="0" applyBorder="1"/>
    <xf numFmtId="0" fontId="0" fillId="0" borderId="16" xfId="0" applyBorder="1"/>
    <xf numFmtId="0" fontId="0" fillId="0" borderId="32" xfId="0" applyBorder="1"/>
    <xf numFmtId="0" fontId="0" fillId="0" borderId="14" xfId="0" applyBorder="1"/>
    <xf numFmtId="0" fontId="0" fillId="0" borderId="21" xfId="0" applyBorder="1"/>
    <xf numFmtId="164" fontId="11" fillId="0" borderId="21" xfId="0" applyNumberFormat="1" applyFont="1" applyBorder="1"/>
    <xf numFmtId="164" fontId="0" fillId="0" borderId="21" xfId="0" applyNumberFormat="1" applyBorder="1"/>
    <xf numFmtId="164" fontId="12" fillId="0" borderId="21" xfId="0" applyNumberFormat="1" applyFont="1" applyBorder="1"/>
    <xf numFmtId="0" fontId="0" fillId="0" borderId="22" xfId="0" applyBorder="1"/>
    <xf numFmtId="164" fontId="11" fillId="0" borderId="31" xfId="0" applyNumberFormat="1" applyFont="1" applyBorder="1"/>
    <xf numFmtId="0" fontId="11" fillId="0" borderId="20" xfId="0" applyFont="1" applyBorder="1"/>
    <xf numFmtId="0" fontId="11" fillId="0" borderId="21" xfId="0" applyFont="1" applyBorder="1"/>
    <xf numFmtId="0" fontId="0" fillId="0" borderId="62" xfId="0" applyBorder="1"/>
    <xf numFmtId="164" fontId="1" fillId="0" borderId="43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9" xfId="0" applyNumberFormat="1" applyFont="1" applyBorder="1"/>
    <xf numFmtId="164" fontId="1" fillId="0" borderId="64" xfId="0" applyNumberFormat="1" applyFont="1" applyBorder="1"/>
    <xf numFmtId="164" fontId="1" fillId="0" borderId="65" xfId="0" applyNumberFormat="1" applyFont="1" applyBorder="1"/>
    <xf numFmtId="0" fontId="1" fillId="0" borderId="68" xfId="0" applyFont="1" applyBorder="1"/>
    <xf numFmtId="164" fontId="1" fillId="0" borderId="69" xfId="0" applyNumberFormat="1" applyFont="1" applyBorder="1"/>
    <xf numFmtId="164" fontId="1" fillId="0" borderId="8" xfId="0" applyNumberFormat="1" applyFont="1" applyBorder="1"/>
    <xf numFmtId="164" fontId="1" fillId="0" borderId="70" xfId="0" applyNumberFormat="1" applyFont="1" applyBorder="1"/>
    <xf numFmtId="0" fontId="1" fillId="0" borderId="18" xfId="0" applyFont="1" applyBorder="1"/>
    <xf numFmtId="0" fontId="1" fillId="0" borderId="69" xfId="0" applyFont="1" applyBorder="1"/>
    <xf numFmtId="164" fontId="2" fillId="0" borderId="14" xfId="0" applyNumberFormat="1" applyFont="1" applyBorder="1"/>
    <xf numFmtId="0" fontId="6" fillId="0" borderId="9" xfId="0" applyFont="1" applyBorder="1"/>
    <xf numFmtId="164" fontId="12" fillId="0" borderId="20" xfId="0" applyNumberFormat="1" applyFont="1" applyBorder="1"/>
    <xf numFmtId="164" fontId="1" fillId="0" borderId="88" xfId="0" applyNumberFormat="1" applyFont="1" applyBorder="1"/>
    <xf numFmtId="0" fontId="1" fillId="0" borderId="89" xfId="0" applyFont="1" applyBorder="1"/>
    <xf numFmtId="0" fontId="1" fillId="0" borderId="90" xfId="0" applyFont="1" applyBorder="1"/>
    <xf numFmtId="0" fontId="1" fillId="0" borderId="91" xfId="0" applyFont="1" applyBorder="1"/>
    <xf numFmtId="0" fontId="6" fillId="0" borderId="68" xfId="0" applyFont="1" applyBorder="1"/>
    <xf numFmtId="0" fontId="6" fillId="0" borderId="7" xfId="0" applyFont="1" applyBorder="1"/>
    <xf numFmtId="0" fontId="0" fillId="3" borderId="3" xfId="0" applyFill="1" applyBorder="1"/>
    <xf numFmtId="0" fontId="0" fillId="0" borderId="94" xfId="0" applyBorder="1"/>
    <xf numFmtId="0" fontId="13" fillId="0" borderId="94" xfId="0" applyFont="1" applyBorder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0" fillId="0" borderId="99" xfId="0" applyBorder="1"/>
    <xf numFmtId="0" fontId="0" fillId="0" borderId="100" xfId="0" applyBorder="1"/>
    <xf numFmtId="0" fontId="1" fillId="0" borderId="101" xfId="0" applyFont="1" applyBorder="1"/>
    <xf numFmtId="0" fontId="1" fillId="0" borderId="27" xfId="0" applyFont="1" applyBorder="1"/>
    <xf numFmtId="0" fontId="1" fillId="0" borderId="4" xfId="0" applyFont="1" applyBorder="1"/>
    <xf numFmtId="0" fontId="0" fillId="0" borderId="4" xfId="0" applyBorder="1"/>
    <xf numFmtId="0" fontId="0" fillId="0" borderId="102" xfId="0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5" xfId="0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Border="1" applyAlignment="1">
      <alignment wrapText="1"/>
    </xf>
    <xf numFmtId="165" fontId="5" fillId="0" borderId="7" xfId="0" applyNumberFormat="1" applyFont="1" applyBorder="1" applyAlignment="1">
      <alignment wrapText="1"/>
    </xf>
    <xf numFmtId="165" fontId="1" fillId="0" borderId="8" xfId="0" applyNumberFormat="1" applyFont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166" fontId="18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165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166" fontId="18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0" fontId="14" fillId="0" borderId="110" xfId="0" applyFont="1" applyBorder="1"/>
    <xf numFmtId="0" fontId="1" fillId="0" borderId="5" xfId="0" applyFont="1" applyBorder="1" applyAlignment="1">
      <alignment wrapText="1"/>
    </xf>
    <xf numFmtId="0" fontId="0" fillId="0" borderId="24" xfId="0" applyBorder="1"/>
    <xf numFmtId="0" fontId="0" fillId="0" borderId="19" xfId="0" applyBorder="1"/>
    <xf numFmtId="0" fontId="0" fillId="0" borderId="23" xfId="0" applyBorder="1"/>
    <xf numFmtId="0" fontId="4" fillId="0" borderId="24" xfId="0" applyFont="1" applyBorder="1"/>
    <xf numFmtId="0" fontId="1" fillId="0" borderId="44" xfId="0" applyFont="1" applyBorder="1"/>
    <xf numFmtId="0" fontId="4" fillId="0" borderId="24" xfId="0" applyFont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Border="1"/>
    <xf numFmtId="0" fontId="19" fillId="0" borderId="0" xfId="0" applyFont="1"/>
    <xf numFmtId="164" fontId="6" fillId="0" borderId="14" xfId="0" applyNumberFormat="1" applyFont="1" applyBorder="1"/>
    <xf numFmtId="164" fontId="5" fillId="0" borderId="1" xfId="0" applyNumberFormat="1" applyFont="1" applyBorder="1"/>
    <xf numFmtId="164" fontId="5" fillId="0" borderId="49" xfId="0" applyNumberFormat="1" applyFont="1" applyBorder="1"/>
    <xf numFmtId="0" fontId="5" fillId="0" borderId="7" xfId="0" applyFont="1" applyBorder="1"/>
    <xf numFmtId="164" fontId="5" fillId="0" borderId="7" xfId="0" applyNumberFormat="1" applyFont="1" applyBorder="1"/>
    <xf numFmtId="0" fontId="5" fillId="0" borderId="8" xfId="0" applyFont="1" applyBorder="1"/>
    <xf numFmtId="164" fontId="5" fillId="0" borderId="8" xfId="0" applyNumberFormat="1" applyFont="1" applyBorder="1"/>
    <xf numFmtId="0" fontId="14" fillId="0" borderId="1" xfId="0" applyFont="1" applyBorder="1"/>
    <xf numFmtId="164" fontId="14" fillId="0" borderId="1" xfId="0" applyNumberFormat="1" applyFont="1" applyBorder="1"/>
    <xf numFmtId="0" fontId="1" fillId="0" borderId="55" xfId="0" applyFont="1" applyBorder="1"/>
    <xf numFmtId="164" fontId="1" fillId="0" borderId="55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1" fillId="0" borderId="55" xfId="0" applyFont="1" applyBorder="1" applyAlignment="1">
      <alignment wrapText="1"/>
    </xf>
    <xf numFmtId="0" fontId="1" fillId="0" borderId="28" xfId="0" applyFont="1" applyBorder="1"/>
    <xf numFmtId="164" fontId="1" fillId="0" borderId="63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45" xfId="0" applyNumberFormat="1" applyFont="1" applyBorder="1"/>
    <xf numFmtId="164" fontId="1" fillId="0" borderId="28" xfId="0" applyNumberFormat="1" applyFont="1" applyBorder="1"/>
    <xf numFmtId="164" fontId="6" fillId="0" borderId="28" xfId="0" applyNumberFormat="1" applyFont="1" applyBorder="1"/>
    <xf numFmtId="164" fontId="1" fillId="0" borderId="93" xfId="0" applyNumberFormat="1" applyFont="1" applyBorder="1"/>
    <xf numFmtId="164" fontId="5" fillId="0" borderId="28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0" borderId="59" xfId="0" applyFont="1" applyBorder="1"/>
    <xf numFmtId="0" fontId="1" fillId="0" borderId="73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0" xfId="0" applyFont="1"/>
    <xf numFmtId="0" fontId="1" fillId="0" borderId="78" xfId="0" applyFont="1" applyBorder="1"/>
    <xf numFmtId="0" fontId="6" fillId="0" borderId="38" xfId="0" applyFont="1" applyBorder="1"/>
    <xf numFmtId="0" fontId="1" fillId="0" borderId="79" xfId="0" applyFont="1" applyBorder="1"/>
    <xf numFmtId="0" fontId="6" fillId="0" borderId="37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6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1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8" fillId="3" borderId="18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6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1" fillId="0" borderId="30" xfId="0" applyFont="1" applyBorder="1"/>
    <xf numFmtId="0" fontId="1" fillId="0" borderId="36" xfId="0" applyFont="1" applyBorder="1"/>
    <xf numFmtId="0" fontId="1" fillId="0" borderId="49" xfId="0" applyFont="1" applyBorder="1"/>
    <xf numFmtId="0" fontId="8" fillId="3" borderId="5" xfId="1" applyFill="1" applyBorder="1" applyAlignment="1">
      <alignment horizontal="center" vertical="center"/>
    </xf>
    <xf numFmtId="0" fontId="5" fillId="0" borderId="59" xfId="0" applyFont="1" applyBorder="1"/>
    <xf numFmtId="0" fontId="5" fillId="0" borderId="87" xfId="0" applyFont="1" applyBorder="1"/>
    <xf numFmtId="0" fontId="6" fillId="0" borderId="44" xfId="0" applyFont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5" fillId="0" borderId="111" xfId="0" applyFont="1" applyBorder="1" applyAlignment="1">
      <alignment wrapText="1"/>
    </xf>
    <xf numFmtId="0" fontId="1" fillId="0" borderId="10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111" xfId="0" applyFont="1" applyBorder="1" applyAlignment="1">
      <alignment wrapText="1"/>
    </xf>
    <xf numFmtId="0" fontId="4" fillId="0" borderId="10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0" borderId="72" xfId="0" applyFont="1" applyBorder="1"/>
    <xf numFmtId="0" fontId="1" fillId="0" borderId="83" xfId="0" applyFont="1" applyBorder="1"/>
    <xf numFmtId="0" fontId="1" fillId="0" borderId="84" xfId="0" applyFont="1" applyBorder="1"/>
    <xf numFmtId="0" fontId="1" fillId="0" borderId="16" xfId="0" applyFont="1" applyBorder="1"/>
    <xf numFmtId="0" fontId="6" fillId="0" borderId="86" xfId="0" applyFont="1" applyBorder="1"/>
    <xf numFmtId="0" fontId="1" fillId="0" borderId="27" xfId="0" applyFont="1" applyBorder="1"/>
    <xf numFmtId="0" fontId="6" fillId="0" borderId="78" xfId="0" applyFont="1" applyBorder="1"/>
    <xf numFmtId="164" fontId="1" fillId="0" borderId="78" xfId="0" applyNumberFormat="1" applyFont="1" applyBorder="1"/>
    <xf numFmtId="0" fontId="6" fillId="0" borderId="79" xfId="0" applyFont="1" applyBorder="1"/>
    <xf numFmtId="164" fontId="1" fillId="0" borderId="79" xfId="0" applyNumberFormat="1" applyFont="1" applyBorder="1"/>
    <xf numFmtId="0" fontId="6" fillId="0" borderId="87" xfId="0" applyFont="1" applyBorder="1"/>
    <xf numFmtId="164" fontId="1" fillId="0" borderId="85" xfId="0" applyNumberFormat="1" applyFont="1" applyBorder="1"/>
    <xf numFmtId="0" fontId="6" fillId="0" borderId="58" xfId="0" applyFont="1" applyBorder="1"/>
    <xf numFmtId="0" fontId="1" fillId="0" borderId="40" xfId="0" applyFont="1" applyBorder="1"/>
    <xf numFmtId="0" fontId="5" fillId="0" borderId="60" xfId="0" applyFont="1" applyBorder="1" applyAlignment="1">
      <alignment wrapText="1"/>
    </xf>
    <xf numFmtId="0" fontId="1" fillId="0" borderId="108" xfId="0" applyFont="1" applyBorder="1" applyAlignment="1">
      <alignment wrapText="1"/>
    </xf>
    <xf numFmtId="0" fontId="1" fillId="0" borderId="17" xfId="0" applyFont="1" applyBorder="1" applyAlignment="1">
      <alignment wrapText="1"/>
    </xf>
    <xf numFmtId="165" fontId="5" fillId="0" borderId="57" xfId="0" applyNumberFormat="1" applyFont="1" applyBorder="1" applyAlignment="1">
      <alignment wrapText="1"/>
    </xf>
    <xf numFmtId="165" fontId="5" fillId="0" borderId="108" xfId="0" applyNumberFormat="1" applyFont="1" applyBorder="1" applyAlignment="1">
      <alignment wrapText="1"/>
    </xf>
    <xf numFmtId="165" fontId="5" fillId="0" borderId="17" xfId="0" applyNumberFormat="1" applyFont="1" applyBorder="1" applyAlignment="1">
      <alignment wrapText="1"/>
    </xf>
    <xf numFmtId="0" fontId="5" fillId="0" borderId="0" xfId="0" applyFont="1" applyAlignment="1">
      <alignment horizontal="left"/>
    </xf>
    <xf numFmtId="0" fontId="5" fillId="0" borderId="44" xfId="0" applyFont="1" applyBorder="1"/>
    <xf numFmtId="0" fontId="5" fillId="0" borderId="0" xfId="0" applyFont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4" fillId="0" borderId="109" xfId="0" applyFont="1" applyBorder="1"/>
    <xf numFmtId="14" fontId="6" fillId="0" borderId="55" xfId="0" applyNumberFormat="1" applyFont="1" applyBorder="1"/>
    <xf numFmtId="14" fontId="6" fillId="0" borderId="11" xfId="0" applyNumberFormat="1" applyFont="1" applyBorder="1"/>
    <xf numFmtId="14" fontId="5" fillId="0" borderId="1" xfId="0" applyNumberFormat="1" applyFont="1" applyBorder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7A6C9-36C4-4114-8110-5A4E3E654F43}">
  <dimension ref="A1:Z11"/>
  <sheetViews>
    <sheetView workbookViewId="0">
      <selection activeCell="E22" sqref="E22"/>
    </sheetView>
  </sheetViews>
  <sheetFormatPr defaultColWidth="0" defaultRowHeight="14.4" x14ac:dyDescent="0.3"/>
  <cols>
    <col min="1" max="1" width="32.77734375" customWidth="1"/>
    <col min="2" max="2" width="10.77734375" customWidth="1"/>
    <col min="3" max="6" width="8.7773437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53" t="s">
        <v>0</v>
      </c>
      <c r="B2" s="254"/>
      <c r="C2" s="254"/>
      <c r="D2" s="254"/>
      <c r="E2" s="254"/>
      <c r="F2" s="5" t="s">
        <v>2</v>
      </c>
      <c r="G2" s="5"/>
    </row>
    <row r="3" spans="1:26" x14ac:dyDescent="0.3">
      <c r="A3" s="255" t="s">
        <v>1</v>
      </c>
      <c r="B3" s="255"/>
      <c r="C3" s="255"/>
      <c r="D3" s="255"/>
      <c r="E3" s="255"/>
      <c r="F3" s="6" t="s">
        <v>3</v>
      </c>
      <c r="G3" s="6" t="s">
        <v>4</v>
      </c>
    </row>
    <row r="4" spans="1:26" x14ac:dyDescent="0.3">
      <c r="A4" s="255"/>
      <c r="B4" s="255"/>
      <c r="C4" s="255"/>
      <c r="D4" s="255"/>
      <c r="E4" s="255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x14ac:dyDescent="0.3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3">
      <c r="A7" s="2" t="s">
        <v>12</v>
      </c>
      <c r="B7" s="218">
        <f>'SO 15258'!I148-Rekapitulácia!D7</f>
        <v>0</v>
      </c>
      <c r="C7" s="218">
        <f>'SO 15258'!P25</f>
        <v>0</v>
      </c>
      <c r="D7" s="218">
        <v>0</v>
      </c>
      <c r="E7" s="218">
        <f>'SO 15258'!P16</f>
        <v>0</v>
      </c>
      <c r="F7" s="218">
        <v>0</v>
      </c>
      <c r="G7" s="218">
        <f>B7+C7+D7+E7+F7</f>
        <v>0</v>
      </c>
      <c r="K7">
        <f>'SO 15258'!K148</f>
        <v>0</v>
      </c>
      <c r="Q7">
        <v>30.126000000000001</v>
      </c>
    </row>
    <row r="8" spans="1:26" x14ac:dyDescent="0.3">
      <c r="A8" s="221" t="s">
        <v>177</v>
      </c>
      <c r="B8" s="222">
        <f>SUM(B7:B7)</f>
        <v>0</v>
      </c>
      <c r="C8" s="222">
        <f>SUM(C7:C7)</f>
        <v>0</v>
      </c>
      <c r="D8" s="222">
        <f>SUM(D7:D7)</f>
        <v>0</v>
      </c>
      <c r="E8" s="222">
        <f>SUM(E7:E7)</f>
        <v>0</v>
      </c>
      <c r="F8" s="222">
        <f>SUM(F7:F7)</f>
        <v>0</v>
      </c>
      <c r="G8" s="222">
        <f>SUM(G7:G7)-SUM(Z7:Z7)</f>
        <v>0</v>
      </c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</row>
    <row r="9" spans="1:26" x14ac:dyDescent="0.3">
      <c r="A9" s="219" t="s">
        <v>178</v>
      </c>
      <c r="B9" s="220">
        <f>G8-SUM(Rekapitulácia!K7:'Rekapitulácia'!K7)*1</f>
        <v>0</v>
      </c>
      <c r="C9" s="220"/>
      <c r="D9" s="220"/>
      <c r="E9" s="220"/>
      <c r="F9" s="220"/>
      <c r="G9" s="220">
        <f>ROUND(((ROUND(B9,2)*20)/100),2)*1</f>
        <v>0</v>
      </c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</row>
    <row r="10" spans="1:26" x14ac:dyDescent="0.3">
      <c r="A10" s="4" t="s">
        <v>179</v>
      </c>
      <c r="B10" s="217">
        <f>(G8-B9)</f>
        <v>0</v>
      </c>
      <c r="C10" s="217"/>
      <c r="D10" s="217"/>
      <c r="E10" s="217"/>
      <c r="F10" s="217"/>
      <c r="G10" s="217">
        <f>ROUND(((ROUND(B10,2)*0)/100),2)</f>
        <v>0</v>
      </c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</row>
    <row r="11" spans="1:26" x14ac:dyDescent="0.3">
      <c r="A11" s="223" t="s">
        <v>180</v>
      </c>
      <c r="B11" s="224"/>
      <c r="C11" s="224"/>
      <c r="D11" s="224"/>
      <c r="E11" s="224"/>
      <c r="F11" s="224"/>
      <c r="G11" s="224">
        <f>SUM(G8:G10)</f>
        <v>0</v>
      </c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A243D-D307-49BB-B69F-45C3B30CD782}">
  <dimension ref="A1:AA42"/>
  <sheetViews>
    <sheetView workbookViewId="0">
      <pane ySplit="1" topLeftCell="A17" activePane="bottomLeft" state="frozen"/>
      <selection pane="bottomLeft" activeCell="H10" sqref="H10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9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258" t="s">
        <v>181</v>
      </c>
      <c r="C2" s="259"/>
      <c r="D2" s="259"/>
      <c r="E2" s="259"/>
      <c r="F2" s="259"/>
      <c r="G2" s="259"/>
      <c r="H2" s="259"/>
      <c r="I2" s="259"/>
      <c r="J2" s="260"/>
      <c r="P2" s="152"/>
    </row>
    <row r="3" spans="1:23" ht="18" customHeight="1" x14ac:dyDescent="0.3">
      <c r="A3" s="1"/>
      <c r="B3" s="261" t="s">
        <v>1</v>
      </c>
      <c r="C3" s="262"/>
      <c r="D3" s="262"/>
      <c r="E3" s="262"/>
      <c r="F3" s="262"/>
      <c r="G3" s="263"/>
      <c r="H3" s="263"/>
      <c r="I3" s="263"/>
      <c r="J3" s="264"/>
      <c r="P3" s="152"/>
    </row>
    <row r="4" spans="1:23" ht="18" customHeight="1" x14ac:dyDescent="0.3">
      <c r="A4" s="1"/>
      <c r="B4" s="231"/>
      <c r="C4" s="225"/>
      <c r="D4" s="225"/>
      <c r="E4" s="225"/>
      <c r="F4" s="232" t="s">
        <v>15</v>
      </c>
      <c r="G4" s="225"/>
      <c r="H4" s="225"/>
      <c r="I4" s="225"/>
      <c r="J4" s="248"/>
      <c r="P4" s="152"/>
    </row>
    <row r="5" spans="1:23" ht="18" customHeight="1" x14ac:dyDescent="0.3">
      <c r="A5" s="1"/>
      <c r="B5" s="230"/>
      <c r="C5" s="225"/>
      <c r="D5" s="225"/>
      <c r="E5" s="225"/>
      <c r="F5" s="232" t="s">
        <v>16</v>
      </c>
      <c r="G5" s="225"/>
      <c r="H5" s="225"/>
      <c r="I5" s="225"/>
      <c r="J5" s="248"/>
      <c r="P5" s="152"/>
    </row>
    <row r="6" spans="1:23" ht="18" customHeight="1" x14ac:dyDescent="0.3">
      <c r="A6" s="1"/>
      <c r="B6" s="56" t="s">
        <v>17</v>
      </c>
      <c r="C6" s="225"/>
      <c r="D6" s="232" t="s">
        <v>18</v>
      </c>
      <c r="E6" s="225"/>
      <c r="F6" s="232" t="s">
        <v>19</v>
      </c>
      <c r="G6" s="349">
        <v>44804</v>
      </c>
      <c r="H6" s="225"/>
      <c r="I6" s="225"/>
      <c r="J6" s="248"/>
      <c r="P6" s="152"/>
    </row>
    <row r="7" spans="1:23" ht="19.95" customHeight="1" x14ac:dyDescent="0.3">
      <c r="A7" s="1"/>
      <c r="B7" s="265" t="s">
        <v>20</v>
      </c>
      <c r="C7" s="266"/>
      <c r="D7" s="266"/>
      <c r="E7" s="266"/>
      <c r="F7" s="266"/>
      <c r="G7" s="266"/>
      <c r="H7" s="266"/>
      <c r="I7" s="233"/>
      <c r="J7" s="249"/>
      <c r="P7" s="152"/>
    </row>
    <row r="8" spans="1:23" ht="18" customHeight="1" x14ac:dyDescent="0.3">
      <c r="A8" s="1"/>
      <c r="B8" s="56" t="s">
        <v>23</v>
      </c>
      <c r="C8" s="225"/>
      <c r="D8" s="225"/>
      <c r="E8" s="225"/>
      <c r="F8" s="232" t="s">
        <v>24</v>
      </c>
      <c r="G8" s="225"/>
      <c r="H8" s="225"/>
      <c r="I8" s="225"/>
      <c r="J8" s="248"/>
      <c r="P8" s="152"/>
    </row>
    <row r="9" spans="1:23" ht="19.95" customHeight="1" x14ac:dyDescent="0.3">
      <c r="A9" s="1"/>
      <c r="B9" s="265" t="s">
        <v>21</v>
      </c>
      <c r="C9" s="266"/>
      <c r="D9" s="266"/>
      <c r="E9" s="266"/>
      <c r="F9" s="266"/>
      <c r="G9" s="266"/>
      <c r="H9" s="266"/>
      <c r="I9" s="233"/>
      <c r="J9" s="249"/>
      <c r="P9" s="152"/>
    </row>
    <row r="10" spans="1:23" ht="18" customHeight="1" x14ac:dyDescent="0.3">
      <c r="A10" s="1"/>
      <c r="B10" s="56" t="s">
        <v>23</v>
      </c>
      <c r="C10" s="225"/>
      <c r="D10" s="225"/>
      <c r="E10" s="225"/>
      <c r="F10" s="232" t="s">
        <v>24</v>
      </c>
      <c r="G10" s="225"/>
      <c r="H10" s="225"/>
      <c r="I10" s="225"/>
      <c r="J10" s="248"/>
      <c r="P10" s="152"/>
    </row>
    <row r="11" spans="1:23" ht="19.95" customHeight="1" x14ac:dyDescent="0.3">
      <c r="A11" s="1"/>
      <c r="B11" s="265" t="s">
        <v>22</v>
      </c>
      <c r="C11" s="266"/>
      <c r="D11" s="266"/>
      <c r="E11" s="266"/>
      <c r="F11" s="266"/>
      <c r="G11" s="266"/>
      <c r="H11" s="266"/>
      <c r="I11" s="233"/>
      <c r="J11" s="249"/>
      <c r="P11" s="152"/>
    </row>
    <row r="12" spans="1:23" ht="18" customHeight="1" x14ac:dyDescent="0.3">
      <c r="A12" s="1"/>
      <c r="B12" s="56" t="s">
        <v>23</v>
      </c>
      <c r="C12" s="225"/>
      <c r="D12" s="225"/>
      <c r="E12" s="225"/>
      <c r="F12" s="232" t="s">
        <v>24</v>
      </c>
      <c r="G12" s="225"/>
      <c r="H12" s="225"/>
      <c r="I12" s="225"/>
      <c r="J12" s="248"/>
      <c r="P12" s="152"/>
    </row>
    <row r="13" spans="1:23" ht="18" customHeight="1" x14ac:dyDescent="0.3">
      <c r="A13" s="1"/>
      <c r="B13" s="229"/>
      <c r="C13" s="127"/>
      <c r="D13" s="127"/>
      <c r="E13" s="127"/>
      <c r="F13" s="127"/>
      <c r="G13" s="127"/>
      <c r="H13" s="127"/>
      <c r="I13" s="127"/>
      <c r="J13" s="250"/>
      <c r="P13" s="152"/>
    </row>
    <row r="14" spans="1:23" ht="18" customHeight="1" x14ac:dyDescent="0.3">
      <c r="A14" s="1"/>
      <c r="B14" s="54" t="s">
        <v>6</v>
      </c>
      <c r="C14" s="62" t="s">
        <v>46</v>
      </c>
      <c r="D14" s="61" t="s">
        <v>47</v>
      </c>
      <c r="E14" s="66" t="s">
        <v>48</v>
      </c>
      <c r="F14" s="256" t="s">
        <v>30</v>
      </c>
      <c r="G14" s="257"/>
      <c r="H14" s="227"/>
      <c r="I14" s="234"/>
      <c r="J14" s="251"/>
      <c r="P14" s="152"/>
    </row>
    <row r="15" spans="1:23" ht="18" customHeight="1" x14ac:dyDescent="0.3">
      <c r="A15" s="1"/>
      <c r="B15" s="55" t="s">
        <v>25</v>
      </c>
      <c r="C15" s="63">
        <f>'SO 15258'!C15</f>
        <v>0</v>
      </c>
      <c r="D15" s="58">
        <f>'SO 15258'!D15</f>
        <v>0</v>
      </c>
      <c r="E15" s="67">
        <f>'SO 15258'!E15</f>
        <v>0</v>
      </c>
      <c r="F15" s="269" t="s">
        <v>31</v>
      </c>
      <c r="G15" s="270"/>
      <c r="H15" s="1"/>
      <c r="I15" s="236">
        <f>Rekapitulácia!F8</f>
        <v>0</v>
      </c>
      <c r="J15" s="200"/>
      <c r="P15" s="152"/>
    </row>
    <row r="16" spans="1:23" ht="18" customHeight="1" x14ac:dyDescent="0.3">
      <c r="A16" s="1"/>
      <c r="B16" s="54" t="s">
        <v>26</v>
      </c>
      <c r="C16" s="92">
        <f>'SO 15258'!C16</f>
        <v>0</v>
      </c>
      <c r="D16" s="93">
        <f>'SO 15258'!D16</f>
        <v>0</v>
      </c>
      <c r="E16" s="94">
        <f>'SO 15258'!E16</f>
        <v>0</v>
      </c>
      <c r="F16" s="271" t="s">
        <v>32</v>
      </c>
      <c r="G16" s="257"/>
      <c r="H16" s="228"/>
      <c r="I16" s="240">
        <f>Rekapitulácia!E8</f>
        <v>0</v>
      </c>
      <c r="J16" s="251"/>
      <c r="P16" s="152"/>
    </row>
    <row r="17" spans="1:23" ht="18" customHeight="1" x14ac:dyDescent="0.3">
      <c r="A17" s="1"/>
      <c r="B17" s="55" t="s">
        <v>27</v>
      </c>
      <c r="C17" s="63">
        <f>'SO 15258'!C17</f>
        <v>0</v>
      </c>
      <c r="D17" s="58">
        <f>'SO 15258'!D17</f>
        <v>0</v>
      </c>
      <c r="E17" s="67">
        <f>'SO 15258'!E17</f>
        <v>0</v>
      </c>
      <c r="F17" s="272" t="s">
        <v>33</v>
      </c>
      <c r="G17" s="273"/>
      <c r="H17" s="133"/>
      <c r="I17" s="236">
        <f>Rekapitulácia!D8</f>
        <v>0</v>
      </c>
      <c r="J17" s="200"/>
      <c r="P17" s="152"/>
    </row>
    <row r="18" spans="1:23" ht="18" customHeight="1" x14ac:dyDescent="0.3">
      <c r="A18" s="1"/>
      <c r="B18" s="56" t="s">
        <v>28</v>
      </c>
      <c r="C18" s="64">
        <f>'SO 15258'!C18</f>
        <v>0</v>
      </c>
      <c r="D18" s="59">
        <f>'SO 15258'!D18</f>
        <v>0</v>
      </c>
      <c r="E18" s="68">
        <f>'SO 15258'!E18</f>
        <v>0</v>
      </c>
      <c r="F18" s="274"/>
      <c r="G18" s="275"/>
      <c r="H18" s="226"/>
      <c r="I18" s="237"/>
      <c r="J18" s="248"/>
      <c r="P18" s="152"/>
    </row>
    <row r="19" spans="1:23" ht="18" customHeight="1" x14ac:dyDescent="0.3">
      <c r="A19" s="1"/>
      <c r="B19" s="56" t="s">
        <v>29</v>
      </c>
      <c r="C19" s="65"/>
      <c r="D19" s="60"/>
      <c r="E19" s="69">
        <f>SUM(E15:E18)</f>
        <v>0</v>
      </c>
      <c r="F19" s="276" t="s">
        <v>29</v>
      </c>
      <c r="G19" s="277"/>
      <c r="H19" s="226"/>
      <c r="I19" s="238">
        <f>SUM(I15:I18)</f>
        <v>0</v>
      </c>
      <c r="J19" s="248"/>
      <c r="P19" s="152"/>
    </row>
    <row r="20" spans="1:23" ht="18" customHeight="1" x14ac:dyDescent="0.3">
      <c r="A20" s="1"/>
      <c r="B20" s="54" t="s">
        <v>39</v>
      </c>
      <c r="C20" s="235"/>
      <c r="D20" s="235"/>
      <c r="E20" s="241"/>
      <c r="F20" s="267" t="s">
        <v>39</v>
      </c>
      <c r="G20" s="257"/>
      <c r="H20" s="228"/>
      <c r="I20" s="239"/>
      <c r="J20" s="251"/>
      <c r="P20" s="152"/>
    </row>
    <row r="21" spans="1:23" ht="18" customHeight="1" x14ac:dyDescent="0.3">
      <c r="A21" s="1"/>
      <c r="B21" s="55" t="s">
        <v>182</v>
      </c>
      <c r="C21" s="133"/>
      <c r="D21" s="133"/>
      <c r="E21" s="67">
        <f>'SO 15258'!E21</f>
        <v>0</v>
      </c>
      <c r="F21" s="278" t="s">
        <v>185</v>
      </c>
      <c r="G21" s="275"/>
      <c r="H21" s="133"/>
      <c r="I21" s="236">
        <f>'SO 15258'!P21</f>
        <v>0</v>
      </c>
      <c r="J21" s="200"/>
      <c r="P21" s="152"/>
    </row>
    <row r="22" spans="1:23" ht="18" customHeight="1" x14ac:dyDescent="0.3">
      <c r="A22" s="1"/>
      <c r="B22" s="56" t="s">
        <v>183</v>
      </c>
      <c r="C22" s="226"/>
      <c r="D22" s="226"/>
      <c r="E22" s="68">
        <f>'SO 15258'!E22</f>
        <v>0</v>
      </c>
      <c r="F22" s="278" t="s">
        <v>186</v>
      </c>
      <c r="G22" s="275"/>
      <c r="H22" s="226"/>
      <c r="I22" s="237">
        <f>'SO 15258'!P22</f>
        <v>0</v>
      </c>
      <c r="J22" s="248"/>
      <c r="P22" s="152"/>
      <c r="V22" s="53"/>
      <c r="W22" s="53"/>
    </row>
    <row r="23" spans="1:23" ht="18" customHeight="1" x14ac:dyDescent="0.3">
      <c r="A23" s="1"/>
      <c r="B23" s="56" t="s">
        <v>184</v>
      </c>
      <c r="C23" s="226"/>
      <c r="D23" s="226"/>
      <c r="E23" s="68">
        <f>'SO 15258'!E23</f>
        <v>0</v>
      </c>
      <c r="F23" s="278" t="s">
        <v>187</v>
      </c>
      <c r="G23" s="275"/>
      <c r="H23" s="226"/>
      <c r="I23" s="237">
        <f>'SO 15258'!P23</f>
        <v>0</v>
      </c>
      <c r="J23" s="248"/>
      <c r="P23" s="152"/>
      <c r="V23" s="53"/>
      <c r="W23" s="53"/>
    </row>
    <row r="24" spans="1:23" ht="18" customHeight="1" x14ac:dyDescent="0.3">
      <c r="A24" s="1"/>
      <c r="B24" s="230"/>
      <c r="C24" s="226"/>
      <c r="D24" s="226"/>
      <c r="E24" s="226"/>
      <c r="F24" s="279"/>
      <c r="G24" s="275"/>
      <c r="H24" s="226"/>
      <c r="I24" s="230"/>
      <c r="J24" s="248"/>
      <c r="P24" s="152"/>
      <c r="V24" s="53"/>
      <c r="W24" s="53"/>
    </row>
    <row r="25" spans="1:23" ht="18" customHeight="1" x14ac:dyDescent="0.3">
      <c r="A25" s="1"/>
      <c r="B25" s="56"/>
      <c r="C25" s="226"/>
      <c r="D25" s="226"/>
      <c r="E25" s="226"/>
      <c r="F25" s="280" t="s">
        <v>29</v>
      </c>
      <c r="G25" s="281"/>
      <c r="H25" s="226"/>
      <c r="I25" s="238">
        <f>SUM(E21:E24)+SUM(I21:I24)</f>
        <v>0</v>
      </c>
      <c r="J25" s="248"/>
      <c r="P25" s="152"/>
    </row>
    <row r="26" spans="1:23" ht="18" customHeight="1" x14ac:dyDescent="0.3">
      <c r="A26" s="1"/>
      <c r="B26" s="210" t="s">
        <v>51</v>
      </c>
      <c r="C26" s="132"/>
      <c r="D26" s="132"/>
      <c r="E26" s="243"/>
      <c r="F26" s="267" t="s">
        <v>34</v>
      </c>
      <c r="G26" s="268"/>
      <c r="H26" s="132"/>
      <c r="I26" s="229"/>
      <c r="J26" s="250"/>
      <c r="P26" s="152"/>
    </row>
    <row r="27" spans="1:23" ht="18" customHeight="1" x14ac:dyDescent="0.3">
      <c r="A27" s="1"/>
      <c r="B27" s="207"/>
      <c r="C27" s="1"/>
      <c r="D27" s="1"/>
      <c r="E27" s="244"/>
      <c r="F27" s="282" t="s">
        <v>35</v>
      </c>
      <c r="G27" s="283"/>
      <c r="H27" s="133"/>
      <c r="I27" s="236">
        <f>E19+I19+I25</f>
        <v>0</v>
      </c>
      <c r="J27" s="200"/>
      <c r="P27" s="152"/>
    </row>
    <row r="28" spans="1:23" ht="18" customHeight="1" x14ac:dyDescent="0.3">
      <c r="A28" s="1"/>
      <c r="B28" s="207"/>
      <c r="C28" s="1"/>
      <c r="D28" s="1"/>
      <c r="E28" s="244"/>
      <c r="F28" s="284" t="s">
        <v>36</v>
      </c>
      <c r="G28" s="285"/>
      <c r="H28" s="94">
        <f>Rekapitulácia!B9</f>
        <v>0</v>
      </c>
      <c r="I28" s="54">
        <f>ROUND(((ROUND(H28,2)*20)/100),2)*1</f>
        <v>0</v>
      </c>
      <c r="J28" s="251"/>
      <c r="P28" s="151"/>
    </row>
    <row r="29" spans="1:23" ht="18" customHeight="1" x14ac:dyDescent="0.3">
      <c r="A29" s="1"/>
      <c r="B29" s="207"/>
      <c r="C29" s="1"/>
      <c r="D29" s="1"/>
      <c r="E29" s="244"/>
      <c r="F29" s="286" t="s">
        <v>37</v>
      </c>
      <c r="G29" s="287"/>
      <c r="H29" s="67">
        <f>Rekapitulácia!B10</f>
        <v>0</v>
      </c>
      <c r="I29" s="55">
        <f>ROUND(((ROUND(H29,2)*0)/100),2)</f>
        <v>0</v>
      </c>
      <c r="J29" s="200"/>
      <c r="P29" s="151"/>
    </row>
    <row r="30" spans="1:23" ht="18" customHeight="1" x14ac:dyDescent="0.3">
      <c r="A30" s="1"/>
      <c r="B30" s="207"/>
      <c r="C30" s="1"/>
      <c r="D30" s="1"/>
      <c r="E30" s="244"/>
      <c r="F30" s="284" t="s">
        <v>38</v>
      </c>
      <c r="G30" s="285"/>
      <c r="H30" s="228"/>
      <c r="I30" s="242">
        <f>SUM(I27:I29)</f>
        <v>0</v>
      </c>
      <c r="J30" s="251"/>
      <c r="P30" s="152"/>
    </row>
    <row r="31" spans="1:23" ht="18" customHeight="1" x14ac:dyDescent="0.3">
      <c r="A31" s="1"/>
      <c r="B31" s="207"/>
      <c r="C31" s="1"/>
      <c r="D31" s="1"/>
      <c r="E31" s="245"/>
      <c r="F31" s="283"/>
      <c r="G31" s="270"/>
      <c r="H31" s="133"/>
      <c r="I31" s="207"/>
      <c r="J31" s="200"/>
      <c r="P31" s="152"/>
    </row>
    <row r="32" spans="1:23" ht="18" customHeight="1" x14ac:dyDescent="0.3">
      <c r="A32" s="1"/>
      <c r="B32" s="210" t="s">
        <v>49</v>
      </c>
      <c r="C32" s="127"/>
      <c r="D32" s="127"/>
      <c r="E32" s="10" t="s">
        <v>50</v>
      </c>
      <c r="F32" s="1"/>
      <c r="G32" s="127"/>
      <c r="H32" s="132"/>
      <c r="I32" s="127"/>
      <c r="J32" s="250"/>
      <c r="P32" s="152"/>
    </row>
    <row r="33" spans="1:23" ht="18" customHeight="1" x14ac:dyDescent="0.3">
      <c r="A33" s="1"/>
      <c r="B33" s="207"/>
      <c r="C33" s="1"/>
      <c r="D33" s="1"/>
      <c r="E33" s="1"/>
      <c r="F33" s="1"/>
      <c r="G33" s="1"/>
      <c r="H33" s="1"/>
      <c r="I33" s="1"/>
      <c r="J33" s="200"/>
      <c r="P33" s="152"/>
    </row>
    <row r="34" spans="1:23" ht="18" customHeight="1" x14ac:dyDescent="0.3">
      <c r="A34" s="1"/>
      <c r="B34" s="207"/>
      <c r="C34" s="1"/>
      <c r="D34" s="1"/>
      <c r="E34" s="1"/>
      <c r="F34" s="1"/>
      <c r="G34" s="1"/>
      <c r="H34" s="1"/>
      <c r="I34" s="1"/>
      <c r="J34" s="200"/>
      <c r="P34" s="152"/>
    </row>
    <row r="35" spans="1:23" ht="18" customHeight="1" x14ac:dyDescent="0.3">
      <c r="A35" s="1"/>
      <c r="B35" s="207"/>
      <c r="C35" s="1"/>
      <c r="D35" s="1"/>
      <c r="E35" s="1"/>
      <c r="F35" s="1"/>
      <c r="G35" s="1"/>
      <c r="H35" s="1"/>
      <c r="I35" s="1"/>
      <c r="J35" s="200"/>
      <c r="P35" s="152"/>
    </row>
    <row r="36" spans="1:23" ht="18" customHeight="1" x14ac:dyDescent="0.3">
      <c r="A36" s="1"/>
      <c r="B36" s="207"/>
      <c r="C36" s="1"/>
      <c r="D36" s="1"/>
      <c r="E36" s="1"/>
      <c r="F36" s="1"/>
      <c r="G36" s="1"/>
      <c r="H36" s="1"/>
      <c r="I36" s="1"/>
      <c r="J36" s="200"/>
      <c r="P36" s="152"/>
    </row>
    <row r="37" spans="1:23" ht="18" customHeight="1" x14ac:dyDescent="0.3">
      <c r="A37" s="1"/>
      <c r="B37" s="207"/>
      <c r="C37" s="1"/>
      <c r="D37" s="1"/>
      <c r="E37" s="1"/>
      <c r="F37" s="1"/>
      <c r="G37" s="1"/>
      <c r="H37" s="1"/>
      <c r="I37" s="1"/>
      <c r="J37" s="200"/>
      <c r="P37" s="152"/>
    </row>
    <row r="38" spans="1:23" ht="18" customHeight="1" x14ac:dyDescent="0.3">
      <c r="A38" s="1"/>
      <c r="B38" s="246"/>
      <c r="C38" s="247"/>
      <c r="D38" s="247"/>
      <c r="E38" s="247"/>
      <c r="F38" s="247"/>
      <c r="G38" s="247"/>
      <c r="H38" s="247"/>
      <c r="I38" s="247"/>
      <c r="J38" s="252"/>
      <c r="P38" s="152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7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</sheetData>
  <mergeCells count="23">
    <mergeCell ref="F27:G27"/>
    <mergeCell ref="F28:G28"/>
    <mergeCell ref="F29:G29"/>
    <mergeCell ref="F30:G30"/>
    <mergeCell ref="F31:G3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14:G14"/>
    <mergeCell ref="B2:J2"/>
    <mergeCell ref="B3:J3"/>
    <mergeCell ref="B7:H7"/>
    <mergeCell ref="B9:H9"/>
    <mergeCell ref="B11:H11"/>
  </mergeCells>
  <pageMargins left="0.7" right="0.7" top="0.75" bottom="0.75" header="0.3" footer="0.3"/>
  <pageSetup paperSize="9" scale="95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1A3A7-9A15-42D4-A4FC-649E23C73030}">
  <dimension ref="A1:AA148"/>
  <sheetViews>
    <sheetView tabSelected="1" workbookViewId="0">
      <pane ySplit="1" topLeftCell="A137" activePane="bottomLeft" state="frozen"/>
      <selection pane="bottomLeft" activeCell="I73" sqref="I73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11.109375" customWidth="1"/>
    <col min="9" max="9" width="12.77734375" customWidth="1"/>
    <col min="10" max="10" width="10.77734375" hidden="1" customWidth="1"/>
    <col min="11" max="15" width="0" hidden="1" customWidth="1"/>
    <col min="16" max="16" width="9.3320312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2"/>
      <c r="B1" s="288" t="s">
        <v>13</v>
      </c>
      <c r="C1" s="289"/>
      <c r="D1" s="12"/>
      <c r="E1" s="290" t="s">
        <v>0</v>
      </c>
      <c r="F1" s="291"/>
      <c r="G1" s="13"/>
      <c r="H1" s="303" t="s">
        <v>65</v>
      </c>
      <c r="I1" s="289"/>
      <c r="J1" s="160"/>
      <c r="K1" s="161"/>
      <c r="L1" s="161"/>
      <c r="M1" s="161"/>
      <c r="N1" s="161"/>
      <c r="O1" s="161"/>
      <c r="P1" s="162"/>
      <c r="Q1" s="112"/>
      <c r="R1" s="112"/>
      <c r="S1" s="112"/>
      <c r="T1" s="112"/>
      <c r="U1" s="112"/>
      <c r="V1" s="112"/>
      <c r="W1" s="53">
        <v>30.126000000000001</v>
      </c>
    </row>
    <row r="2" spans="1:23" ht="34.950000000000003" customHeight="1" x14ac:dyDescent="0.3">
      <c r="A2" s="15"/>
      <c r="B2" s="292" t="s">
        <v>13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4"/>
      <c r="R2" s="294"/>
      <c r="S2" s="294"/>
      <c r="T2" s="294"/>
      <c r="U2" s="294"/>
      <c r="V2" s="295"/>
      <c r="W2" s="53"/>
    </row>
    <row r="3" spans="1:23" ht="18" customHeight="1" x14ac:dyDescent="0.3">
      <c r="A3" s="15"/>
      <c r="B3" s="261" t="s">
        <v>1</v>
      </c>
      <c r="C3" s="262"/>
      <c r="D3" s="262"/>
      <c r="E3" s="262"/>
      <c r="F3" s="262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4"/>
      <c r="W3" s="53"/>
    </row>
    <row r="4" spans="1:23" ht="18" customHeight="1" x14ac:dyDescent="0.3">
      <c r="A4" s="15"/>
      <c r="B4" s="43" t="s">
        <v>14</v>
      </c>
      <c r="C4" s="32"/>
      <c r="D4" s="25"/>
      <c r="E4" s="25"/>
      <c r="F4" s="44" t="s">
        <v>15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3"/>
      <c r="W4" s="53"/>
    </row>
    <row r="5" spans="1:23" ht="18" customHeight="1" x14ac:dyDescent="0.3">
      <c r="A5" s="15"/>
      <c r="B5" s="40"/>
      <c r="C5" s="32"/>
      <c r="D5" s="25"/>
      <c r="E5" s="25"/>
      <c r="F5" s="44" t="s">
        <v>16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3"/>
      <c r="W5" s="53"/>
    </row>
    <row r="6" spans="1:23" ht="18" customHeight="1" x14ac:dyDescent="0.3">
      <c r="A6" s="15"/>
      <c r="B6" s="45" t="s">
        <v>17</v>
      </c>
      <c r="C6" s="32"/>
      <c r="D6" s="44" t="s">
        <v>18</v>
      </c>
      <c r="E6" s="25"/>
      <c r="F6" s="44" t="s">
        <v>19</v>
      </c>
      <c r="G6" s="350">
        <v>44804</v>
      </c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3"/>
      <c r="W6" s="53"/>
    </row>
    <row r="7" spans="1:23" ht="19.95" customHeight="1" x14ac:dyDescent="0.3">
      <c r="A7" s="15"/>
      <c r="B7" s="296" t="s">
        <v>20</v>
      </c>
      <c r="C7" s="297"/>
      <c r="D7" s="297"/>
      <c r="E7" s="297"/>
      <c r="F7" s="297"/>
      <c r="G7" s="297"/>
      <c r="H7" s="298"/>
      <c r="I7" s="47"/>
      <c r="J7" s="48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3"/>
      <c r="W7" s="53"/>
    </row>
    <row r="8" spans="1:23" ht="18" customHeight="1" x14ac:dyDescent="0.3">
      <c r="A8" s="15"/>
      <c r="B8" s="49" t="s">
        <v>23</v>
      </c>
      <c r="C8" s="46"/>
      <c r="D8" s="28"/>
      <c r="E8" s="28"/>
      <c r="F8" s="50" t="s">
        <v>24</v>
      </c>
      <c r="G8" s="28"/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3"/>
      <c r="W8" s="53"/>
    </row>
    <row r="9" spans="1:23" ht="19.95" customHeight="1" x14ac:dyDescent="0.3">
      <c r="A9" s="15"/>
      <c r="B9" s="265" t="s">
        <v>21</v>
      </c>
      <c r="C9" s="266"/>
      <c r="D9" s="266"/>
      <c r="E9" s="266"/>
      <c r="F9" s="266"/>
      <c r="G9" s="266"/>
      <c r="H9" s="299"/>
      <c r="I9" s="48"/>
      <c r="J9" s="4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3"/>
      <c r="W9" s="53"/>
    </row>
    <row r="10" spans="1:23" ht="18" customHeight="1" x14ac:dyDescent="0.3">
      <c r="A10" s="15"/>
      <c r="B10" s="45" t="s">
        <v>23</v>
      </c>
      <c r="C10" s="32"/>
      <c r="D10" s="25"/>
      <c r="E10" s="25"/>
      <c r="F10" s="44" t="s">
        <v>24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3"/>
      <c r="W10" s="53"/>
    </row>
    <row r="11" spans="1:23" ht="19.95" customHeight="1" x14ac:dyDescent="0.3">
      <c r="A11" s="15"/>
      <c r="B11" s="265" t="s">
        <v>22</v>
      </c>
      <c r="C11" s="266"/>
      <c r="D11" s="266"/>
      <c r="E11" s="266"/>
      <c r="F11" s="266"/>
      <c r="G11" s="266"/>
      <c r="H11" s="299"/>
      <c r="I11" s="48"/>
      <c r="J11" s="48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3"/>
      <c r="W11" s="53"/>
    </row>
    <row r="12" spans="1:23" ht="18" customHeight="1" x14ac:dyDescent="0.3">
      <c r="A12" s="15"/>
      <c r="B12" s="45" t="s">
        <v>23</v>
      </c>
      <c r="C12" s="32"/>
      <c r="D12" s="25"/>
      <c r="E12" s="25"/>
      <c r="F12" s="44" t="s">
        <v>24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3"/>
      <c r="W12" s="53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3"/>
      <c r="W13" s="53"/>
    </row>
    <row r="14" spans="1:23" ht="18" customHeight="1" x14ac:dyDescent="0.3">
      <c r="A14" s="15"/>
      <c r="B14" s="54" t="s">
        <v>6</v>
      </c>
      <c r="C14" s="62" t="s">
        <v>46</v>
      </c>
      <c r="D14" s="61" t="s">
        <v>47</v>
      </c>
      <c r="E14" s="66" t="s">
        <v>48</v>
      </c>
      <c r="F14" s="256" t="s">
        <v>30</v>
      </c>
      <c r="G14" s="257"/>
      <c r="H14" s="300"/>
      <c r="I14" s="32"/>
      <c r="J14" s="25"/>
      <c r="K14" s="26"/>
      <c r="L14" s="26"/>
      <c r="M14" s="26"/>
      <c r="N14" s="26"/>
      <c r="O14" s="74"/>
      <c r="P14" s="82"/>
      <c r="Q14" s="78"/>
      <c r="R14" s="26"/>
      <c r="S14" s="26"/>
      <c r="T14" s="26"/>
      <c r="U14" s="26"/>
      <c r="V14" s="113"/>
      <c r="W14" s="53"/>
    </row>
    <row r="15" spans="1:23" ht="18" customHeight="1" x14ac:dyDescent="0.3">
      <c r="A15" s="15"/>
      <c r="B15" s="55" t="s">
        <v>25</v>
      </c>
      <c r="C15" s="63">
        <f>'SO 15258'!E63</f>
        <v>0</v>
      </c>
      <c r="D15" s="58">
        <f>'SO 15258'!F63</f>
        <v>0</v>
      </c>
      <c r="E15" s="67">
        <f>'SO 15258'!G63</f>
        <v>0</v>
      </c>
      <c r="F15" s="269" t="s">
        <v>31</v>
      </c>
      <c r="G15" s="275"/>
      <c r="H15" s="301"/>
      <c r="I15" s="25"/>
      <c r="J15" s="25"/>
      <c r="K15" s="26"/>
      <c r="L15" s="26"/>
      <c r="M15" s="26"/>
      <c r="N15" s="26"/>
      <c r="O15" s="74"/>
      <c r="P15" s="83">
        <v>0</v>
      </c>
      <c r="Q15" s="78"/>
      <c r="R15" s="26"/>
      <c r="S15" s="26"/>
      <c r="T15" s="26"/>
      <c r="U15" s="26"/>
      <c r="V15" s="113"/>
      <c r="W15" s="53"/>
    </row>
    <row r="16" spans="1:23" ht="18" customHeight="1" x14ac:dyDescent="0.3">
      <c r="A16" s="15"/>
      <c r="B16" s="54" t="s">
        <v>26</v>
      </c>
      <c r="C16" s="92"/>
      <c r="D16" s="93"/>
      <c r="E16" s="94"/>
      <c r="F16" s="271" t="s">
        <v>32</v>
      </c>
      <c r="G16" s="275"/>
      <c r="H16" s="301"/>
      <c r="I16" s="25"/>
      <c r="J16" s="25"/>
      <c r="K16" s="26"/>
      <c r="L16" s="26"/>
      <c r="M16" s="26"/>
      <c r="N16" s="26"/>
      <c r="O16" s="74"/>
      <c r="P16" s="83">
        <f>(SUM(Z80:Z147))</f>
        <v>0</v>
      </c>
      <c r="Q16" s="78"/>
      <c r="R16" s="26"/>
      <c r="S16" s="26"/>
      <c r="T16" s="26"/>
      <c r="U16" s="26"/>
      <c r="V16" s="113"/>
      <c r="W16" s="53"/>
    </row>
    <row r="17" spans="1:26" ht="18" customHeight="1" x14ac:dyDescent="0.3">
      <c r="A17" s="15"/>
      <c r="B17" s="55" t="s">
        <v>27</v>
      </c>
      <c r="C17" s="63"/>
      <c r="D17" s="58"/>
      <c r="E17" s="67"/>
      <c r="F17" s="272" t="s">
        <v>33</v>
      </c>
      <c r="G17" s="275"/>
      <c r="H17" s="301"/>
      <c r="I17" s="25"/>
      <c r="J17" s="25"/>
      <c r="K17" s="26"/>
      <c r="L17" s="26"/>
      <c r="M17" s="26"/>
      <c r="N17" s="26"/>
      <c r="O17" s="74"/>
      <c r="P17" s="83">
        <v>0</v>
      </c>
      <c r="Q17" s="78"/>
      <c r="R17" s="26"/>
      <c r="S17" s="26"/>
      <c r="T17" s="26"/>
      <c r="U17" s="26"/>
      <c r="V17" s="113"/>
      <c r="W17" s="53"/>
    </row>
    <row r="18" spans="1:26" ht="18" customHeight="1" x14ac:dyDescent="0.3">
      <c r="A18" s="15"/>
      <c r="B18" s="56" t="s">
        <v>28</v>
      </c>
      <c r="C18" s="64"/>
      <c r="D18" s="59"/>
      <c r="E18" s="68"/>
      <c r="F18" s="274"/>
      <c r="G18" s="281"/>
      <c r="H18" s="301"/>
      <c r="I18" s="25"/>
      <c r="J18" s="25"/>
      <c r="K18" s="26"/>
      <c r="L18" s="26"/>
      <c r="M18" s="26"/>
      <c r="N18" s="26"/>
      <c r="O18" s="74"/>
      <c r="P18" s="84"/>
      <c r="Q18" s="78"/>
      <c r="R18" s="26"/>
      <c r="S18" s="26"/>
      <c r="T18" s="26"/>
      <c r="U18" s="26"/>
      <c r="V18" s="113"/>
      <c r="W18" s="53"/>
    </row>
    <row r="19" spans="1:26" ht="18" customHeight="1" x14ac:dyDescent="0.3">
      <c r="A19" s="15"/>
      <c r="B19" s="56" t="s">
        <v>29</v>
      </c>
      <c r="C19" s="65"/>
      <c r="D19" s="60"/>
      <c r="E19" s="69">
        <f>SUM(E15:E18)</f>
        <v>0</v>
      </c>
      <c r="F19" s="331" t="s">
        <v>29</v>
      </c>
      <c r="G19" s="320"/>
      <c r="H19" s="332"/>
      <c r="I19" s="25"/>
      <c r="J19" s="25"/>
      <c r="K19" s="26"/>
      <c r="L19" s="26"/>
      <c r="M19" s="26"/>
      <c r="N19" s="26"/>
      <c r="O19" s="74"/>
      <c r="P19" s="85">
        <f>SUM(P15:P18)</f>
        <v>0</v>
      </c>
      <c r="Q19" s="78"/>
      <c r="R19" s="26"/>
      <c r="S19" s="26"/>
      <c r="T19" s="26"/>
      <c r="U19" s="26"/>
      <c r="V19" s="113"/>
      <c r="W19" s="53"/>
    </row>
    <row r="20" spans="1:26" ht="18" customHeight="1" x14ac:dyDescent="0.3">
      <c r="A20" s="15"/>
      <c r="B20" s="52" t="s">
        <v>39</v>
      </c>
      <c r="C20" s="57"/>
      <c r="D20" s="95"/>
      <c r="E20" s="96"/>
      <c r="F20" s="267" t="s">
        <v>39</v>
      </c>
      <c r="G20" s="273"/>
      <c r="H20" s="300"/>
      <c r="I20" s="32"/>
      <c r="J20" s="25"/>
      <c r="K20" s="26"/>
      <c r="L20" s="26"/>
      <c r="M20" s="26"/>
      <c r="N20" s="26"/>
      <c r="O20" s="74"/>
      <c r="P20" s="84"/>
      <c r="Q20" s="78"/>
      <c r="R20" s="26"/>
      <c r="S20" s="26"/>
      <c r="T20" s="26"/>
      <c r="U20" s="26"/>
      <c r="V20" s="113"/>
      <c r="W20" s="53"/>
    </row>
    <row r="21" spans="1:26" ht="18" customHeight="1" x14ac:dyDescent="0.3">
      <c r="A21" s="15"/>
      <c r="B21" s="49" t="s">
        <v>40</v>
      </c>
      <c r="C21" s="51"/>
      <c r="D21" s="91"/>
      <c r="E21" s="70">
        <f>((E15*U22*0)+(E16*V22*0)+(E17*W22*0))/100</f>
        <v>0</v>
      </c>
      <c r="F21" s="278" t="s">
        <v>43</v>
      </c>
      <c r="G21" s="275"/>
      <c r="H21" s="301"/>
      <c r="I21" s="25"/>
      <c r="J21" s="25"/>
      <c r="K21" s="26"/>
      <c r="L21" s="26"/>
      <c r="M21" s="26"/>
      <c r="N21" s="26"/>
      <c r="O21" s="74"/>
      <c r="P21" s="83">
        <f>((E15*X22*0)+(E16*Y22*0)+(E17*Z22*0))/100</f>
        <v>0</v>
      </c>
      <c r="Q21" s="78"/>
      <c r="R21" s="26"/>
      <c r="S21" s="26"/>
      <c r="T21" s="26"/>
      <c r="U21" s="26"/>
      <c r="V21" s="113"/>
      <c r="W21" s="53"/>
    </row>
    <row r="22" spans="1:26" ht="18" customHeight="1" x14ac:dyDescent="0.3">
      <c r="A22" s="15"/>
      <c r="B22" s="45" t="s">
        <v>41</v>
      </c>
      <c r="C22" s="34"/>
      <c r="D22" s="72"/>
      <c r="E22" s="71">
        <f>((E15*U23*0)+(E16*V23*0)+(E17*W23*0))/100</f>
        <v>0</v>
      </c>
      <c r="F22" s="278" t="s">
        <v>44</v>
      </c>
      <c r="G22" s="275"/>
      <c r="H22" s="301"/>
      <c r="I22" s="25"/>
      <c r="J22" s="25"/>
      <c r="K22" s="26"/>
      <c r="L22" s="26"/>
      <c r="M22" s="26"/>
      <c r="N22" s="26"/>
      <c r="O22" s="74"/>
      <c r="P22" s="83">
        <f>((E15*X23*0)+(E16*Y23*0)+(E17*Z23*0))/100</f>
        <v>0</v>
      </c>
      <c r="Q22" s="78"/>
      <c r="R22" s="26"/>
      <c r="S22" s="26"/>
      <c r="T22" s="26"/>
      <c r="U22" s="26">
        <v>1</v>
      </c>
      <c r="V22" s="114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42</v>
      </c>
      <c r="C23" s="34"/>
      <c r="D23" s="72"/>
      <c r="E23" s="71">
        <f>((E15*U24*0)+(E16*V24*0)+(E17*W24*0))/100</f>
        <v>0</v>
      </c>
      <c r="F23" s="278" t="s">
        <v>45</v>
      </c>
      <c r="G23" s="275"/>
      <c r="H23" s="301"/>
      <c r="I23" s="25"/>
      <c r="J23" s="25"/>
      <c r="K23" s="26"/>
      <c r="L23" s="26"/>
      <c r="M23" s="26"/>
      <c r="N23" s="26"/>
      <c r="O23" s="74"/>
      <c r="P23" s="83">
        <f>((E15*X24*0)+(E16*Y24*0)+(E17*Z24*0))/100</f>
        <v>0</v>
      </c>
      <c r="Q23" s="78"/>
      <c r="R23" s="26"/>
      <c r="S23" s="26"/>
      <c r="T23" s="26"/>
      <c r="U23" s="26">
        <v>1</v>
      </c>
      <c r="V23" s="114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2"/>
      <c r="E24" s="72"/>
      <c r="F24" s="302"/>
      <c r="G24" s="281"/>
      <c r="H24" s="301"/>
      <c r="I24" s="25"/>
      <c r="J24" s="25"/>
      <c r="K24" s="26"/>
      <c r="L24" s="26"/>
      <c r="M24" s="26"/>
      <c r="N24" s="26"/>
      <c r="O24" s="74"/>
      <c r="P24" s="82"/>
      <c r="Q24" s="78"/>
      <c r="R24" s="26"/>
      <c r="S24" s="26"/>
      <c r="T24" s="26"/>
      <c r="U24" s="26">
        <v>1</v>
      </c>
      <c r="V24" s="114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2"/>
      <c r="E25" s="72"/>
      <c r="F25" s="319" t="s">
        <v>29</v>
      </c>
      <c r="G25" s="320"/>
      <c r="H25" s="301"/>
      <c r="I25" s="25"/>
      <c r="J25" s="25"/>
      <c r="K25" s="26"/>
      <c r="L25" s="26"/>
      <c r="M25" s="26"/>
      <c r="N25" s="26"/>
      <c r="O25" s="74"/>
      <c r="P25" s="85">
        <f>SUM(E21:E24)+SUM(P21:P24)</f>
        <v>0</v>
      </c>
      <c r="Q25" s="78"/>
      <c r="R25" s="26"/>
      <c r="S25" s="26"/>
      <c r="T25" s="26"/>
      <c r="U25" s="26"/>
      <c r="V25" s="113"/>
      <c r="W25" s="53"/>
    </row>
    <row r="26" spans="1:26" ht="18" customHeight="1" x14ac:dyDescent="0.3">
      <c r="A26" s="15"/>
      <c r="B26" s="110" t="s">
        <v>51</v>
      </c>
      <c r="C26" s="98"/>
      <c r="D26" s="100"/>
      <c r="E26" s="106"/>
      <c r="F26" s="267" t="s">
        <v>34</v>
      </c>
      <c r="G26" s="321"/>
      <c r="H26" s="322"/>
      <c r="I26" s="23"/>
      <c r="J26" s="23"/>
      <c r="K26" s="24"/>
      <c r="L26" s="24"/>
      <c r="M26" s="24"/>
      <c r="N26" s="24"/>
      <c r="O26" s="75"/>
      <c r="P26" s="86"/>
      <c r="Q26" s="79"/>
      <c r="R26" s="24"/>
      <c r="S26" s="24"/>
      <c r="T26" s="24"/>
      <c r="U26" s="24"/>
      <c r="V26" s="115"/>
      <c r="W26" s="53"/>
    </row>
    <row r="27" spans="1:26" ht="18" customHeight="1" x14ac:dyDescent="0.3">
      <c r="A27" s="15"/>
      <c r="B27" s="41"/>
      <c r="C27" s="36"/>
      <c r="D27" s="73"/>
      <c r="E27" s="107"/>
      <c r="F27" s="323" t="s">
        <v>35</v>
      </c>
      <c r="G27" s="283"/>
      <c r="H27" s="324"/>
      <c r="I27" s="28"/>
      <c r="J27" s="28"/>
      <c r="K27" s="29"/>
      <c r="L27" s="29"/>
      <c r="M27" s="29"/>
      <c r="N27" s="29"/>
      <c r="O27" s="76"/>
      <c r="P27" s="87">
        <f>E19+P19+E25+P25</f>
        <v>0</v>
      </c>
      <c r="Q27" s="80"/>
      <c r="R27" s="29"/>
      <c r="S27" s="29"/>
      <c r="T27" s="29"/>
      <c r="U27" s="29"/>
      <c r="V27" s="116"/>
      <c r="W27" s="53"/>
    </row>
    <row r="28" spans="1:26" ht="18" customHeight="1" x14ac:dyDescent="0.3">
      <c r="A28" s="15"/>
      <c r="B28" s="42"/>
      <c r="C28" s="37"/>
      <c r="D28" s="15"/>
      <c r="E28" s="108"/>
      <c r="F28" s="325" t="s">
        <v>36</v>
      </c>
      <c r="G28" s="326"/>
      <c r="H28" s="216">
        <f>P27-SUM('SO 15258'!K80:'SO 15258'!K147)</f>
        <v>0</v>
      </c>
      <c r="I28" s="21"/>
      <c r="J28" s="21"/>
      <c r="K28" s="22"/>
      <c r="L28" s="22"/>
      <c r="M28" s="22"/>
      <c r="N28" s="22"/>
      <c r="O28" s="77"/>
      <c r="P28" s="88">
        <f>ROUND(((ROUND(H28,2)*20)*1/100),2)</f>
        <v>0</v>
      </c>
      <c r="Q28" s="81"/>
      <c r="R28" s="22"/>
      <c r="S28" s="22"/>
      <c r="T28" s="22"/>
      <c r="U28" s="22"/>
      <c r="V28" s="117"/>
      <c r="W28" s="53"/>
    </row>
    <row r="29" spans="1:26" ht="18" customHeight="1" x14ac:dyDescent="0.3">
      <c r="A29" s="15"/>
      <c r="B29" s="42"/>
      <c r="C29" s="37"/>
      <c r="D29" s="15"/>
      <c r="E29" s="108"/>
      <c r="F29" s="327" t="s">
        <v>37</v>
      </c>
      <c r="G29" s="328"/>
      <c r="H29" s="33">
        <f>SUM('SO 15258'!K80:'SO 15258'!K147)</f>
        <v>0</v>
      </c>
      <c r="I29" s="25"/>
      <c r="J29" s="25"/>
      <c r="K29" s="26"/>
      <c r="L29" s="26"/>
      <c r="M29" s="26"/>
      <c r="N29" s="26"/>
      <c r="O29" s="74"/>
      <c r="P29" s="89">
        <f>ROUND(((ROUND(H29,2)*0)/100),2)</f>
        <v>0</v>
      </c>
      <c r="Q29" s="78"/>
      <c r="R29" s="26"/>
      <c r="S29" s="26"/>
      <c r="T29" s="26"/>
      <c r="U29" s="26"/>
      <c r="V29" s="113"/>
      <c r="W29" s="53"/>
    </row>
    <row r="30" spans="1:26" ht="18" customHeight="1" x14ac:dyDescent="0.3">
      <c r="A30" s="15"/>
      <c r="B30" s="42"/>
      <c r="C30" s="37"/>
      <c r="D30" s="15"/>
      <c r="E30" s="108"/>
      <c r="F30" s="329" t="s">
        <v>38</v>
      </c>
      <c r="G30" s="330"/>
      <c r="H30" s="103"/>
      <c r="I30" s="104"/>
      <c r="J30" s="21"/>
      <c r="K30" s="22"/>
      <c r="L30" s="22"/>
      <c r="M30" s="22"/>
      <c r="N30" s="22"/>
      <c r="O30" s="77"/>
      <c r="P30" s="105">
        <f>SUM(P27:P29)</f>
        <v>0</v>
      </c>
      <c r="Q30" s="78"/>
      <c r="R30" s="26"/>
      <c r="S30" s="26"/>
      <c r="T30" s="26"/>
      <c r="U30" s="26"/>
      <c r="V30" s="113"/>
      <c r="W30" s="53"/>
    </row>
    <row r="31" spans="1:26" ht="18" customHeight="1" x14ac:dyDescent="0.3">
      <c r="A31" s="15"/>
      <c r="B31" s="38"/>
      <c r="C31" s="30"/>
      <c r="D31" s="101"/>
      <c r="E31" s="109"/>
      <c r="F31" s="283"/>
      <c r="G31" s="270"/>
      <c r="H31" s="34"/>
      <c r="I31" s="25"/>
      <c r="J31" s="25"/>
      <c r="K31" s="26"/>
      <c r="L31" s="26"/>
      <c r="M31" s="26"/>
      <c r="N31" s="26"/>
      <c r="O31" s="74"/>
      <c r="P31" s="90"/>
      <c r="Q31" s="78"/>
      <c r="R31" s="26"/>
      <c r="S31" s="26"/>
      <c r="T31" s="26"/>
      <c r="U31" s="26"/>
      <c r="V31" s="113"/>
      <c r="W31" s="53"/>
    </row>
    <row r="32" spans="1:26" ht="18" customHeight="1" x14ac:dyDescent="0.3">
      <c r="A32" s="15"/>
      <c r="B32" s="110" t="s">
        <v>49</v>
      </c>
      <c r="C32" s="102"/>
      <c r="D32" s="19"/>
      <c r="E32" s="111" t="s">
        <v>50</v>
      </c>
      <c r="F32" s="73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5"/>
      <c r="W32" s="53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8"/>
      <c r="W33" s="53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9"/>
      <c r="W34" s="53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9"/>
      <c r="W35" s="53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9"/>
      <c r="W36" s="53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0"/>
      <c r="W37" s="53"/>
    </row>
    <row r="38" spans="1:23" ht="18" customHeight="1" x14ac:dyDescent="0.3">
      <c r="A38" s="15"/>
      <c r="B38" s="121"/>
      <c r="C38" s="122"/>
      <c r="D38" s="123"/>
      <c r="E38" s="123"/>
      <c r="F38" s="123"/>
      <c r="G38" s="123"/>
      <c r="H38" s="123"/>
      <c r="I38" s="123"/>
      <c r="J38" s="123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5"/>
      <c r="W38" s="53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4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4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4"/>
    </row>
    <row r="42" spans="1:23" x14ac:dyDescent="0.3">
      <c r="A42" s="131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4"/>
    </row>
    <row r="43" spans="1:23" x14ac:dyDescent="0.3">
      <c r="A43" s="131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4.950000000000003" customHeight="1" x14ac:dyDescent="0.3">
      <c r="A44" s="131"/>
      <c r="B44" s="309" t="s">
        <v>0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1"/>
      <c r="W44" s="53"/>
    </row>
    <row r="45" spans="1:23" x14ac:dyDescent="0.3">
      <c r="A45" s="131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8"/>
      <c r="W45" s="53"/>
    </row>
    <row r="46" spans="1:23" ht="19.95" customHeight="1" x14ac:dyDescent="0.3">
      <c r="A46" s="202"/>
      <c r="B46" s="312" t="s">
        <v>20</v>
      </c>
      <c r="C46" s="313"/>
      <c r="D46" s="313"/>
      <c r="E46" s="314"/>
      <c r="F46" s="315" t="s">
        <v>18</v>
      </c>
      <c r="G46" s="313"/>
      <c r="H46" s="314"/>
      <c r="I46" s="130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9"/>
      <c r="W46" s="53"/>
    </row>
    <row r="47" spans="1:23" ht="19.95" customHeight="1" x14ac:dyDescent="0.3">
      <c r="A47" s="202"/>
      <c r="B47" s="312" t="s">
        <v>21</v>
      </c>
      <c r="C47" s="313"/>
      <c r="D47" s="313"/>
      <c r="E47" s="314"/>
      <c r="F47" s="315" t="s">
        <v>16</v>
      </c>
      <c r="G47" s="313"/>
      <c r="H47" s="314"/>
      <c r="I47" s="130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9"/>
      <c r="W47" s="53"/>
    </row>
    <row r="48" spans="1:23" ht="19.95" customHeight="1" x14ac:dyDescent="0.3">
      <c r="A48" s="202"/>
      <c r="B48" s="312" t="s">
        <v>22</v>
      </c>
      <c r="C48" s="313"/>
      <c r="D48" s="313"/>
      <c r="E48" s="314"/>
      <c r="F48" s="315" t="s">
        <v>192</v>
      </c>
      <c r="G48" s="313"/>
      <c r="H48" s="314"/>
      <c r="I48" s="130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9"/>
      <c r="W48" s="53"/>
    </row>
    <row r="49" spans="1:26" ht="30" customHeight="1" x14ac:dyDescent="0.3">
      <c r="A49" s="202"/>
      <c r="B49" s="316" t="s">
        <v>1</v>
      </c>
      <c r="C49" s="317"/>
      <c r="D49" s="317"/>
      <c r="E49" s="317"/>
      <c r="F49" s="317"/>
      <c r="G49" s="317"/>
      <c r="H49" s="317"/>
      <c r="I49" s="318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9"/>
      <c r="W49" s="53"/>
    </row>
    <row r="50" spans="1:26" x14ac:dyDescent="0.3">
      <c r="A50" s="15"/>
      <c r="B50" s="206" t="s">
        <v>14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9"/>
      <c r="W50" s="53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9"/>
      <c r="W51" s="53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9"/>
      <c r="W52" s="53"/>
    </row>
    <row r="53" spans="1:26" x14ac:dyDescent="0.3">
      <c r="A53" s="15"/>
      <c r="B53" s="206" t="s">
        <v>55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9"/>
      <c r="W53" s="53"/>
    </row>
    <row r="54" spans="1:26" x14ac:dyDescent="0.3">
      <c r="A54" s="2"/>
      <c r="B54" s="307" t="s">
        <v>52</v>
      </c>
      <c r="C54" s="308"/>
      <c r="D54" s="129"/>
      <c r="E54" s="129" t="s">
        <v>46</v>
      </c>
      <c r="F54" s="129" t="s">
        <v>47</v>
      </c>
      <c r="G54" s="129" t="s">
        <v>29</v>
      </c>
      <c r="H54" s="129" t="s">
        <v>53</v>
      </c>
      <c r="I54" s="129" t="s">
        <v>54</v>
      </c>
      <c r="J54" s="128"/>
      <c r="K54" s="128"/>
      <c r="L54" s="128"/>
      <c r="M54" s="128"/>
      <c r="N54" s="128"/>
      <c r="O54" s="128"/>
      <c r="P54" s="128"/>
      <c r="Q54" s="126"/>
      <c r="R54" s="126"/>
      <c r="S54" s="126"/>
      <c r="T54" s="126"/>
      <c r="U54" s="126"/>
      <c r="V54" s="149"/>
      <c r="W54" s="53"/>
    </row>
    <row r="55" spans="1:26" x14ac:dyDescent="0.3">
      <c r="A55" s="10"/>
      <c r="B55" s="304" t="s">
        <v>56</v>
      </c>
      <c r="C55" s="305"/>
      <c r="D55" s="305"/>
      <c r="E55" s="136"/>
      <c r="F55" s="136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8"/>
      <c r="R55" s="138"/>
      <c r="S55" s="138"/>
      <c r="T55" s="138"/>
      <c r="U55" s="138"/>
      <c r="V55" s="150"/>
      <c r="W55" s="215"/>
      <c r="X55" s="139"/>
      <c r="Y55" s="139"/>
      <c r="Z55" s="139"/>
    </row>
    <row r="56" spans="1:26" x14ac:dyDescent="0.3">
      <c r="A56" s="10"/>
      <c r="B56" s="306" t="s">
        <v>57</v>
      </c>
      <c r="C56" s="267"/>
      <c r="D56" s="267"/>
      <c r="E56" s="67">
        <f>'SO 15258'!L94</f>
        <v>0</v>
      </c>
      <c r="F56" s="67">
        <f>'SO 15258'!M94</f>
        <v>0</v>
      </c>
      <c r="G56" s="67">
        <f>'SO 15258'!I94</f>
        <v>0</v>
      </c>
      <c r="H56" s="140">
        <f>'SO 15258'!S94</f>
        <v>0</v>
      </c>
      <c r="I56" s="140">
        <f>'SO 15258'!V94</f>
        <v>0</v>
      </c>
      <c r="J56" s="140"/>
      <c r="K56" s="140"/>
      <c r="L56" s="140"/>
      <c r="M56" s="140"/>
      <c r="N56" s="140"/>
      <c r="O56" s="140"/>
      <c r="P56" s="140"/>
      <c r="Q56" s="139"/>
      <c r="R56" s="139"/>
      <c r="S56" s="139"/>
      <c r="T56" s="139"/>
      <c r="U56" s="139"/>
      <c r="V56" s="151"/>
      <c r="W56" s="215"/>
      <c r="X56" s="139"/>
      <c r="Y56" s="139"/>
      <c r="Z56" s="139"/>
    </row>
    <row r="57" spans="1:26" x14ac:dyDescent="0.3">
      <c r="A57" s="10"/>
      <c r="B57" s="306" t="s">
        <v>58</v>
      </c>
      <c r="C57" s="267"/>
      <c r="D57" s="267"/>
      <c r="E57" s="67">
        <f>'SO 15258'!L106</f>
        <v>0</v>
      </c>
      <c r="F57" s="67">
        <f>'SO 15258'!M106</f>
        <v>0</v>
      </c>
      <c r="G57" s="67">
        <f>'SO 15258'!I106</f>
        <v>0</v>
      </c>
      <c r="H57" s="140">
        <f>'SO 15258'!S106</f>
        <v>383.88</v>
      </c>
      <c r="I57" s="140">
        <f>'SO 15258'!V106</f>
        <v>0</v>
      </c>
      <c r="J57" s="140"/>
      <c r="K57" s="140"/>
      <c r="L57" s="140"/>
      <c r="M57" s="140"/>
      <c r="N57" s="140"/>
      <c r="O57" s="140"/>
      <c r="P57" s="140"/>
      <c r="Q57" s="139"/>
      <c r="R57" s="139"/>
      <c r="S57" s="139"/>
      <c r="T57" s="139"/>
      <c r="U57" s="139"/>
      <c r="V57" s="151"/>
      <c r="W57" s="215"/>
      <c r="X57" s="139"/>
      <c r="Y57" s="139"/>
      <c r="Z57" s="139"/>
    </row>
    <row r="58" spans="1:26" x14ac:dyDescent="0.3">
      <c r="A58" s="10"/>
      <c r="B58" s="306" t="s">
        <v>59</v>
      </c>
      <c r="C58" s="267"/>
      <c r="D58" s="267"/>
      <c r="E58" s="67">
        <f>'SO 15258'!L111</f>
        <v>0</v>
      </c>
      <c r="F58" s="67">
        <f>'SO 15258'!M111</f>
        <v>0</v>
      </c>
      <c r="G58" s="67">
        <f>'SO 15258'!I111</f>
        <v>0</v>
      </c>
      <c r="H58" s="140">
        <f>'SO 15258'!S111</f>
        <v>3.14</v>
      </c>
      <c r="I58" s="140">
        <f>'SO 15258'!V111</f>
        <v>0</v>
      </c>
      <c r="J58" s="140"/>
      <c r="K58" s="140"/>
      <c r="L58" s="140"/>
      <c r="M58" s="140"/>
      <c r="N58" s="140"/>
      <c r="O58" s="140"/>
      <c r="P58" s="140"/>
      <c r="Q58" s="139"/>
      <c r="R58" s="139"/>
      <c r="S58" s="139"/>
      <c r="T58" s="139"/>
      <c r="U58" s="139"/>
      <c r="V58" s="151"/>
      <c r="W58" s="215"/>
      <c r="X58" s="139"/>
      <c r="Y58" s="139"/>
      <c r="Z58" s="139"/>
    </row>
    <row r="59" spans="1:26" x14ac:dyDescent="0.3">
      <c r="A59" s="10"/>
      <c r="B59" s="306" t="s">
        <v>60</v>
      </c>
      <c r="C59" s="267"/>
      <c r="D59" s="267"/>
      <c r="E59" s="67">
        <f>'SO 15258'!L122</f>
        <v>0</v>
      </c>
      <c r="F59" s="67">
        <f>'SO 15258'!M122</f>
        <v>0</v>
      </c>
      <c r="G59" s="67">
        <f>'SO 15258'!I122</f>
        <v>0</v>
      </c>
      <c r="H59" s="140">
        <f>'SO 15258'!S122</f>
        <v>5393.23</v>
      </c>
      <c r="I59" s="140">
        <f>'SO 15258'!V122</f>
        <v>0</v>
      </c>
      <c r="J59" s="140"/>
      <c r="K59" s="140"/>
      <c r="L59" s="140"/>
      <c r="M59" s="140"/>
      <c r="N59" s="140"/>
      <c r="O59" s="140"/>
      <c r="P59" s="140"/>
      <c r="Q59" s="139"/>
      <c r="R59" s="139"/>
      <c r="S59" s="139"/>
      <c r="T59" s="139"/>
      <c r="U59" s="139"/>
      <c r="V59" s="151"/>
      <c r="W59" s="215"/>
      <c r="X59" s="139"/>
      <c r="Y59" s="139"/>
      <c r="Z59" s="139"/>
    </row>
    <row r="60" spans="1:26" x14ac:dyDescent="0.3">
      <c r="A60" s="10"/>
      <c r="B60" s="306" t="s">
        <v>61</v>
      </c>
      <c r="C60" s="267"/>
      <c r="D60" s="267"/>
      <c r="E60" s="67">
        <f>'SO 15258'!L127</f>
        <v>0</v>
      </c>
      <c r="F60" s="67">
        <f>'SO 15258'!M127</f>
        <v>0</v>
      </c>
      <c r="G60" s="67">
        <f>'SO 15258'!I127</f>
        <v>0</v>
      </c>
      <c r="H60" s="140">
        <f>'SO 15258'!S127</f>
        <v>7.32</v>
      </c>
      <c r="I60" s="140">
        <f>'SO 15258'!V127</f>
        <v>0</v>
      </c>
      <c r="J60" s="140"/>
      <c r="K60" s="140"/>
      <c r="L60" s="140"/>
      <c r="M60" s="140"/>
      <c r="N60" s="140"/>
      <c r="O60" s="140"/>
      <c r="P60" s="140"/>
      <c r="Q60" s="139"/>
      <c r="R60" s="139"/>
      <c r="S60" s="139"/>
      <c r="T60" s="139"/>
      <c r="U60" s="139"/>
      <c r="V60" s="151"/>
      <c r="W60" s="215"/>
      <c r="X60" s="139"/>
      <c r="Y60" s="139"/>
      <c r="Z60" s="139"/>
    </row>
    <row r="61" spans="1:26" x14ac:dyDescent="0.3">
      <c r="A61" s="10"/>
      <c r="B61" s="306" t="s">
        <v>62</v>
      </c>
      <c r="C61" s="267"/>
      <c r="D61" s="267"/>
      <c r="E61" s="67">
        <f>'SO 15258'!L141</f>
        <v>0</v>
      </c>
      <c r="F61" s="67">
        <f>'SO 15258'!M141</f>
        <v>0</v>
      </c>
      <c r="G61" s="67">
        <f>'SO 15258'!I141</f>
        <v>0</v>
      </c>
      <c r="H61" s="140">
        <f>'SO 15258'!S141</f>
        <v>234.2</v>
      </c>
      <c r="I61" s="140">
        <f>'SO 15258'!V141</f>
        <v>0</v>
      </c>
      <c r="J61" s="140"/>
      <c r="K61" s="140"/>
      <c r="L61" s="140"/>
      <c r="M61" s="140"/>
      <c r="N61" s="140"/>
      <c r="O61" s="140"/>
      <c r="P61" s="140"/>
      <c r="Q61" s="139"/>
      <c r="R61" s="139"/>
      <c r="S61" s="139"/>
      <c r="T61" s="139"/>
      <c r="U61" s="139"/>
      <c r="V61" s="151"/>
      <c r="W61" s="215"/>
      <c r="X61" s="139"/>
      <c r="Y61" s="139"/>
      <c r="Z61" s="139"/>
    </row>
    <row r="62" spans="1:26" x14ac:dyDescent="0.3">
      <c r="A62" s="10"/>
      <c r="B62" s="306" t="s">
        <v>63</v>
      </c>
      <c r="C62" s="267"/>
      <c r="D62" s="267"/>
      <c r="E62" s="67">
        <f>'SO 15258'!L145</f>
        <v>0</v>
      </c>
      <c r="F62" s="67">
        <f>'SO 15258'!M145</f>
        <v>0</v>
      </c>
      <c r="G62" s="67">
        <f>'SO 15258'!I145</f>
        <v>0</v>
      </c>
      <c r="H62" s="140">
        <f>'SO 15258'!S145</f>
        <v>0</v>
      </c>
      <c r="I62" s="140">
        <f>'SO 15258'!V145</f>
        <v>0</v>
      </c>
      <c r="J62" s="140"/>
      <c r="K62" s="140"/>
      <c r="L62" s="140"/>
      <c r="M62" s="140"/>
      <c r="N62" s="140"/>
      <c r="O62" s="140"/>
      <c r="P62" s="140"/>
      <c r="Q62" s="139"/>
      <c r="R62" s="139"/>
      <c r="S62" s="139"/>
      <c r="T62" s="139"/>
      <c r="U62" s="139"/>
      <c r="V62" s="151"/>
      <c r="W62" s="215"/>
      <c r="X62" s="139"/>
      <c r="Y62" s="139"/>
      <c r="Z62" s="139"/>
    </row>
    <row r="63" spans="1:26" x14ac:dyDescent="0.3">
      <c r="A63" s="10"/>
      <c r="B63" s="340" t="s">
        <v>56</v>
      </c>
      <c r="C63" s="341"/>
      <c r="D63" s="341"/>
      <c r="E63" s="141">
        <f>'SO 15258'!L147</f>
        <v>0</v>
      </c>
      <c r="F63" s="141">
        <f>'SO 15258'!M147</f>
        <v>0</v>
      </c>
      <c r="G63" s="141">
        <f>'SO 15258'!I147</f>
        <v>0</v>
      </c>
      <c r="H63" s="142">
        <f>'SO 15258'!S147</f>
        <v>6021.77</v>
      </c>
      <c r="I63" s="142">
        <f>'SO 15258'!V147</f>
        <v>0</v>
      </c>
      <c r="J63" s="142"/>
      <c r="K63" s="142"/>
      <c r="L63" s="142"/>
      <c r="M63" s="142"/>
      <c r="N63" s="142"/>
      <c r="O63" s="142"/>
      <c r="P63" s="142"/>
      <c r="Q63" s="139"/>
      <c r="R63" s="139"/>
      <c r="S63" s="139"/>
      <c r="T63" s="139"/>
      <c r="U63" s="139"/>
      <c r="V63" s="151"/>
      <c r="W63" s="215"/>
      <c r="X63" s="139"/>
      <c r="Y63" s="139"/>
      <c r="Z63" s="139"/>
    </row>
    <row r="64" spans="1:26" x14ac:dyDescent="0.3">
      <c r="A64" s="1"/>
      <c r="B64" s="207"/>
      <c r="C64" s="1"/>
      <c r="D64" s="1"/>
      <c r="E64" s="133"/>
      <c r="F64" s="133"/>
      <c r="G64" s="133"/>
      <c r="H64" s="134"/>
      <c r="I64" s="134"/>
      <c r="J64" s="134"/>
      <c r="K64" s="134"/>
      <c r="L64" s="134"/>
      <c r="M64" s="134"/>
      <c r="N64" s="134"/>
      <c r="O64" s="134"/>
      <c r="P64" s="134"/>
      <c r="V64" s="152"/>
      <c r="W64" s="53"/>
    </row>
    <row r="65" spans="1:26" x14ac:dyDescent="0.3">
      <c r="A65" s="143"/>
      <c r="B65" s="342" t="s">
        <v>64</v>
      </c>
      <c r="C65" s="343"/>
      <c r="D65" s="343"/>
      <c r="E65" s="145">
        <f>'SO 15258'!L148</f>
        <v>0</v>
      </c>
      <c r="F65" s="145">
        <f>'SO 15258'!M148</f>
        <v>0</v>
      </c>
      <c r="G65" s="145">
        <f>'SO 15258'!I148</f>
        <v>0</v>
      </c>
      <c r="H65" s="146">
        <f>'SO 15258'!S148</f>
        <v>6021.77</v>
      </c>
      <c r="I65" s="146">
        <f>'SO 15258'!V148</f>
        <v>0</v>
      </c>
      <c r="J65" s="147"/>
      <c r="K65" s="147"/>
      <c r="L65" s="147"/>
      <c r="M65" s="147"/>
      <c r="N65" s="147"/>
      <c r="O65" s="147"/>
      <c r="P65" s="147"/>
      <c r="Q65" s="148"/>
      <c r="R65" s="148"/>
      <c r="S65" s="148"/>
      <c r="T65" s="148"/>
      <c r="U65" s="148"/>
      <c r="V65" s="153"/>
      <c r="W65" s="215"/>
      <c r="X65" s="144"/>
      <c r="Y65" s="144"/>
      <c r="Z65" s="144"/>
    </row>
    <row r="66" spans="1:26" x14ac:dyDescent="0.3">
      <c r="A66" s="15"/>
      <c r="B66" s="42"/>
      <c r="C66" s="3"/>
      <c r="D66" s="3"/>
      <c r="E66" s="14"/>
      <c r="F66" s="14"/>
      <c r="G66" s="14"/>
      <c r="H66" s="154"/>
      <c r="I66" s="154"/>
      <c r="J66" s="154"/>
      <c r="K66" s="154"/>
      <c r="L66" s="154"/>
      <c r="M66" s="154"/>
      <c r="N66" s="154"/>
      <c r="O66" s="154"/>
      <c r="P66" s="154"/>
      <c r="Q66" s="11"/>
      <c r="R66" s="11"/>
      <c r="S66" s="11"/>
      <c r="T66" s="11"/>
      <c r="U66" s="11"/>
      <c r="V66" s="11"/>
      <c r="W66" s="53"/>
    </row>
    <row r="67" spans="1:26" x14ac:dyDescent="0.3">
      <c r="A67" s="15"/>
      <c r="B67" s="42"/>
      <c r="C67" s="3"/>
      <c r="D67" s="3"/>
      <c r="E67" s="14"/>
      <c r="F67" s="14"/>
      <c r="G67" s="14"/>
      <c r="H67" s="154"/>
      <c r="I67" s="154"/>
      <c r="J67" s="154"/>
      <c r="K67" s="154"/>
      <c r="L67" s="154"/>
      <c r="M67" s="154"/>
      <c r="N67" s="154"/>
      <c r="O67" s="154"/>
      <c r="P67" s="154"/>
      <c r="Q67" s="11"/>
      <c r="R67" s="11"/>
      <c r="S67" s="11"/>
      <c r="T67" s="11"/>
      <c r="U67" s="11"/>
      <c r="V67" s="11"/>
      <c r="W67" s="53"/>
    </row>
    <row r="68" spans="1:26" x14ac:dyDescent="0.3">
      <c r="A68" s="15"/>
      <c r="B68" s="38"/>
      <c r="C68" s="8"/>
      <c r="D68" s="8"/>
      <c r="E68" s="27"/>
      <c r="F68" s="27"/>
      <c r="G68" s="27"/>
      <c r="H68" s="155"/>
      <c r="I68" s="155"/>
      <c r="J68" s="155"/>
      <c r="K68" s="155"/>
      <c r="L68" s="155"/>
      <c r="M68" s="155"/>
      <c r="N68" s="155"/>
      <c r="O68" s="155"/>
      <c r="P68" s="155"/>
      <c r="Q68" s="16"/>
      <c r="R68" s="16"/>
      <c r="S68" s="16"/>
      <c r="T68" s="16"/>
      <c r="U68" s="16"/>
      <c r="V68" s="16"/>
      <c r="W68" s="53"/>
    </row>
    <row r="69" spans="1:26" ht="34.950000000000003" customHeight="1" x14ac:dyDescent="0.3">
      <c r="A69" s="1"/>
      <c r="B69" s="344" t="s">
        <v>65</v>
      </c>
      <c r="C69" s="345"/>
      <c r="D69" s="345"/>
      <c r="E69" s="345"/>
      <c r="F69" s="345"/>
      <c r="G69" s="345"/>
      <c r="H69" s="345"/>
      <c r="I69" s="345"/>
      <c r="J69" s="345"/>
      <c r="K69" s="345"/>
      <c r="L69" s="345"/>
      <c r="M69" s="345"/>
      <c r="N69" s="345"/>
      <c r="O69" s="345"/>
      <c r="P69" s="345"/>
      <c r="Q69" s="345"/>
      <c r="R69" s="345"/>
      <c r="S69" s="345"/>
      <c r="T69" s="345"/>
      <c r="U69" s="345"/>
      <c r="V69" s="345"/>
      <c r="W69" s="53"/>
    </row>
    <row r="70" spans="1:26" x14ac:dyDescent="0.3">
      <c r="A70" s="15"/>
      <c r="B70" s="97"/>
      <c r="C70" s="19"/>
      <c r="D70" s="19"/>
      <c r="E70" s="99"/>
      <c r="F70" s="99"/>
      <c r="G70" s="99"/>
      <c r="H70" s="169"/>
      <c r="I70" s="169"/>
      <c r="J70" s="169"/>
      <c r="K70" s="169"/>
      <c r="L70" s="169"/>
      <c r="M70" s="169"/>
      <c r="N70" s="169"/>
      <c r="O70" s="169"/>
      <c r="P70" s="169"/>
      <c r="Q70" s="20"/>
      <c r="R70" s="20"/>
      <c r="S70" s="20"/>
      <c r="T70" s="20"/>
      <c r="U70" s="20"/>
      <c r="V70" s="20"/>
      <c r="W70" s="53"/>
    </row>
    <row r="71" spans="1:26" ht="19.95" customHeight="1" x14ac:dyDescent="0.3">
      <c r="A71" s="202"/>
      <c r="B71" s="333" t="s">
        <v>20</v>
      </c>
      <c r="C71" s="334"/>
      <c r="D71" s="334"/>
      <c r="E71" s="335"/>
      <c r="F71" s="167"/>
      <c r="G71" s="167"/>
      <c r="H71" s="168" t="s">
        <v>76</v>
      </c>
      <c r="I71" s="336" t="s">
        <v>77</v>
      </c>
      <c r="J71" s="337"/>
      <c r="K71" s="337"/>
      <c r="L71" s="337"/>
      <c r="M71" s="337"/>
      <c r="N71" s="337"/>
      <c r="O71" s="337"/>
      <c r="P71" s="338"/>
      <c r="Q71" s="18"/>
      <c r="R71" s="18"/>
      <c r="S71" s="18"/>
      <c r="T71" s="18"/>
      <c r="U71" s="18"/>
      <c r="V71" s="18"/>
      <c r="W71" s="53"/>
    </row>
    <row r="72" spans="1:26" ht="19.95" customHeight="1" x14ac:dyDescent="0.3">
      <c r="A72" s="202"/>
      <c r="B72" s="312" t="s">
        <v>21</v>
      </c>
      <c r="C72" s="313"/>
      <c r="D72" s="313"/>
      <c r="E72" s="314"/>
      <c r="F72" s="163"/>
      <c r="G72" s="163"/>
      <c r="H72" s="164" t="s">
        <v>16</v>
      </c>
      <c r="I72" s="164"/>
      <c r="J72" s="154"/>
      <c r="K72" s="154"/>
      <c r="L72" s="154"/>
      <c r="M72" s="154"/>
      <c r="N72" s="154"/>
      <c r="O72" s="154"/>
      <c r="P72" s="154"/>
      <c r="Q72" s="11"/>
      <c r="R72" s="11"/>
      <c r="S72" s="11"/>
      <c r="T72" s="11"/>
      <c r="U72" s="11"/>
      <c r="V72" s="11"/>
      <c r="W72" s="53"/>
    </row>
    <row r="73" spans="1:26" ht="19.95" customHeight="1" x14ac:dyDescent="0.3">
      <c r="A73" s="202"/>
      <c r="B73" s="312" t="s">
        <v>22</v>
      </c>
      <c r="C73" s="313"/>
      <c r="D73" s="313"/>
      <c r="E73" s="314"/>
      <c r="F73" s="163"/>
      <c r="G73" s="163"/>
      <c r="H73" s="164" t="s">
        <v>78</v>
      </c>
      <c r="I73" s="351">
        <v>44804</v>
      </c>
      <c r="J73" s="154"/>
      <c r="K73" s="154"/>
      <c r="L73" s="154"/>
      <c r="M73" s="154"/>
      <c r="N73" s="154"/>
      <c r="O73" s="154"/>
      <c r="P73" s="154"/>
      <c r="Q73" s="11"/>
      <c r="R73" s="11"/>
      <c r="S73" s="11"/>
      <c r="T73" s="11"/>
      <c r="U73" s="11"/>
      <c r="V73" s="11"/>
      <c r="W73" s="53"/>
    </row>
    <row r="74" spans="1:26" ht="19.95" customHeight="1" x14ac:dyDescent="0.3">
      <c r="A74" s="15"/>
      <c r="B74" s="206" t="s">
        <v>79</v>
      </c>
      <c r="C74" s="3"/>
      <c r="D74" s="3"/>
      <c r="E74" s="14"/>
      <c r="F74" s="14"/>
      <c r="G74" s="14"/>
      <c r="H74" s="154"/>
      <c r="I74" s="154"/>
      <c r="J74" s="154"/>
      <c r="K74" s="154"/>
      <c r="L74" s="154"/>
      <c r="M74" s="154"/>
      <c r="N74" s="154"/>
      <c r="O74" s="154"/>
      <c r="P74" s="154"/>
      <c r="Q74" s="11"/>
      <c r="R74" s="11"/>
      <c r="S74" s="11"/>
      <c r="T74" s="11"/>
      <c r="U74" s="11"/>
      <c r="V74" s="11"/>
      <c r="W74" s="53"/>
    </row>
    <row r="75" spans="1:26" ht="19.95" customHeight="1" x14ac:dyDescent="0.3">
      <c r="A75" s="15"/>
      <c r="B75" s="206" t="s">
        <v>14</v>
      </c>
      <c r="C75" s="3"/>
      <c r="D75" s="3"/>
      <c r="E75" s="14"/>
      <c r="F75" s="14"/>
      <c r="G75" s="14"/>
      <c r="H75" s="154"/>
      <c r="I75" s="154"/>
      <c r="J75" s="154"/>
      <c r="K75" s="154"/>
      <c r="L75" s="154"/>
      <c r="M75" s="154"/>
      <c r="N75" s="154"/>
      <c r="O75" s="154"/>
      <c r="P75" s="154"/>
      <c r="Q75" s="11"/>
      <c r="R75" s="11"/>
      <c r="S75" s="11"/>
      <c r="T75" s="11"/>
      <c r="U75" s="11"/>
      <c r="V75" s="11"/>
      <c r="W75" s="53"/>
    </row>
    <row r="76" spans="1:26" ht="19.95" customHeight="1" x14ac:dyDescent="0.3">
      <c r="A76" s="15"/>
      <c r="B76" s="42"/>
      <c r="C76" s="3"/>
      <c r="D76" s="3"/>
      <c r="E76" s="14"/>
      <c r="F76" s="14"/>
      <c r="G76" s="14"/>
      <c r="H76" s="154"/>
      <c r="I76" s="154"/>
      <c r="J76" s="154"/>
      <c r="K76" s="154"/>
      <c r="L76" s="154"/>
      <c r="M76" s="154"/>
      <c r="N76" s="154"/>
      <c r="O76" s="154"/>
      <c r="P76" s="154"/>
      <c r="Q76" s="11"/>
      <c r="R76" s="11"/>
      <c r="S76" s="11"/>
      <c r="T76" s="11"/>
      <c r="U76" s="11"/>
      <c r="V76" s="11"/>
      <c r="W76" s="53"/>
    </row>
    <row r="77" spans="1:26" ht="19.95" customHeight="1" x14ac:dyDescent="0.3">
      <c r="A77" s="15"/>
      <c r="B77" s="42"/>
      <c r="C77" s="3"/>
      <c r="D77" s="3"/>
      <c r="E77" s="14"/>
      <c r="F77" s="14"/>
      <c r="G77" s="14"/>
      <c r="H77" s="154"/>
      <c r="I77" s="154"/>
      <c r="J77" s="154"/>
      <c r="K77" s="154"/>
      <c r="L77" s="154"/>
      <c r="M77" s="154"/>
      <c r="N77" s="154"/>
      <c r="O77" s="154"/>
      <c r="P77" s="154"/>
      <c r="Q77" s="11"/>
      <c r="R77" s="11"/>
      <c r="S77" s="11"/>
      <c r="T77" s="11"/>
      <c r="U77" s="11"/>
      <c r="V77" s="11"/>
      <c r="W77" s="53"/>
    </row>
    <row r="78" spans="1:26" ht="19.95" customHeight="1" x14ac:dyDescent="0.3">
      <c r="A78" s="15"/>
      <c r="B78" s="208" t="s">
        <v>55</v>
      </c>
      <c r="C78" s="165"/>
      <c r="D78" s="165"/>
      <c r="E78" s="14"/>
      <c r="F78" s="14"/>
      <c r="G78" s="14"/>
      <c r="H78" s="154"/>
      <c r="I78" s="154"/>
      <c r="J78" s="154"/>
      <c r="K78" s="154"/>
      <c r="L78" s="154"/>
      <c r="M78" s="154"/>
      <c r="N78" s="154"/>
      <c r="O78" s="154"/>
      <c r="P78" s="154"/>
      <c r="Q78" s="11"/>
      <c r="R78" s="11"/>
      <c r="S78" s="11"/>
      <c r="T78" s="11"/>
      <c r="U78" s="11"/>
      <c r="V78" s="11"/>
      <c r="W78" s="53"/>
    </row>
    <row r="79" spans="1:26" x14ac:dyDescent="0.3">
      <c r="A79" s="2"/>
      <c r="B79" s="209" t="s">
        <v>66</v>
      </c>
      <c r="C79" s="129" t="s">
        <v>67</v>
      </c>
      <c r="D79" s="129" t="s">
        <v>68</v>
      </c>
      <c r="E79" s="156"/>
      <c r="F79" s="156" t="s">
        <v>69</v>
      </c>
      <c r="G79" s="156" t="s">
        <v>70</v>
      </c>
      <c r="H79" s="157" t="s">
        <v>71</v>
      </c>
      <c r="I79" s="157" t="s">
        <v>72</v>
      </c>
      <c r="J79" s="157"/>
      <c r="K79" s="157"/>
      <c r="L79" s="157"/>
      <c r="M79" s="157"/>
      <c r="N79" s="157"/>
      <c r="O79" s="157"/>
      <c r="P79" s="157" t="s">
        <v>73</v>
      </c>
      <c r="Q79" s="158"/>
      <c r="R79" s="158"/>
      <c r="S79" s="129" t="s">
        <v>74</v>
      </c>
      <c r="T79" s="159"/>
      <c r="U79" s="159"/>
      <c r="V79" s="129" t="s">
        <v>75</v>
      </c>
      <c r="W79" s="53"/>
    </row>
    <row r="80" spans="1:26" x14ac:dyDescent="0.3">
      <c r="A80" s="10"/>
      <c r="B80" s="210"/>
      <c r="C80" s="170"/>
      <c r="D80" s="305" t="s">
        <v>56</v>
      </c>
      <c r="E80" s="305"/>
      <c r="F80" s="136"/>
      <c r="G80" s="171"/>
      <c r="H80" s="136"/>
      <c r="I80" s="136"/>
      <c r="J80" s="137"/>
      <c r="K80" s="137"/>
      <c r="L80" s="137"/>
      <c r="M80" s="137"/>
      <c r="N80" s="137"/>
      <c r="O80" s="137"/>
      <c r="P80" s="137"/>
      <c r="Q80" s="135"/>
      <c r="R80" s="135"/>
      <c r="S80" s="135"/>
      <c r="T80" s="135"/>
      <c r="U80" s="135"/>
      <c r="V80" s="195"/>
      <c r="W80" s="215"/>
      <c r="X80" s="139"/>
      <c r="Y80" s="139"/>
      <c r="Z80" s="139"/>
    </row>
    <row r="81" spans="1:26" x14ac:dyDescent="0.3">
      <c r="A81" s="10"/>
      <c r="B81" s="55"/>
      <c r="C81" s="173">
        <v>1</v>
      </c>
      <c r="D81" s="339" t="s">
        <v>57</v>
      </c>
      <c r="E81" s="339"/>
      <c r="F81" s="67"/>
      <c r="G81" s="172"/>
      <c r="H81" s="67"/>
      <c r="I81" s="67"/>
      <c r="J81" s="140"/>
      <c r="K81" s="140"/>
      <c r="L81" s="140"/>
      <c r="M81" s="140"/>
      <c r="N81" s="140"/>
      <c r="O81" s="140"/>
      <c r="P81" s="140"/>
      <c r="Q81" s="10"/>
      <c r="R81" s="10"/>
      <c r="S81" s="10"/>
      <c r="T81" s="10"/>
      <c r="U81" s="10"/>
      <c r="V81" s="196"/>
      <c r="W81" s="215"/>
      <c r="X81" s="139"/>
      <c r="Y81" s="139"/>
      <c r="Z81" s="139"/>
    </row>
    <row r="82" spans="1:26" ht="25.05" customHeight="1" x14ac:dyDescent="0.3">
      <c r="A82" s="180"/>
      <c r="B82" s="211">
        <v>1</v>
      </c>
      <c r="C82" s="181" t="s">
        <v>80</v>
      </c>
      <c r="D82" s="346" t="s">
        <v>81</v>
      </c>
      <c r="E82" s="346"/>
      <c r="F82" s="175" t="s">
        <v>82</v>
      </c>
      <c r="G82" s="176">
        <v>2501.6999999999998</v>
      </c>
      <c r="H82" s="175"/>
      <c r="I82" s="175">
        <f t="shared" ref="I82:I93" si="0">ROUND(G82*(H82),2)</f>
        <v>0</v>
      </c>
      <c r="J82" s="177">
        <f t="shared" ref="J82:J93" si="1">ROUND(G82*(N82),2)</f>
        <v>5378.66</v>
      </c>
      <c r="K82" s="178">
        <f t="shared" ref="K82:K93" si="2">ROUND(G82*(O82),2)</f>
        <v>0</v>
      </c>
      <c r="L82" s="178"/>
      <c r="M82" s="178">
        <f t="shared" ref="M82:M93" si="3">ROUND(G82*(H82),2)</f>
        <v>0</v>
      </c>
      <c r="N82" s="178">
        <v>2.15</v>
      </c>
      <c r="O82" s="178"/>
      <c r="P82" s="182"/>
      <c r="Q82" s="182"/>
      <c r="R82" s="182"/>
      <c r="S82" s="179">
        <f t="shared" ref="S82:S93" si="4">ROUND(G82*(P82),3)</f>
        <v>0</v>
      </c>
      <c r="T82" s="179"/>
      <c r="U82" s="179"/>
      <c r="V82" s="197"/>
      <c r="W82" s="53"/>
      <c r="Z82">
        <v>0</v>
      </c>
    </row>
    <row r="83" spans="1:26" ht="25.05" customHeight="1" x14ac:dyDescent="0.3">
      <c r="A83" s="180"/>
      <c r="B83" s="211">
        <v>2</v>
      </c>
      <c r="C83" s="181" t="s">
        <v>83</v>
      </c>
      <c r="D83" s="346" t="s">
        <v>84</v>
      </c>
      <c r="E83" s="346"/>
      <c r="F83" s="175" t="s">
        <v>82</v>
      </c>
      <c r="G83" s="176">
        <v>750.51</v>
      </c>
      <c r="H83" s="175"/>
      <c r="I83" s="175">
        <f t="shared" si="0"/>
        <v>0</v>
      </c>
      <c r="J83" s="177">
        <f t="shared" si="1"/>
        <v>743</v>
      </c>
      <c r="K83" s="178">
        <f t="shared" si="2"/>
        <v>0</v>
      </c>
      <c r="L83" s="178"/>
      <c r="M83" s="178">
        <f t="shared" si="3"/>
        <v>0</v>
      </c>
      <c r="N83" s="178">
        <v>0.99</v>
      </c>
      <c r="O83" s="178"/>
      <c r="P83" s="182"/>
      <c r="Q83" s="182"/>
      <c r="R83" s="182"/>
      <c r="S83" s="179">
        <f t="shared" si="4"/>
        <v>0</v>
      </c>
      <c r="T83" s="179"/>
      <c r="U83" s="179"/>
      <c r="V83" s="197"/>
      <c r="W83" s="53"/>
      <c r="Z83">
        <v>0</v>
      </c>
    </row>
    <row r="84" spans="1:26" ht="25.05" customHeight="1" x14ac:dyDescent="0.3">
      <c r="A84" s="180"/>
      <c r="B84" s="211">
        <v>3</v>
      </c>
      <c r="C84" s="181" t="s">
        <v>85</v>
      </c>
      <c r="D84" s="346" t="s">
        <v>86</v>
      </c>
      <c r="E84" s="346"/>
      <c r="F84" s="175" t="s">
        <v>82</v>
      </c>
      <c r="G84" s="176">
        <v>226.23</v>
      </c>
      <c r="H84" s="175"/>
      <c r="I84" s="175">
        <f t="shared" si="0"/>
        <v>0</v>
      </c>
      <c r="J84" s="177">
        <f t="shared" si="1"/>
        <v>3226.04</v>
      </c>
      <c r="K84" s="178">
        <f t="shared" si="2"/>
        <v>0</v>
      </c>
      <c r="L84" s="178"/>
      <c r="M84" s="178">
        <f t="shared" si="3"/>
        <v>0</v>
      </c>
      <c r="N84" s="178">
        <v>14.26</v>
      </c>
      <c r="O84" s="178"/>
      <c r="P84" s="182"/>
      <c r="Q84" s="182"/>
      <c r="R84" s="182"/>
      <c r="S84" s="179">
        <f t="shared" si="4"/>
        <v>0</v>
      </c>
      <c r="T84" s="179"/>
      <c r="U84" s="179"/>
      <c r="V84" s="197"/>
      <c r="W84" s="53"/>
      <c r="Z84">
        <v>0</v>
      </c>
    </row>
    <row r="85" spans="1:26" ht="25.05" customHeight="1" x14ac:dyDescent="0.3">
      <c r="A85" s="180"/>
      <c r="B85" s="211">
        <v>4</v>
      </c>
      <c r="C85" s="181" t="s">
        <v>87</v>
      </c>
      <c r="D85" s="346" t="s">
        <v>88</v>
      </c>
      <c r="E85" s="346"/>
      <c r="F85" s="175" t="s">
        <v>82</v>
      </c>
      <c r="G85" s="176">
        <v>67.87</v>
      </c>
      <c r="H85" s="175"/>
      <c r="I85" s="175">
        <f t="shared" si="0"/>
        <v>0</v>
      </c>
      <c r="J85" s="177">
        <f t="shared" si="1"/>
        <v>504.27</v>
      </c>
      <c r="K85" s="178">
        <f t="shared" si="2"/>
        <v>0</v>
      </c>
      <c r="L85" s="178"/>
      <c r="M85" s="178">
        <f t="shared" si="3"/>
        <v>0</v>
      </c>
      <c r="N85" s="178">
        <v>7.43</v>
      </c>
      <c r="O85" s="178"/>
      <c r="P85" s="182"/>
      <c r="Q85" s="182"/>
      <c r="R85" s="182"/>
      <c r="S85" s="179">
        <f t="shared" si="4"/>
        <v>0</v>
      </c>
      <c r="T85" s="179"/>
      <c r="U85" s="179"/>
      <c r="V85" s="197"/>
      <c r="W85" s="53"/>
      <c r="Z85">
        <v>0</v>
      </c>
    </row>
    <row r="86" spans="1:26" ht="25.05" customHeight="1" x14ac:dyDescent="0.3">
      <c r="A86" s="180"/>
      <c r="B86" s="211">
        <v>5</v>
      </c>
      <c r="C86" s="181" t="s">
        <v>89</v>
      </c>
      <c r="D86" s="346" t="s">
        <v>90</v>
      </c>
      <c r="E86" s="346"/>
      <c r="F86" s="175" t="s">
        <v>82</v>
      </c>
      <c r="G86" s="176">
        <v>13.5</v>
      </c>
      <c r="H86" s="175"/>
      <c r="I86" s="175">
        <f t="shared" si="0"/>
        <v>0</v>
      </c>
      <c r="J86" s="177">
        <f t="shared" si="1"/>
        <v>218.84</v>
      </c>
      <c r="K86" s="178">
        <f t="shared" si="2"/>
        <v>0</v>
      </c>
      <c r="L86" s="178"/>
      <c r="M86" s="178">
        <f t="shared" si="3"/>
        <v>0</v>
      </c>
      <c r="N86" s="178">
        <v>16.21</v>
      </c>
      <c r="O86" s="178"/>
      <c r="P86" s="182"/>
      <c r="Q86" s="182"/>
      <c r="R86" s="182"/>
      <c r="S86" s="179">
        <f t="shared" si="4"/>
        <v>0</v>
      </c>
      <c r="T86" s="179"/>
      <c r="U86" s="179"/>
      <c r="V86" s="197"/>
      <c r="W86" s="53"/>
      <c r="Z86">
        <v>0</v>
      </c>
    </row>
    <row r="87" spans="1:26" ht="34.950000000000003" customHeight="1" x14ac:dyDescent="0.3">
      <c r="A87" s="180"/>
      <c r="B87" s="211">
        <v>6</v>
      </c>
      <c r="C87" s="181" t="s">
        <v>91</v>
      </c>
      <c r="D87" s="346" t="s">
        <v>92</v>
      </c>
      <c r="E87" s="346"/>
      <c r="F87" s="175" t="s">
        <v>82</v>
      </c>
      <c r="G87" s="176">
        <v>4.05</v>
      </c>
      <c r="H87" s="175"/>
      <c r="I87" s="175">
        <f t="shared" si="0"/>
        <v>0</v>
      </c>
      <c r="J87" s="177">
        <f t="shared" si="1"/>
        <v>3.73</v>
      </c>
      <c r="K87" s="178">
        <f t="shared" si="2"/>
        <v>0</v>
      </c>
      <c r="L87" s="178"/>
      <c r="M87" s="178">
        <f t="shared" si="3"/>
        <v>0</v>
      </c>
      <c r="N87" s="178">
        <v>0.92</v>
      </c>
      <c r="O87" s="178"/>
      <c r="P87" s="182"/>
      <c r="Q87" s="182"/>
      <c r="R87" s="182"/>
      <c r="S87" s="179">
        <f t="shared" si="4"/>
        <v>0</v>
      </c>
      <c r="T87" s="179"/>
      <c r="U87" s="179"/>
      <c r="V87" s="197"/>
      <c r="W87" s="53"/>
      <c r="Z87">
        <v>0</v>
      </c>
    </row>
    <row r="88" spans="1:26" ht="25.05" customHeight="1" x14ac:dyDescent="0.3">
      <c r="A88" s="180"/>
      <c r="B88" s="211">
        <v>7</v>
      </c>
      <c r="C88" s="181" t="s">
        <v>93</v>
      </c>
      <c r="D88" s="346" t="s">
        <v>94</v>
      </c>
      <c r="E88" s="346"/>
      <c r="F88" s="175" t="s">
        <v>95</v>
      </c>
      <c r="G88" s="176">
        <v>2744.94</v>
      </c>
      <c r="H88" s="175"/>
      <c r="I88" s="175">
        <f t="shared" si="0"/>
        <v>0</v>
      </c>
      <c r="J88" s="177">
        <f t="shared" si="1"/>
        <v>19653.77</v>
      </c>
      <c r="K88" s="178">
        <f t="shared" si="2"/>
        <v>0</v>
      </c>
      <c r="L88" s="178"/>
      <c r="M88" s="178">
        <f t="shared" si="3"/>
        <v>0</v>
      </c>
      <c r="N88" s="178">
        <v>7.16</v>
      </c>
      <c r="O88" s="178"/>
      <c r="P88" s="182"/>
      <c r="Q88" s="182"/>
      <c r="R88" s="182"/>
      <c r="S88" s="179">
        <f t="shared" si="4"/>
        <v>0</v>
      </c>
      <c r="T88" s="179"/>
      <c r="U88" s="179"/>
      <c r="V88" s="197"/>
      <c r="W88" s="53"/>
      <c r="Z88">
        <v>0</v>
      </c>
    </row>
    <row r="89" spans="1:26" ht="25.05" customHeight="1" x14ac:dyDescent="0.3">
      <c r="A89" s="180"/>
      <c r="B89" s="211">
        <v>8</v>
      </c>
      <c r="C89" s="181" t="s">
        <v>96</v>
      </c>
      <c r="D89" s="346" t="s">
        <v>97</v>
      </c>
      <c r="E89" s="346"/>
      <c r="F89" s="175" t="s">
        <v>82</v>
      </c>
      <c r="G89" s="176">
        <v>2741.43</v>
      </c>
      <c r="H89" s="175"/>
      <c r="I89" s="175">
        <f t="shared" si="0"/>
        <v>0</v>
      </c>
      <c r="J89" s="177">
        <f t="shared" si="1"/>
        <v>2439.87</v>
      </c>
      <c r="K89" s="178">
        <f t="shared" si="2"/>
        <v>0</v>
      </c>
      <c r="L89" s="178"/>
      <c r="M89" s="178">
        <f t="shared" si="3"/>
        <v>0</v>
      </c>
      <c r="N89" s="178">
        <v>0.89</v>
      </c>
      <c r="O89" s="178"/>
      <c r="P89" s="182"/>
      <c r="Q89" s="182"/>
      <c r="R89" s="182"/>
      <c r="S89" s="179">
        <f t="shared" si="4"/>
        <v>0</v>
      </c>
      <c r="T89" s="179"/>
      <c r="U89" s="179"/>
      <c r="V89" s="197"/>
      <c r="W89" s="53"/>
      <c r="Z89">
        <v>0</v>
      </c>
    </row>
    <row r="90" spans="1:26" ht="25.05" customHeight="1" x14ac:dyDescent="0.3">
      <c r="A90" s="180"/>
      <c r="B90" s="211">
        <v>9</v>
      </c>
      <c r="C90" s="181" t="s">
        <v>98</v>
      </c>
      <c r="D90" s="346" t="s">
        <v>99</v>
      </c>
      <c r="E90" s="346"/>
      <c r="F90" s="175" t="s">
        <v>82</v>
      </c>
      <c r="G90" s="176">
        <v>2741.43</v>
      </c>
      <c r="H90" s="175"/>
      <c r="I90" s="175">
        <f t="shared" si="0"/>
        <v>0</v>
      </c>
      <c r="J90" s="177">
        <f t="shared" si="1"/>
        <v>21575.05</v>
      </c>
      <c r="K90" s="178">
        <f t="shared" si="2"/>
        <v>0</v>
      </c>
      <c r="L90" s="178"/>
      <c r="M90" s="178">
        <f t="shared" si="3"/>
        <v>0</v>
      </c>
      <c r="N90" s="178">
        <v>7.87</v>
      </c>
      <c r="O90" s="178"/>
      <c r="P90" s="182"/>
      <c r="Q90" s="182"/>
      <c r="R90" s="182"/>
      <c r="S90" s="179">
        <f t="shared" si="4"/>
        <v>0</v>
      </c>
      <c r="T90" s="179"/>
      <c r="U90" s="179"/>
      <c r="V90" s="197"/>
      <c r="W90" s="53"/>
      <c r="Z90">
        <v>0</v>
      </c>
    </row>
    <row r="91" spans="1:26" ht="25.05" customHeight="1" x14ac:dyDescent="0.3">
      <c r="A91" s="180"/>
      <c r="B91" s="211">
        <v>10</v>
      </c>
      <c r="C91" s="181" t="s">
        <v>100</v>
      </c>
      <c r="D91" s="346" t="s">
        <v>101</v>
      </c>
      <c r="E91" s="346"/>
      <c r="F91" s="175" t="s">
        <v>82</v>
      </c>
      <c r="G91" s="176">
        <v>3.51</v>
      </c>
      <c r="H91" s="175"/>
      <c r="I91" s="175">
        <f t="shared" si="0"/>
        <v>0</v>
      </c>
      <c r="J91" s="177">
        <f t="shared" si="1"/>
        <v>86.77</v>
      </c>
      <c r="K91" s="178">
        <f t="shared" si="2"/>
        <v>0</v>
      </c>
      <c r="L91" s="178"/>
      <c r="M91" s="178">
        <f t="shared" si="3"/>
        <v>0</v>
      </c>
      <c r="N91" s="178">
        <v>24.72</v>
      </c>
      <c r="O91" s="178"/>
      <c r="P91" s="182"/>
      <c r="Q91" s="182"/>
      <c r="R91" s="182"/>
      <c r="S91" s="179">
        <f t="shared" si="4"/>
        <v>0</v>
      </c>
      <c r="T91" s="179"/>
      <c r="U91" s="179"/>
      <c r="V91" s="197"/>
      <c r="W91" s="53"/>
      <c r="Z91">
        <v>0</v>
      </c>
    </row>
    <row r="92" spans="1:26" ht="25.05" customHeight="1" x14ac:dyDescent="0.3">
      <c r="A92" s="180"/>
      <c r="B92" s="212">
        <v>11</v>
      </c>
      <c r="C92" s="189" t="s">
        <v>102</v>
      </c>
      <c r="D92" s="347" t="s">
        <v>103</v>
      </c>
      <c r="E92" s="347"/>
      <c r="F92" s="184" t="s">
        <v>95</v>
      </c>
      <c r="G92" s="185">
        <v>3.51</v>
      </c>
      <c r="H92" s="184"/>
      <c r="I92" s="184">
        <f t="shared" si="0"/>
        <v>0</v>
      </c>
      <c r="J92" s="186">
        <f t="shared" si="1"/>
        <v>33.630000000000003</v>
      </c>
      <c r="K92" s="187">
        <f t="shared" si="2"/>
        <v>0</v>
      </c>
      <c r="L92" s="187"/>
      <c r="M92" s="187">
        <f t="shared" si="3"/>
        <v>0</v>
      </c>
      <c r="N92" s="187">
        <v>9.58</v>
      </c>
      <c r="O92" s="187"/>
      <c r="P92" s="190"/>
      <c r="Q92" s="190"/>
      <c r="R92" s="190"/>
      <c r="S92" s="188">
        <f t="shared" si="4"/>
        <v>0</v>
      </c>
      <c r="T92" s="188"/>
      <c r="U92" s="188"/>
      <c r="V92" s="198"/>
      <c r="W92" s="53"/>
      <c r="Z92">
        <v>0</v>
      </c>
    </row>
    <row r="93" spans="1:26" ht="25.05" customHeight="1" x14ac:dyDescent="0.3">
      <c r="A93" s="180"/>
      <c r="B93" s="211">
        <v>12</v>
      </c>
      <c r="C93" s="181" t="s">
        <v>104</v>
      </c>
      <c r="D93" s="346" t="s">
        <v>105</v>
      </c>
      <c r="E93" s="346"/>
      <c r="F93" s="174" t="s">
        <v>106</v>
      </c>
      <c r="G93" s="176">
        <v>660.76</v>
      </c>
      <c r="H93" s="175"/>
      <c r="I93" s="175">
        <f t="shared" si="0"/>
        <v>0</v>
      </c>
      <c r="J93" s="174">
        <f t="shared" si="1"/>
        <v>673.98</v>
      </c>
      <c r="K93" s="179">
        <f t="shared" si="2"/>
        <v>0</v>
      </c>
      <c r="L93" s="179"/>
      <c r="M93" s="179">
        <f t="shared" si="3"/>
        <v>0</v>
      </c>
      <c r="N93" s="179">
        <v>1.02</v>
      </c>
      <c r="O93" s="179"/>
      <c r="P93" s="182"/>
      <c r="Q93" s="182"/>
      <c r="R93" s="182"/>
      <c r="S93" s="179">
        <f t="shared" si="4"/>
        <v>0</v>
      </c>
      <c r="T93" s="179"/>
      <c r="U93" s="179"/>
      <c r="V93" s="197"/>
      <c r="W93" s="53"/>
      <c r="Z93">
        <v>0</v>
      </c>
    </row>
    <row r="94" spans="1:26" x14ac:dyDescent="0.3">
      <c r="A94" s="10"/>
      <c r="B94" s="55"/>
      <c r="C94" s="173">
        <v>1</v>
      </c>
      <c r="D94" s="339" t="s">
        <v>57</v>
      </c>
      <c r="E94" s="339"/>
      <c r="F94" s="10"/>
      <c r="G94" s="172"/>
      <c r="H94" s="67"/>
      <c r="I94" s="141">
        <f>ROUND((SUM(I81:I93))/1,2)</f>
        <v>0</v>
      </c>
      <c r="J94" s="10"/>
      <c r="K94" s="10"/>
      <c r="L94" s="10">
        <f>ROUND((SUM(L81:L93))/1,2)</f>
        <v>0</v>
      </c>
      <c r="M94" s="10">
        <f>ROUND((SUM(M81:M93))/1,2)</f>
        <v>0</v>
      </c>
      <c r="N94" s="10"/>
      <c r="O94" s="10"/>
      <c r="P94" s="10"/>
      <c r="Q94" s="10"/>
      <c r="R94" s="10"/>
      <c r="S94" s="10">
        <f>ROUND((SUM(S81:S93))/1,2)</f>
        <v>0</v>
      </c>
      <c r="T94" s="10"/>
      <c r="U94" s="10"/>
      <c r="V94" s="199">
        <f>ROUND((SUM(V81:V93))/1,2)</f>
        <v>0</v>
      </c>
      <c r="W94" s="215"/>
      <c r="X94" s="139"/>
      <c r="Y94" s="139"/>
      <c r="Z94" s="139"/>
    </row>
    <row r="95" spans="1:26" x14ac:dyDescent="0.3">
      <c r="A95" s="1"/>
      <c r="B95" s="207"/>
      <c r="C95" s="1"/>
      <c r="D95" s="1"/>
      <c r="E95" s="1"/>
      <c r="F95" s="1"/>
      <c r="G95" s="166"/>
      <c r="H95" s="133"/>
      <c r="I95" s="13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200"/>
      <c r="W95" s="53"/>
    </row>
    <row r="96" spans="1:26" x14ac:dyDescent="0.3">
      <c r="A96" s="10"/>
      <c r="B96" s="55"/>
      <c r="C96" s="173">
        <v>2</v>
      </c>
      <c r="D96" s="339" t="s">
        <v>58</v>
      </c>
      <c r="E96" s="339"/>
      <c r="F96" s="10"/>
      <c r="G96" s="172"/>
      <c r="H96" s="67"/>
      <c r="I96" s="67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96"/>
      <c r="W96" s="215"/>
      <c r="X96" s="139"/>
      <c r="Y96" s="139"/>
      <c r="Z96" s="139"/>
    </row>
    <row r="97" spans="1:26" ht="25.05" customHeight="1" x14ac:dyDescent="0.3">
      <c r="A97" s="180"/>
      <c r="B97" s="211">
        <v>13</v>
      </c>
      <c r="C97" s="181" t="s">
        <v>107</v>
      </c>
      <c r="D97" s="346" t="s">
        <v>108</v>
      </c>
      <c r="E97" s="346"/>
      <c r="F97" s="174" t="s">
        <v>82</v>
      </c>
      <c r="G97" s="176">
        <v>153.74</v>
      </c>
      <c r="H97" s="175"/>
      <c r="I97" s="175">
        <f t="shared" ref="I97:I105" si="5">ROUND(G97*(H97),2)</f>
        <v>0</v>
      </c>
      <c r="J97" s="174">
        <f t="shared" ref="J97:J105" si="6">ROUND(G97*(N97),2)</f>
        <v>5691.45</v>
      </c>
      <c r="K97" s="179">
        <f t="shared" ref="K97:K105" si="7">ROUND(G97*(O97),2)</f>
        <v>0</v>
      </c>
      <c r="L97" s="179"/>
      <c r="M97" s="179">
        <f t="shared" ref="M97:M105" si="8">ROUND(G97*(H97),2)</f>
        <v>0</v>
      </c>
      <c r="N97" s="179">
        <v>37.020000000000003</v>
      </c>
      <c r="O97" s="179"/>
      <c r="P97" s="182">
        <v>1.665</v>
      </c>
      <c r="Q97" s="182"/>
      <c r="R97" s="182">
        <v>1.665</v>
      </c>
      <c r="S97" s="179">
        <f t="shared" ref="S97:S105" si="9">ROUND(G97*(P97),3)</f>
        <v>255.977</v>
      </c>
      <c r="T97" s="179"/>
      <c r="U97" s="179"/>
      <c r="V97" s="197"/>
      <c r="W97" s="53"/>
      <c r="Z97">
        <v>0</v>
      </c>
    </row>
    <row r="98" spans="1:26" ht="25.05" customHeight="1" x14ac:dyDescent="0.3">
      <c r="A98" s="180"/>
      <c r="B98" s="211">
        <v>14</v>
      </c>
      <c r="C98" s="181" t="s">
        <v>109</v>
      </c>
      <c r="D98" s="346" t="s">
        <v>110</v>
      </c>
      <c r="E98" s="346"/>
      <c r="F98" s="174" t="s">
        <v>106</v>
      </c>
      <c r="G98" s="176">
        <v>452.46</v>
      </c>
      <c r="H98" s="175"/>
      <c r="I98" s="175">
        <f t="shared" si="5"/>
        <v>0</v>
      </c>
      <c r="J98" s="174">
        <f t="shared" si="6"/>
        <v>470.56</v>
      </c>
      <c r="K98" s="179">
        <f t="shared" si="7"/>
        <v>0</v>
      </c>
      <c r="L98" s="179"/>
      <c r="M98" s="179">
        <f t="shared" si="8"/>
        <v>0</v>
      </c>
      <c r="N98" s="179">
        <v>1.04</v>
      </c>
      <c r="O98" s="179"/>
      <c r="P98" s="182">
        <v>1.7999999999999998E-4</v>
      </c>
      <c r="Q98" s="182"/>
      <c r="R98" s="182">
        <v>1.7999999999999998E-4</v>
      </c>
      <c r="S98" s="179">
        <f t="shared" si="9"/>
        <v>8.1000000000000003E-2</v>
      </c>
      <c r="T98" s="179"/>
      <c r="U98" s="179"/>
      <c r="V98" s="197"/>
      <c r="W98" s="53"/>
      <c r="Z98">
        <v>0</v>
      </c>
    </row>
    <row r="99" spans="1:26" ht="25.05" customHeight="1" x14ac:dyDescent="0.3">
      <c r="A99" s="180"/>
      <c r="B99" s="211">
        <v>15</v>
      </c>
      <c r="C99" s="181" t="s">
        <v>111</v>
      </c>
      <c r="D99" s="346" t="s">
        <v>112</v>
      </c>
      <c r="E99" s="346"/>
      <c r="F99" s="174" t="s">
        <v>82</v>
      </c>
      <c r="G99" s="176">
        <v>54.3</v>
      </c>
      <c r="H99" s="175"/>
      <c r="I99" s="175">
        <f t="shared" si="5"/>
        <v>0</v>
      </c>
      <c r="J99" s="174">
        <f t="shared" si="6"/>
        <v>1524.2</v>
      </c>
      <c r="K99" s="179">
        <f t="shared" si="7"/>
        <v>0</v>
      </c>
      <c r="L99" s="179"/>
      <c r="M99" s="179">
        <f t="shared" si="8"/>
        <v>0</v>
      </c>
      <c r="N99" s="179">
        <v>28.07</v>
      </c>
      <c r="O99" s="179"/>
      <c r="P99" s="182">
        <v>1.9205000000000001</v>
      </c>
      <c r="Q99" s="182"/>
      <c r="R99" s="182">
        <v>1.9205000000000001</v>
      </c>
      <c r="S99" s="179">
        <f t="shared" si="9"/>
        <v>104.283</v>
      </c>
      <c r="T99" s="179"/>
      <c r="U99" s="179"/>
      <c r="V99" s="197"/>
      <c r="W99" s="53"/>
      <c r="Z99">
        <v>0</v>
      </c>
    </row>
    <row r="100" spans="1:26" ht="25.05" customHeight="1" x14ac:dyDescent="0.3">
      <c r="A100" s="180"/>
      <c r="B100" s="211">
        <v>16</v>
      </c>
      <c r="C100" s="181" t="s">
        <v>113</v>
      </c>
      <c r="D100" s="346" t="s">
        <v>114</v>
      </c>
      <c r="E100" s="346"/>
      <c r="F100" s="174" t="s">
        <v>115</v>
      </c>
      <c r="G100" s="176">
        <v>904.93</v>
      </c>
      <c r="H100" s="175"/>
      <c r="I100" s="175">
        <f t="shared" si="5"/>
        <v>0</v>
      </c>
      <c r="J100" s="174">
        <f t="shared" si="6"/>
        <v>4026.94</v>
      </c>
      <c r="K100" s="179">
        <f t="shared" si="7"/>
        <v>0</v>
      </c>
      <c r="L100" s="179"/>
      <c r="M100" s="179">
        <f t="shared" si="8"/>
        <v>0</v>
      </c>
      <c r="N100" s="179">
        <v>4.45</v>
      </c>
      <c r="O100" s="179"/>
      <c r="P100" s="182">
        <v>1.7979999999999999E-2</v>
      </c>
      <c r="Q100" s="182"/>
      <c r="R100" s="182">
        <v>1.7979999999999999E-2</v>
      </c>
      <c r="S100" s="179">
        <f t="shared" si="9"/>
        <v>16.271000000000001</v>
      </c>
      <c r="T100" s="179"/>
      <c r="U100" s="179"/>
      <c r="V100" s="197"/>
      <c r="W100" s="53"/>
      <c r="Z100">
        <v>0</v>
      </c>
    </row>
    <row r="101" spans="1:26" ht="25.05" customHeight="1" x14ac:dyDescent="0.3">
      <c r="A101" s="180"/>
      <c r="B101" s="211">
        <v>17</v>
      </c>
      <c r="C101" s="181" t="s">
        <v>116</v>
      </c>
      <c r="D101" s="346" t="s">
        <v>117</v>
      </c>
      <c r="E101" s="346"/>
      <c r="F101" s="174" t="s">
        <v>95</v>
      </c>
      <c r="G101" s="176">
        <v>0.56000000000000005</v>
      </c>
      <c r="H101" s="175"/>
      <c r="I101" s="175">
        <f t="shared" si="5"/>
        <v>0</v>
      </c>
      <c r="J101" s="174">
        <f t="shared" si="6"/>
        <v>17.28</v>
      </c>
      <c r="K101" s="179">
        <f t="shared" si="7"/>
        <v>0</v>
      </c>
      <c r="L101" s="179"/>
      <c r="M101" s="179">
        <f t="shared" si="8"/>
        <v>0</v>
      </c>
      <c r="N101" s="179">
        <v>30.86</v>
      </c>
      <c r="O101" s="179"/>
      <c r="P101" s="182"/>
      <c r="Q101" s="182"/>
      <c r="R101" s="182"/>
      <c r="S101" s="179">
        <f t="shared" si="9"/>
        <v>0</v>
      </c>
      <c r="T101" s="179"/>
      <c r="U101" s="179"/>
      <c r="V101" s="197"/>
      <c r="W101" s="53"/>
      <c r="Z101">
        <v>0</v>
      </c>
    </row>
    <row r="102" spans="1:26" ht="25.05" customHeight="1" x14ac:dyDescent="0.3">
      <c r="A102" s="180"/>
      <c r="B102" s="211">
        <v>18</v>
      </c>
      <c r="C102" s="181" t="s">
        <v>118</v>
      </c>
      <c r="D102" s="346" t="s">
        <v>119</v>
      </c>
      <c r="E102" s="346"/>
      <c r="F102" s="174" t="s">
        <v>120</v>
      </c>
      <c r="G102" s="176">
        <v>3</v>
      </c>
      <c r="H102" s="175"/>
      <c r="I102" s="175">
        <f t="shared" si="5"/>
        <v>0</v>
      </c>
      <c r="J102" s="174">
        <f t="shared" si="6"/>
        <v>367.56</v>
      </c>
      <c r="K102" s="179">
        <f t="shared" si="7"/>
        <v>0</v>
      </c>
      <c r="L102" s="179"/>
      <c r="M102" s="179">
        <f t="shared" si="8"/>
        <v>0</v>
      </c>
      <c r="N102" s="179">
        <v>122.52</v>
      </c>
      <c r="O102" s="179"/>
      <c r="P102" s="182">
        <v>2.4178999999999999</v>
      </c>
      <c r="Q102" s="182"/>
      <c r="R102" s="182">
        <v>2.4178999999999999</v>
      </c>
      <c r="S102" s="179">
        <f t="shared" si="9"/>
        <v>7.2539999999999996</v>
      </c>
      <c r="T102" s="179"/>
      <c r="U102" s="179"/>
      <c r="V102" s="197"/>
      <c r="W102" s="53"/>
      <c r="Z102">
        <v>0</v>
      </c>
    </row>
    <row r="103" spans="1:26" ht="25.05" customHeight="1" x14ac:dyDescent="0.3">
      <c r="A103" s="180"/>
      <c r="B103" s="211">
        <v>19</v>
      </c>
      <c r="C103" s="181" t="s">
        <v>121</v>
      </c>
      <c r="D103" s="346" t="s">
        <v>122</v>
      </c>
      <c r="E103" s="346"/>
      <c r="F103" s="174" t="s">
        <v>123</v>
      </c>
      <c r="G103" s="176">
        <v>8.9600000000000009</v>
      </c>
      <c r="H103" s="175"/>
      <c r="I103" s="175">
        <f t="shared" si="5"/>
        <v>0</v>
      </c>
      <c r="J103" s="174">
        <f t="shared" si="6"/>
        <v>98.56</v>
      </c>
      <c r="K103" s="179">
        <f t="shared" si="7"/>
        <v>0</v>
      </c>
      <c r="L103" s="179"/>
      <c r="M103" s="179">
        <f t="shared" si="8"/>
        <v>0</v>
      </c>
      <c r="N103" s="179">
        <v>11</v>
      </c>
      <c r="O103" s="179"/>
      <c r="P103" s="182">
        <v>1.6000000000000001E-3</v>
      </c>
      <c r="Q103" s="182"/>
      <c r="R103" s="182">
        <v>1.6000000000000001E-3</v>
      </c>
      <c r="S103" s="179">
        <f t="shared" si="9"/>
        <v>1.4E-2</v>
      </c>
      <c r="T103" s="179"/>
      <c r="U103" s="179"/>
      <c r="V103" s="197"/>
      <c r="W103" s="53"/>
      <c r="Z103">
        <v>0</v>
      </c>
    </row>
    <row r="104" spans="1:26" ht="25.05" customHeight="1" x14ac:dyDescent="0.3">
      <c r="A104" s="180"/>
      <c r="B104" s="211">
        <v>20</v>
      </c>
      <c r="C104" s="181" t="s">
        <v>124</v>
      </c>
      <c r="D104" s="346" t="s">
        <v>125</v>
      </c>
      <c r="E104" s="346"/>
      <c r="F104" s="174" t="s">
        <v>123</v>
      </c>
      <c r="G104" s="176">
        <v>8.9600000000000009</v>
      </c>
      <c r="H104" s="175"/>
      <c r="I104" s="175">
        <f t="shared" si="5"/>
        <v>0</v>
      </c>
      <c r="J104" s="174">
        <f t="shared" si="6"/>
        <v>17.29</v>
      </c>
      <c r="K104" s="179">
        <f t="shared" si="7"/>
        <v>0</v>
      </c>
      <c r="L104" s="179"/>
      <c r="M104" s="179">
        <f t="shared" si="8"/>
        <v>0</v>
      </c>
      <c r="N104" s="179">
        <v>1.9300000000000002</v>
      </c>
      <c r="O104" s="179"/>
      <c r="P104" s="182"/>
      <c r="Q104" s="182"/>
      <c r="R104" s="182"/>
      <c r="S104" s="179">
        <f t="shared" si="9"/>
        <v>0</v>
      </c>
      <c r="T104" s="179"/>
      <c r="U104" s="179"/>
      <c r="V104" s="197"/>
      <c r="W104" s="53"/>
      <c r="Z104">
        <v>0</v>
      </c>
    </row>
    <row r="105" spans="1:26" ht="25.05" customHeight="1" x14ac:dyDescent="0.3">
      <c r="A105" s="180"/>
      <c r="B105" s="212">
        <v>21</v>
      </c>
      <c r="C105" s="189" t="s">
        <v>126</v>
      </c>
      <c r="D105" s="347" t="s">
        <v>188</v>
      </c>
      <c r="E105" s="347"/>
      <c r="F105" s="183" t="s">
        <v>127</v>
      </c>
      <c r="G105" s="185">
        <v>497.71</v>
      </c>
      <c r="H105" s="184"/>
      <c r="I105" s="184">
        <f t="shared" si="5"/>
        <v>0</v>
      </c>
      <c r="J105" s="183">
        <f t="shared" si="6"/>
        <v>612.17999999999995</v>
      </c>
      <c r="K105" s="188">
        <f t="shared" si="7"/>
        <v>0</v>
      </c>
      <c r="L105" s="188"/>
      <c r="M105" s="188">
        <f t="shared" si="8"/>
        <v>0</v>
      </c>
      <c r="N105" s="188">
        <v>1.23</v>
      </c>
      <c r="O105" s="188"/>
      <c r="P105" s="190"/>
      <c r="Q105" s="190"/>
      <c r="R105" s="190"/>
      <c r="S105" s="188">
        <f t="shared" si="9"/>
        <v>0</v>
      </c>
      <c r="T105" s="188"/>
      <c r="U105" s="188"/>
      <c r="V105" s="198"/>
      <c r="W105" s="53"/>
      <c r="Z105">
        <v>0</v>
      </c>
    </row>
    <row r="106" spans="1:26" x14ac:dyDescent="0.3">
      <c r="A106" s="10"/>
      <c r="B106" s="55"/>
      <c r="C106" s="173">
        <v>2</v>
      </c>
      <c r="D106" s="339" t="s">
        <v>58</v>
      </c>
      <c r="E106" s="339"/>
      <c r="F106" s="10"/>
      <c r="G106" s="172"/>
      <c r="H106" s="67"/>
      <c r="I106" s="141">
        <f>ROUND((SUM(I96:I105))/1,2)</f>
        <v>0</v>
      </c>
      <c r="J106" s="10"/>
      <c r="K106" s="10"/>
      <c r="L106" s="10">
        <f>ROUND((SUM(L96:L105))/1,2)</f>
        <v>0</v>
      </c>
      <c r="M106" s="10">
        <f>ROUND((SUM(M96:M105))/1,2)</f>
        <v>0</v>
      </c>
      <c r="N106" s="10"/>
      <c r="O106" s="10"/>
      <c r="P106" s="10"/>
      <c r="Q106" s="10"/>
      <c r="R106" s="10"/>
      <c r="S106" s="10">
        <f>ROUND((SUM(S96:S105))/1,2)</f>
        <v>383.88</v>
      </c>
      <c r="T106" s="10"/>
      <c r="U106" s="10"/>
      <c r="V106" s="199">
        <f>ROUND((SUM(V96:V105))/1,2)</f>
        <v>0</v>
      </c>
      <c r="W106" s="215"/>
      <c r="X106" s="139"/>
      <c r="Y106" s="139"/>
      <c r="Z106" s="139"/>
    </row>
    <row r="107" spans="1:26" x14ac:dyDescent="0.3">
      <c r="A107" s="1"/>
      <c r="B107" s="207"/>
      <c r="C107" s="1"/>
      <c r="D107" s="1"/>
      <c r="E107" s="1"/>
      <c r="F107" s="1"/>
      <c r="G107" s="166"/>
      <c r="H107" s="133"/>
      <c r="I107" s="13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200"/>
      <c r="W107" s="53"/>
    </row>
    <row r="108" spans="1:26" x14ac:dyDescent="0.3">
      <c r="A108" s="10"/>
      <c r="B108" s="55"/>
      <c r="C108" s="173">
        <v>4</v>
      </c>
      <c r="D108" s="339" t="s">
        <v>59</v>
      </c>
      <c r="E108" s="339"/>
      <c r="F108" s="10"/>
      <c r="G108" s="172"/>
      <c r="H108" s="67"/>
      <c r="I108" s="67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96"/>
      <c r="W108" s="215"/>
      <c r="X108" s="139"/>
      <c r="Y108" s="139"/>
      <c r="Z108" s="139"/>
    </row>
    <row r="109" spans="1:26" ht="25.05" customHeight="1" x14ac:dyDescent="0.3">
      <c r="A109" s="180"/>
      <c r="B109" s="211">
        <v>22</v>
      </c>
      <c r="C109" s="181" t="s">
        <v>128</v>
      </c>
      <c r="D109" s="346" t="s">
        <v>129</v>
      </c>
      <c r="E109" s="346"/>
      <c r="F109" s="174" t="s">
        <v>82</v>
      </c>
      <c r="G109" s="176">
        <v>0.65</v>
      </c>
      <c r="H109" s="175"/>
      <c r="I109" s="175">
        <f>ROUND(G109*(H109),2)</f>
        <v>0</v>
      </c>
      <c r="J109" s="174">
        <f>ROUND(G109*(N109),2)</f>
        <v>19.940000000000001</v>
      </c>
      <c r="K109" s="179">
        <f>ROUND(G109*(O109),2)</f>
        <v>0</v>
      </c>
      <c r="L109" s="179"/>
      <c r="M109" s="179">
        <f>ROUND(G109*(H109),2)</f>
        <v>0</v>
      </c>
      <c r="N109" s="179">
        <v>30.68</v>
      </c>
      <c r="O109" s="179"/>
      <c r="P109" s="182">
        <v>1.8907700000000001</v>
      </c>
      <c r="Q109" s="182"/>
      <c r="R109" s="182">
        <v>1.8907700000000001</v>
      </c>
      <c r="S109" s="179">
        <f>ROUND(G109*(P109),3)</f>
        <v>1.2290000000000001</v>
      </c>
      <c r="T109" s="179"/>
      <c r="U109" s="179"/>
      <c r="V109" s="197"/>
      <c r="W109" s="53"/>
      <c r="Z109">
        <v>0</v>
      </c>
    </row>
    <row r="110" spans="1:26" ht="25.05" customHeight="1" x14ac:dyDescent="0.3">
      <c r="A110" s="180"/>
      <c r="B110" s="211">
        <v>23</v>
      </c>
      <c r="C110" s="181" t="s">
        <v>130</v>
      </c>
      <c r="D110" s="346" t="s">
        <v>131</v>
      </c>
      <c r="E110" s="346"/>
      <c r="F110" s="174" t="s">
        <v>82</v>
      </c>
      <c r="G110" s="176">
        <v>0.86</v>
      </c>
      <c r="H110" s="175"/>
      <c r="I110" s="175">
        <f>ROUND(G110*(H110),2)</f>
        <v>0</v>
      </c>
      <c r="J110" s="174">
        <f>ROUND(G110*(N110),2)</f>
        <v>79.67</v>
      </c>
      <c r="K110" s="179">
        <f>ROUND(G110*(O110),2)</f>
        <v>0</v>
      </c>
      <c r="L110" s="179"/>
      <c r="M110" s="179">
        <f>ROUND(G110*(H110),2)</f>
        <v>0</v>
      </c>
      <c r="N110" s="179">
        <v>92.64</v>
      </c>
      <c r="O110" s="179"/>
      <c r="P110" s="182">
        <v>2.2164700000000002</v>
      </c>
      <c r="Q110" s="182"/>
      <c r="R110" s="182">
        <v>2.2164700000000002</v>
      </c>
      <c r="S110" s="179">
        <f>ROUND(G110*(P110),3)</f>
        <v>1.9059999999999999</v>
      </c>
      <c r="T110" s="179"/>
      <c r="U110" s="179"/>
      <c r="V110" s="197"/>
      <c r="W110" s="53"/>
      <c r="Z110">
        <v>0</v>
      </c>
    </row>
    <row r="111" spans="1:26" x14ac:dyDescent="0.3">
      <c r="A111" s="10"/>
      <c r="B111" s="55"/>
      <c r="C111" s="173">
        <v>4</v>
      </c>
      <c r="D111" s="339" t="s">
        <v>59</v>
      </c>
      <c r="E111" s="339"/>
      <c r="F111" s="10"/>
      <c r="G111" s="172"/>
      <c r="H111" s="67"/>
      <c r="I111" s="141">
        <f>ROUND((SUM(I108:I110))/1,2)</f>
        <v>0</v>
      </c>
      <c r="J111" s="10"/>
      <c r="K111" s="10"/>
      <c r="L111" s="10">
        <f>ROUND((SUM(L108:L110))/1,2)</f>
        <v>0</v>
      </c>
      <c r="M111" s="10">
        <f>ROUND((SUM(M108:M110))/1,2)</f>
        <v>0</v>
      </c>
      <c r="N111" s="10"/>
      <c r="O111" s="10"/>
      <c r="P111" s="10"/>
      <c r="Q111" s="10"/>
      <c r="R111" s="10"/>
      <c r="S111" s="10">
        <f>ROUND((SUM(S108:S110))/1,2)</f>
        <v>3.14</v>
      </c>
      <c r="T111" s="10"/>
      <c r="U111" s="10"/>
      <c r="V111" s="199">
        <f>ROUND((SUM(V108:V110))/1,2)</f>
        <v>0</v>
      </c>
      <c r="W111" s="215"/>
      <c r="X111" s="139"/>
      <c r="Y111" s="139"/>
      <c r="Z111" s="139"/>
    </row>
    <row r="112" spans="1:26" x14ac:dyDescent="0.3">
      <c r="A112" s="1"/>
      <c r="B112" s="207"/>
      <c r="C112" s="1"/>
      <c r="D112" s="1"/>
      <c r="E112" s="1"/>
      <c r="F112" s="1"/>
      <c r="G112" s="166"/>
      <c r="H112" s="133"/>
      <c r="I112" s="13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00"/>
      <c r="W112" s="53"/>
    </row>
    <row r="113" spans="1:26" x14ac:dyDescent="0.3">
      <c r="A113" s="10"/>
      <c r="B113" s="55"/>
      <c r="C113" s="173">
        <v>5</v>
      </c>
      <c r="D113" s="339" t="s">
        <v>60</v>
      </c>
      <c r="E113" s="339"/>
      <c r="F113" s="10"/>
      <c r="G113" s="172"/>
      <c r="H113" s="67"/>
      <c r="I113" s="67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96"/>
      <c r="W113" s="215"/>
      <c r="X113" s="139"/>
      <c r="Y113" s="139"/>
      <c r="Z113" s="139"/>
    </row>
    <row r="114" spans="1:26" ht="25.05" customHeight="1" x14ac:dyDescent="0.3">
      <c r="A114" s="180"/>
      <c r="B114" s="211">
        <v>24</v>
      </c>
      <c r="C114" s="181" t="s">
        <v>132</v>
      </c>
      <c r="D114" s="346" t="s">
        <v>133</v>
      </c>
      <c r="E114" s="346"/>
      <c r="F114" s="174" t="s">
        <v>106</v>
      </c>
      <c r="G114" s="176">
        <v>594.54999999999995</v>
      </c>
      <c r="H114" s="175"/>
      <c r="I114" s="175">
        <f t="shared" ref="I114:I121" si="10">ROUND(G114*(H114),2)</f>
        <v>0</v>
      </c>
      <c r="J114" s="174">
        <f t="shared" ref="J114:J121" si="11">ROUND(G114*(N114),2)</f>
        <v>2728.98</v>
      </c>
      <c r="K114" s="179">
        <f t="shared" ref="K114:K121" si="12">ROUND(G114*(O114),2)</f>
        <v>0</v>
      </c>
      <c r="L114" s="179"/>
      <c r="M114" s="179">
        <f t="shared" ref="M114:M121" si="13">ROUND(G114*(H114),2)</f>
        <v>0</v>
      </c>
      <c r="N114" s="179">
        <v>4.59</v>
      </c>
      <c r="O114" s="179"/>
      <c r="P114" s="182">
        <v>0.40481</v>
      </c>
      <c r="Q114" s="182"/>
      <c r="R114" s="182">
        <v>0.40481</v>
      </c>
      <c r="S114" s="179">
        <f t="shared" ref="S114:S121" si="14">ROUND(G114*(P114),3)</f>
        <v>240.68</v>
      </c>
      <c r="T114" s="179"/>
      <c r="U114" s="179"/>
      <c r="V114" s="197"/>
      <c r="W114" s="53"/>
      <c r="Z114">
        <v>0</v>
      </c>
    </row>
    <row r="115" spans="1:26" ht="25.05" customHeight="1" x14ac:dyDescent="0.3">
      <c r="A115" s="180"/>
      <c r="B115" s="211">
        <v>25</v>
      </c>
      <c r="C115" s="181" t="s">
        <v>134</v>
      </c>
      <c r="D115" s="346" t="s">
        <v>135</v>
      </c>
      <c r="E115" s="346"/>
      <c r="F115" s="174" t="s">
        <v>106</v>
      </c>
      <c r="G115" s="176">
        <v>4844.83</v>
      </c>
      <c r="H115" s="175"/>
      <c r="I115" s="175">
        <f t="shared" si="10"/>
        <v>0</v>
      </c>
      <c r="J115" s="174">
        <f t="shared" si="11"/>
        <v>27227.94</v>
      </c>
      <c r="K115" s="179">
        <f t="shared" si="12"/>
        <v>0</v>
      </c>
      <c r="L115" s="179"/>
      <c r="M115" s="179">
        <f t="shared" si="13"/>
        <v>0</v>
      </c>
      <c r="N115" s="179">
        <v>5.62</v>
      </c>
      <c r="O115" s="179"/>
      <c r="P115" s="182">
        <v>0.50600999999999996</v>
      </c>
      <c r="Q115" s="182"/>
      <c r="R115" s="182">
        <v>0.50600999999999996</v>
      </c>
      <c r="S115" s="179">
        <f t="shared" si="14"/>
        <v>2451.5320000000002</v>
      </c>
      <c r="T115" s="179"/>
      <c r="U115" s="179"/>
      <c r="V115" s="197"/>
      <c r="W115" s="53"/>
      <c r="Z115">
        <v>0</v>
      </c>
    </row>
    <row r="116" spans="1:26" ht="25.05" customHeight="1" x14ac:dyDescent="0.3">
      <c r="A116" s="180"/>
      <c r="B116" s="211">
        <v>26</v>
      </c>
      <c r="C116" s="181" t="s">
        <v>136</v>
      </c>
      <c r="D116" s="346" t="s">
        <v>137</v>
      </c>
      <c r="E116" s="346"/>
      <c r="F116" s="174" t="s">
        <v>106</v>
      </c>
      <c r="G116" s="176">
        <v>4844.83</v>
      </c>
      <c r="H116" s="175"/>
      <c r="I116" s="175">
        <f t="shared" si="10"/>
        <v>0</v>
      </c>
      <c r="J116" s="174">
        <f t="shared" si="11"/>
        <v>22576.91</v>
      </c>
      <c r="K116" s="179">
        <f t="shared" si="12"/>
        <v>0</v>
      </c>
      <c r="L116" s="179"/>
      <c r="M116" s="179">
        <f t="shared" si="13"/>
        <v>0</v>
      </c>
      <c r="N116" s="179">
        <v>4.66</v>
      </c>
      <c r="O116" s="179"/>
      <c r="P116" s="182">
        <v>0.27994000000000002</v>
      </c>
      <c r="Q116" s="182"/>
      <c r="R116" s="182">
        <v>0.27994000000000002</v>
      </c>
      <c r="S116" s="179">
        <f t="shared" si="14"/>
        <v>1356.2619999999999</v>
      </c>
      <c r="T116" s="179"/>
      <c r="U116" s="179"/>
      <c r="V116" s="197"/>
      <c r="W116" s="53"/>
      <c r="Z116">
        <v>0</v>
      </c>
    </row>
    <row r="117" spans="1:26" ht="25.05" customHeight="1" x14ac:dyDescent="0.3">
      <c r="A117" s="180"/>
      <c r="B117" s="211">
        <v>27</v>
      </c>
      <c r="C117" s="181" t="s">
        <v>138</v>
      </c>
      <c r="D117" s="346" t="s">
        <v>139</v>
      </c>
      <c r="E117" s="346"/>
      <c r="F117" s="174" t="s">
        <v>106</v>
      </c>
      <c r="G117" s="176">
        <v>4844.83</v>
      </c>
      <c r="H117" s="175"/>
      <c r="I117" s="175">
        <f t="shared" si="10"/>
        <v>0</v>
      </c>
      <c r="J117" s="174">
        <f t="shared" si="11"/>
        <v>1453.45</v>
      </c>
      <c r="K117" s="179">
        <f t="shared" si="12"/>
        <v>0</v>
      </c>
      <c r="L117" s="179"/>
      <c r="M117" s="179">
        <f t="shared" si="13"/>
        <v>0</v>
      </c>
      <c r="N117" s="179">
        <v>0.3</v>
      </c>
      <c r="O117" s="179"/>
      <c r="P117" s="182">
        <v>6.0999999999999997E-4</v>
      </c>
      <c r="Q117" s="182"/>
      <c r="R117" s="182">
        <v>6.0999999999999997E-4</v>
      </c>
      <c r="S117" s="179">
        <f t="shared" si="14"/>
        <v>2.9550000000000001</v>
      </c>
      <c r="T117" s="179"/>
      <c r="U117" s="179"/>
      <c r="V117" s="197"/>
      <c r="W117" s="53"/>
      <c r="Z117">
        <v>0</v>
      </c>
    </row>
    <row r="118" spans="1:26" ht="25.05" customHeight="1" x14ac:dyDescent="0.3">
      <c r="A118" s="180"/>
      <c r="B118" s="211">
        <v>28</v>
      </c>
      <c r="C118" s="181" t="s">
        <v>140</v>
      </c>
      <c r="D118" s="346" t="s">
        <v>141</v>
      </c>
      <c r="E118" s="346"/>
      <c r="F118" s="174" t="s">
        <v>106</v>
      </c>
      <c r="G118" s="176">
        <v>4844.83</v>
      </c>
      <c r="H118" s="175"/>
      <c r="I118" s="175">
        <f t="shared" si="10"/>
        <v>0</v>
      </c>
      <c r="J118" s="174">
        <f t="shared" si="11"/>
        <v>50192.44</v>
      </c>
      <c r="K118" s="179">
        <f t="shared" si="12"/>
        <v>0</v>
      </c>
      <c r="L118" s="179"/>
      <c r="M118" s="179">
        <f t="shared" si="13"/>
        <v>0</v>
      </c>
      <c r="N118" s="179">
        <v>10.36</v>
      </c>
      <c r="O118" s="179"/>
      <c r="P118" s="182">
        <v>0.10627</v>
      </c>
      <c r="Q118" s="182"/>
      <c r="R118" s="182">
        <v>0.10627</v>
      </c>
      <c r="S118" s="179">
        <f t="shared" si="14"/>
        <v>514.86</v>
      </c>
      <c r="T118" s="179"/>
      <c r="U118" s="179"/>
      <c r="V118" s="197"/>
      <c r="W118" s="53"/>
      <c r="Z118">
        <v>0</v>
      </c>
    </row>
    <row r="119" spans="1:26" ht="25.05" customHeight="1" x14ac:dyDescent="0.3">
      <c r="A119" s="180"/>
      <c r="B119" s="211">
        <v>29</v>
      </c>
      <c r="C119" s="181" t="s">
        <v>142</v>
      </c>
      <c r="D119" s="346" t="s">
        <v>143</v>
      </c>
      <c r="E119" s="346"/>
      <c r="F119" s="174" t="s">
        <v>106</v>
      </c>
      <c r="G119" s="176">
        <v>4844.83</v>
      </c>
      <c r="H119" s="175"/>
      <c r="I119" s="175">
        <f t="shared" si="10"/>
        <v>0</v>
      </c>
      <c r="J119" s="174">
        <f t="shared" si="11"/>
        <v>73447.62</v>
      </c>
      <c r="K119" s="179">
        <f t="shared" si="12"/>
        <v>0</v>
      </c>
      <c r="L119" s="179"/>
      <c r="M119" s="179">
        <f t="shared" si="13"/>
        <v>0</v>
      </c>
      <c r="N119" s="179">
        <v>15.16</v>
      </c>
      <c r="O119" s="179"/>
      <c r="P119" s="182">
        <v>0.15694000000000002</v>
      </c>
      <c r="Q119" s="182"/>
      <c r="R119" s="182">
        <v>0.15694000000000002</v>
      </c>
      <c r="S119" s="179">
        <f t="shared" si="14"/>
        <v>760.34799999999996</v>
      </c>
      <c r="T119" s="179"/>
      <c r="U119" s="179"/>
      <c r="V119" s="197"/>
      <c r="W119" s="53"/>
      <c r="Z119">
        <v>0</v>
      </c>
    </row>
    <row r="120" spans="1:26" ht="25.05" customHeight="1" x14ac:dyDescent="0.3">
      <c r="A120" s="180"/>
      <c r="B120" s="211">
        <v>30</v>
      </c>
      <c r="C120" s="181" t="s">
        <v>144</v>
      </c>
      <c r="D120" s="346" t="s">
        <v>145</v>
      </c>
      <c r="E120" s="346"/>
      <c r="F120" s="174" t="s">
        <v>106</v>
      </c>
      <c r="G120" s="176">
        <v>594.54999999999995</v>
      </c>
      <c r="H120" s="175"/>
      <c r="I120" s="175">
        <f t="shared" si="10"/>
        <v>0</v>
      </c>
      <c r="J120" s="174">
        <f t="shared" si="11"/>
        <v>9673.33</v>
      </c>
      <c r="K120" s="179">
        <f t="shared" si="12"/>
        <v>0</v>
      </c>
      <c r="L120" s="179"/>
      <c r="M120" s="179">
        <f t="shared" si="13"/>
        <v>0</v>
      </c>
      <c r="N120" s="179">
        <v>16.27</v>
      </c>
      <c r="O120" s="179"/>
      <c r="P120" s="182">
        <v>0.112</v>
      </c>
      <c r="Q120" s="182"/>
      <c r="R120" s="182">
        <v>0.112</v>
      </c>
      <c r="S120" s="179">
        <f t="shared" si="14"/>
        <v>66.59</v>
      </c>
      <c r="T120" s="179"/>
      <c r="U120" s="179"/>
      <c r="V120" s="197"/>
      <c r="W120" s="53"/>
      <c r="Z120">
        <v>0</v>
      </c>
    </row>
    <row r="121" spans="1:26" ht="25.05" customHeight="1" x14ac:dyDescent="0.3">
      <c r="A121" s="180"/>
      <c r="B121" s="212">
        <v>31</v>
      </c>
      <c r="C121" s="189" t="s">
        <v>146</v>
      </c>
      <c r="D121" s="347" t="s">
        <v>189</v>
      </c>
      <c r="E121" s="347"/>
      <c r="F121" s="183" t="s">
        <v>127</v>
      </c>
      <c r="G121" s="185">
        <v>600.5</v>
      </c>
      <c r="H121" s="184"/>
      <c r="I121" s="184">
        <f t="shared" si="10"/>
        <v>0</v>
      </c>
      <c r="J121" s="183">
        <f t="shared" si="11"/>
        <v>8533.11</v>
      </c>
      <c r="K121" s="188">
        <f t="shared" si="12"/>
        <v>0</v>
      </c>
      <c r="L121" s="188"/>
      <c r="M121" s="188">
        <f t="shared" si="13"/>
        <v>0</v>
      </c>
      <c r="N121" s="188">
        <v>14.21</v>
      </c>
      <c r="O121" s="188"/>
      <c r="P121" s="190"/>
      <c r="Q121" s="190"/>
      <c r="R121" s="190"/>
      <c r="S121" s="188">
        <f t="shared" si="14"/>
        <v>0</v>
      </c>
      <c r="T121" s="188"/>
      <c r="U121" s="188"/>
      <c r="V121" s="198"/>
      <c r="W121" s="53"/>
      <c r="Z121">
        <v>0</v>
      </c>
    </row>
    <row r="122" spans="1:26" x14ac:dyDescent="0.3">
      <c r="A122" s="10"/>
      <c r="B122" s="55"/>
      <c r="C122" s="173">
        <v>5</v>
      </c>
      <c r="D122" s="339" t="s">
        <v>60</v>
      </c>
      <c r="E122" s="339"/>
      <c r="F122" s="10"/>
      <c r="G122" s="172"/>
      <c r="H122" s="67"/>
      <c r="I122" s="141">
        <f>ROUND((SUM(I113:I121))/1,2)</f>
        <v>0</v>
      </c>
      <c r="J122" s="10"/>
      <c r="K122" s="10"/>
      <c r="L122" s="10">
        <f>ROUND((SUM(L113:L121))/1,2)</f>
        <v>0</v>
      </c>
      <c r="M122" s="10">
        <f>ROUND((SUM(M113:M121))/1,2)</f>
        <v>0</v>
      </c>
      <c r="N122" s="10"/>
      <c r="O122" s="10"/>
      <c r="P122" s="10"/>
      <c r="Q122" s="10"/>
      <c r="R122" s="10"/>
      <c r="S122" s="10">
        <f>ROUND((SUM(S113:S121))/1,2)</f>
        <v>5393.23</v>
      </c>
      <c r="T122" s="10"/>
      <c r="U122" s="10"/>
      <c r="V122" s="199">
        <f>ROUND((SUM(V113:V121))/1,2)</f>
        <v>0</v>
      </c>
      <c r="W122" s="215"/>
      <c r="X122" s="139"/>
      <c r="Y122" s="139"/>
      <c r="Z122" s="139"/>
    </row>
    <row r="123" spans="1:26" x14ac:dyDescent="0.3">
      <c r="A123" s="1"/>
      <c r="B123" s="207"/>
      <c r="C123" s="1"/>
      <c r="D123" s="1"/>
      <c r="E123" s="1"/>
      <c r="F123" s="1"/>
      <c r="G123" s="166"/>
      <c r="H123" s="133"/>
      <c r="I123" s="13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00"/>
      <c r="W123" s="53"/>
    </row>
    <row r="124" spans="1:26" x14ac:dyDescent="0.3">
      <c r="A124" s="10"/>
      <c r="B124" s="55"/>
      <c r="C124" s="173">
        <v>8</v>
      </c>
      <c r="D124" s="339" t="s">
        <v>61</v>
      </c>
      <c r="E124" s="339"/>
      <c r="F124" s="10"/>
      <c r="G124" s="172"/>
      <c r="H124" s="67"/>
      <c r="I124" s="67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96"/>
      <c r="W124" s="215"/>
      <c r="X124" s="139"/>
      <c r="Y124" s="139"/>
      <c r="Z124" s="139"/>
    </row>
    <row r="125" spans="1:26" ht="25.05" customHeight="1" x14ac:dyDescent="0.3">
      <c r="A125" s="180"/>
      <c r="B125" s="211">
        <v>32</v>
      </c>
      <c r="C125" s="181" t="s">
        <v>147</v>
      </c>
      <c r="D125" s="346" t="s">
        <v>148</v>
      </c>
      <c r="E125" s="346"/>
      <c r="F125" s="174" t="s">
        <v>115</v>
      </c>
      <c r="G125" s="176">
        <v>7</v>
      </c>
      <c r="H125" s="175"/>
      <c r="I125" s="175">
        <f>ROUND(G125*(H125),2)</f>
        <v>0</v>
      </c>
      <c r="J125" s="174">
        <f>ROUND(G125*(N125),2)</f>
        <v>264.88</v>
      </c>
      <c r="K125" s="179">
        <f>ROUND(G125*(O125),2)</f>
        <v>0</v>
      </c>
      <c r="L125" s="179"/>
      <c r="M125" s="179">
        <f>ROUND(G125*(H125),2)</f>
        <v>0</v>
      </c>
      <c r="N125" s="179">
        <v>37.840000000000003</v>
      </c>
      <c r="O125" s="179"/>
      <c r="P125" s="182">
        <v>4.4999999999999997E-3</v>
      </c>
      <c r="Q125" s="182"/>
      <c r="R125" s="182">
        <v>4.4999999999999997E-3</v>
      </c>
      <c r="S125" s="179">
        <f>ROUND(G125*(P125),3)</f>
        <v>3.2000000000000001E-2</v>
      </c>
      <c r="T125" s="179"/>
      <c r="U125" s="179"/>
      <c r="V125" s="197"/>
      <c r="W125" s="53"/>
      <c r="Z125">
        <v>0</v>
      </c>
    </row>
    <row r="126" spans="1:26" ht="25.05" customHeight="1" x14ac:dyDescent="0.3">
      <c r="A126" s="180"/>
      <c r="B126" s="212">
        <v>33</v>
      </c>
      <c r="C126" s="189" t="s">
        <v>149</v>
      </c>
      <c r="D126" s="347" t="s">
        <v>150</v>
      </c>
      <c r="E126" s="347"/>
      <c r="F126" s="183" t="s">
        <v>151</v>
      </c>
      <c r="G126" s="185">
        <v>3</v>
      </c>
      <c r="H126" s="184"/>
      <c r="I126" s="184">
        <f>ROUND(G126*(H126),2)</f>
        <v>0</v>
      </c>
      <c r="J126" s="183">
        <f>ROUND(G126*(N126),2)</f>
        <v>816.96</v>
      </c>
      <c r="K126" s="188">
        <f>ROUND(G126*(O126),2)</f>
        <v>0</v>
      </c>
      <c r="L126" s="188"/>
      <c r="M126" s="188">
        <f>ROUND(G126*(H126),2)</f>
        <v>0</v>
      </c>
      <c r="N126" s="188">
        <v>272.32</v>
      </c>
      <c r="O126" s="188"/>
      <c r="P126" s="190">
        <v>2.4300000000000002</v>
      </c>
      <c r="Q126" s="190"/>
      <c r="R126" s="190">
        <v>2.4300000000000002</v>
      </c>
      <c r="S126" s="188">
        <f>ROUND(G126*(P126),3)</f>
        <v>7.29</v>
      </c>
      <c r="T126" s="188"/>
      <c r="U126" s="188"/>
      <c r="V126" s="198"/>
      <c r="W126" s="53"/>
      <c r="Z126">
        <v>0</v>
      </c>
    </row>
    <row r="127" spans="1:26" x14ac:dyDescent="0.3">
      <c r="A127" s="10"/>
      <c r="B127" s="55"/>
      <c r="C127" s="173">
        <v>8</v>
      </c>
      <c r="D127" s="339" t="s">
        <v>61</v>
      </c>
      <c r="E127" s="339"/>
      <c r="F127" s="10"/>
      <c r="G127" s="172"/>
      <c r="H127" s="67"/>
      <c r="I127" s="141">
        <f>ROUND((SUM(I124:I126))/1,2)</f>
        <v>0</v>
      </c>
      <c r="J127" s="10"/>
      <c r="K127" s="10"/>
      <c r="L127" s="10">
        <f>ROUND((SUM(L124:L126))/1,2)</f>
        <v>0</v>
      </c>
      <c r="M127" s="10">
        <f>ROUND((SUM(M124:M126))/1,2)</f>
        <v>0</v>
      </c>
      <c r="N127" s="10"/>
      <c r="O127" s="10"/>
      <c r="P127" s="10"/>
      <c r="Q127" s="10"/>
      <c r="R127" s="10"/>
      <c r="S127" s="10">
        <f>ROUND((SUM(S124:S126))/1,2)</f>
        <v>7.32</v>
      </c>
      <c r="T127" s="10"/>
      <c r="U127" s="10"/>
      <c r="V127" s="199">
        <f>ROUND((SUM(V124:V126))/1,2)</f>
        <v>0</v>
      </c>
      <c r="W127" s="215"/>
      <c r="X127" s="139"/>
      <c r="Y127" s="139"/>
      <c r="Z127" s="139"/>
    </row>
    <row r="128" spans="1:26" x14ac:dyDescent="0.3">
      <c r="A128" s="1"/>
      <c r="B128" s="207"/>
      <c r="C128" s="1"/>
      <c r="D128" s="1"/>
      <c r="E128" s="1"/>
      <c r="F128" s="1"/>
      <c r="G128" s="166"/>
      <c r="H128" s="133"/>
      <c r="I128" s="13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200"/>
      <c r="W128" s="53"/>
    </row>
    <row r="129" spans="1:26" x14ac:dyDescent="0.3">
      <c r="A129" s="10"/>
      <c r="B129" s="55"/>
      <c r="C129" s="173">
        <v>9</v>
      </c>
      <c r="D129" s="339" t="s">
        <v>62</v>
      </c>
      <c r="E129" s="339"/>
      <c r="F129" s="10"/>
      <c r="G129" s="172"/>
      <c r="H129" s="67"/>
      <c r="I129" s="67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96"/>
      <c r="W129" s="215"/>
      <c r="X129" s="139"/>
      <c r="Y129" s="139"/>
      <c r="Z129" s="139"/>
    </row>
    <row r="130" spans="1:26" ht="25.05" customHeight="1" x14ac:dyDescent="0.3">
      <c r="A130" s="180"/>
      <c r="B130" s="211">
        <v>34</v>
      </c>
      <c r="C130" s="181" t="s">
        <v>152</v>
      </c>
      <c r="D130" s="346" t="s">
        <v>153</v>
      </c>
      <c r="E130" s="346"/>
      <c r="F130" s="174" t="s">
        <v>154</v>
      </c>
      <c r="G130" s="176">
        <v>64.754000000000005</v>
      </c>
      <c r="H130" s="175"/>
      <c r="I130" s="175">
        <f t="shared" ref="I130:I140" si="15">ROUND(G130*(H130),2)</f>
        <v>0</v>
      </c>
      <c r="J130" s="174">
        <f t="shared" ref="J130:J140" si="16">ROUND(G130*(N130),2)</f>
        <v>1707.56</v>
      </c>
      <c r="K130" s="179">
        <f t="shared" ref="K130:K140" si="17">ROUND(G130*(O130),2)</f>
        <v>0</v>
      </c>
      <c r="L130" s="179"/>
      <c r="M130" s="179">
        <f t="shared" ref="M130:M140" si="18">ROUND(G130*(H130),2)</f>
        <v>0</v>
      </c>
      <c r="N130" s="179">
        <v>26.37</v>
      </c>
      <c r="O130" s="179"/>
      <c r="P130" s="182"/>
      <c r="Q130" s="182"/>
      <c r="R130" s="182"/>
      <c r="S130" s="179">
        <f t="shared" ref="S130:S140" si="19">ROUND(G130*(P130),3)</f>
        <v>0</v>
      </c>
      <c r="T130" s="179"/>
      <c r="U130" s="179"/>
      <c r="V130" s="197"/>
      <c r="W130" s="53"/>
      <c r="Z130">
        <v>0</v>
      </c>
    </row>
    <row r="131" spans="1:26" ht="25.05" customHeight="1" x14ac:dyDescent="0.3">
      <c r="A131" s="180"/>
      <c r="B131" s="211">
        <v>35</v>
      </c>
      <c r="C131" s="181" t="s">
        <v>155</v>
      </c>
      <c r="D131" s="346" t="s">
        <v>156</v>
      </c>
      <c r="E131" s="346"/>
      <c r="F131" s="174" t="s">
        <v>115</v>
      </c>
      <c r="G131" s="176">
        <v>3</v>
      </c>
      <c r="H131" s="175"/>
      <c r="I131" s="175">
        <f t="shared" si="15"/>
        <v>0</v>
      </c>
      <c r="J131" s="174">
        <f t="shared" si="16"/>
        <v>63.21</v>
      </c>
      <c r="K131" s="179">
        <f t="shared" si="17"/>
        <v>0</v>
      </c>
      <c r="L131" s="179"/>
      <c r="M131" s="179">
        <f t="shared" si="18"/>
        <v>0</v>
      </c>
      <c r="N131" s="179">
        <v>21.07</v>
      </c>
      <c r="O131" s="179"/>
      <c r="P131" s="182">
        <v>0.10421</v>
      </c>
      <c r="Q131" s="182"/>
      <c r="R131" s="182">
        <v>0.10421</v>
      </c>
      <c r="S131" s="179">
        <f t="shared" si="19"/>
        <v>0.313</v>
      </c>
      <c r="T131" s="179"/>
      <c r="U131" s="179"/>
      <c r="V131" s="197"/>
      <c r="W131" s="53"/>
      <c r="Z131">
        <v>0</v>
      </c>
    </row>
    <row r="132" spans="1:26" ht="25.05" customHeight="1" x14ac:dyDescent="0.3">
      <c r="A132" s="180"/>
      <c r="B132" s="211">
        <v>36</v>
      </c>
      <c r="C132" s="181" t="s">
        <v>157</v>
      </c>
      <c r="D132" s="346" t="s">
        <v>158</v>
      </c>
      <c r="E132" s="346"/>
      <c r="F132" s="174" t="s">
        <v>115</v>
      </c>
      <c r="G132" s="176">
        <v>446.41</v>
      </c>
      <c r="H132" s="175"/>
      <c r="I132" s="175">
        <f t="shared" si="15"/>
        <v>0</v>
      </c>
      <c r="J132" s="174">
        <f t="shared" si="16"/>
        <v>2348.12</v>
      </c>
      <c r="K132" s="179">
        <f t="shared" si="17"/>
        <v>0</v>
      </c>
      <c r="L132" s="179"/>
      <c r="M132" s="179">
        <f t="shared" si="18"/>
        <v>0</v>
      </c>
      <c r="N132" s="179">
        <v>5.26</v>
      </c>
      <c r="O132" s="179"/>
      <c r="P132" s="182">
        <v>9.7960000000000005E-2</v>
      </c>
      <c r="Q132" s="182"/>
      <c r="R132" s="182">
        <v>9.7960000000000005E-2</v>
      </c>
      <c r="S132" s="179">
        <f t="shared" si="19"/>
        <v>43.73</v>
      </c>
      <c r="T132" s="179"/>
      <c r="U132" s="179"/>
      <c r="V132" s="197"/>
      <c r="W132" s="53"/>
      <c r="Z132">
        <v>0</v>
      </c>
    </row>
    <row r="133" spans="1:26" ht="25.05" customHeight="1" x14ac:dyDescent="0.3">
      <c r="A133" s="180"/>
      <c r="B133" s="211">
        <v>37</v>
      </c>
      <c r="C133" s="181" t="s">
        <v>159</v>
      </c>
      <c r="D133" s="346" t="s">
        <v>160</v>
      </c>
      <c r="E133" s="346"/>
      <c r="F133" s="174" t="s">
        <v>115</v>
      </c>
      <c r="G133" s="176">
        <v>440.41</v>
      </c>
      <c r="H133" s="175"/>
      <c r="I133" s="175">
        <f t="shared" si="15"/>
        <v>0</v>
      </c>
      <c r="J133" s="174">
        <f t="shared" si="16"/>
        <v>3197.38</v>
      </c>
      <c r="K133" s="179">
        <f t="shared" si="17"/>
        <v>0</v>
      </c>
      <c r="L133" s="179"/>
      <c r="M133" s="179">
        <f t="shared" si="18"/>
        <v>0</v>
      </c>
      <c r="N133" s="179">
        <v>7.26</v>
      </c>
      <c r="O133" s="179"/>
      <c r="P133" s="182">
        <v>0.12586</v>
      </c>
      <c r="Q133" s="182"/>
      <c r="R133" s="182">
        <v>0.12586</v>
      </c>
      <c r="S133" s="179">
        <f t="shared" si="19"/>
        <v>55.43</v>
      </c>
      <c r="T133" s="179"/>
      <c r="U133" s="179"/>
      <c r="V133" s="197"/>
      <c r="W133" s="53"/>
      <c r="Z133">
        <v>0</v>
      </c>
    </row>
    <row r="134" spans="1:26" ht="25.05" customHeight="1" x14ac:dyDescent="0.3">
      <c r="A134" s="180"/>
      <c r="B134" s="211">
        <v>38</v>
      </c>
      <c r="C134" s="181" t="s">
        <v>161</v>
      </c>
      <c r="D134" s="346" t="s">
        <v>162</v>
      </c>
      <c r="E134" s="346"/>
      <c r="F134" s="174" t="s">
        <v>82</v>
      </c>
      <c r="G134" s="176">
        <v>53.21</v>
      </c>
      <c r="H134" s="175"/>
      <c r="I134" s="175">
        <f t="shared" si="15"/>
        <v>0</v>
      </c>
      <c r="J134" s="174">
        <f t="shared" si="16"/>
        <v>5055.4799999999996</v>
      </c>
      <c r="K134" s="179">
        <f t="shared" si="17"/>
        <v>0</v>
      </c>
      <c r="L134" s="179"/>
      <c r="M134" s="179">
        <f t="shared" si="18"/>
        <v>0</v>
      </c>
      <c r="N134" s="179">
        <v>95.01</v>
      </c>
      <c r="O134" s="179"/>
      <c r="P134" s="182">
        <v>2.2010900000000002</v>
      </c>
      <c r="Q134" s="182"/>
      <c r="R134" s="182">
        <v>2.2010900000000002</v>
      </c>
      <c r="S134" s="179">
        <f t="shared" si="19"/>
        <v>117.12</v>
      </c>
      <c r="T134" s="179"/>
      <c r="U134" s="179"/>
      <c r="V134" s="197"/>
      <c r="W134" s="53"/>
      <c r="Z134">
        <v>0</v>
      </c>
    </row>
    <row r="135" spans="1:26" ht="25.05" customHeight="1" x14ac:dyDescent="0.3">
      <c r="A135" s="180"/>
      <c r="B135" s="211">
        <v>39</v>
      </c>
      <c r="C135" s="181" t="s">
        <v>163</v>
      </c>
      <c r="D135" s="346" t="s">
        <v>164</v>
      </c>
      <c r="E135" s="346"/>
      <c r="F135" s="174" t="s">
        <v>82</v>
      </c>
      <c r="G135" s="176">
        <v>8.16</v>
      </c>
      <c r="H135" s="175"/>
      <c r="I135" s="175">
        <f t="shared" si="15"/>
        <v>0</v>
      </c>
      <c r="J135" s="174">
        <f t="shared" si="16"/>
        <v>1009.23</v>
      </c>
      <c r="K135" s="179">
        <f t="shared" si="17"/>
        <v>0</v>
      </c>
      <c r="L135" s="179"/>
      <c r="M135" s="179">
        <f t="shared" si="18"/>
        <v>0</v>
      </c>
      <c r="N135" s="179">
        <v>123.68</v>
      </c>
      <c r="O135" s="179"/>
      <c r="P135" s="182">
        <v>2.1578599999999999</v>
      </c>
      <c r="Q135" s="182"/>
      <c r="R135" s="182">
        <v>2.1578599999999999</v>
      </c>
      <c r="S135" s="179">
        <f t="shared" si="19"/>
        <v>17.608000000000001</v>
      </c>
      <c r="T135" s="179"/>
      <c r="U135" s="179"/>
      <c r="V135" s="197"/>
      <c r="W135" s="53"/>
      <c r="Z135">
        <v>0</v>
      </c>
    </row>
    <row r="136" spans="1:26" ht="25.05" customHeight="1" x14ac:dyDescent="0.3">
      <c r="A136" s="180"/>
      <c r="B136" s="211">
        <v>40</v>
      </c>
      <c r="C136" s="181" t="s">
        <v>165</v>
      </c>
      <c r="D136" s="346" t="s">
        <v>166</v>
      </c>
      <c r="E136" s="346"/>
      <c r="F136" s="174" t="s">
        <v>167</v>
      </c>
      <c r="G136" s="176">
        <v>64.754000000000005</v>
      </c>
      <c r="H136" s="175"/>
      <c r="I136" s="175">
        <f t="shared" si="15"/>
        <v>0</v>
      </c>
      <c r="J136" s="174">
        <f t="shared" si="16"/>
        <v>1487.4</v>
      </c>
      <c r="K136" s="179">
        <f t="shared" si="17"/>
        <v>0</v>
      </c>
      <c r="L136" s="179"/>
      <c r="M136" s="179">
        <f t="shared" si="18"/>
        <v>0</v>
      </c>
      <c r="N136" s="179">
        <v>22.97</v>
      </c>
      <c r="O136" s="179"/>
      <c r="P136" s="182"/>
      <c r="Q136" s="182"/>
      <c r="R136" s="182"/>
      <c r="S136" s="179">
        <f t="shared" si="19"/>
        <v>0</v>
      </c>
      <c r="T136" s="179"/>
      <c r="U136" s="179"/>
      <c r="V136" s="197"/>
      <c r="W136" s="53"/>
      <c r="Z136">
        <v>0</v>
      </c>
    </row>
    <row r="137" spans="1:26" ht="25.05" customHeight="1" x14ac:dyDescent="0.3">
      <c r="A137" s="180"/>
      <c r="B137" s="211">
        <v>41</v>
      </c>
      <c r="C137" s="181" t="s">
        <v>168</v>
      </c>
      <c r="D137" s="346" t="s">
        <v>169</v>
      </c>
      <c r="E137" s="346"/>
      <c r="F137" s="174" t="s">
        <v>167</v>
      </c>
      <c r="G137" s="176">
        <v>194.262</v>
      </c>
      <c r="H137" s="175"/>
      <c r="I137" s="175">
        <f t="shared" si="15"/>
        <v>0</v>
      </c>
      <c r="J137" s="174">
        <f t="shared" si="16"/>
        <v>213.69</v>
      </c>
      <c r="K137" s="179">
        <f t="shared" si="17"/>
        <v>0</v>
      </c>
      <c r="L137" s="179"/>
      <c r="M137" s="179">
        <f t="shared" si="18"/>
        <v>0</v>
      </c>
      <c r="N137" s="179">
        <v>1.1000000000000001</v>
      </c>
      <c r="O137" s="179"/>
      <c r="P137" s="182"/>
      <c r="Q137" s="182"/>
      <c r="R137" s="182"/>
      <c r="S137" s="179">
        <f t="shared" si="19"/>
        <v>0</v>
      </c>
      <c r="T137" s="179"/>
      <c r="U137" s="179"/>
      <c r="V137" s="197"/>
      <c r="W137" s="53"/>
      <c r="Z137">
        <v>0</v>
      </c>
    </row>
    <row r="138" spans="1:26" ht="25.05" customHeight="1" x14ac:dyDescent="0.3">
      <c r="A138" s="180"/>
      <c r="B138" s="212">
        <v>42</v>
      </c>
      <c r="C138" s="189" t="s">
        <v>170</v>
      </c>
      <c r="D138" s="347" t="s">
        <v>171</v>
      </c>
      <c r="E138" s="347"/>
      <c r="F138" s="183" t="s">
        <v>172</v>
      </c>
      <c r="G138" s="185">
        <v>3</v>
      </c>
      <c r="H138" s="184"/>
      <c r="I138" s="184">
        <f t="shared" si="15"/>
        <v>0</v>
      </c>
      <c r="J138" s="183">
        <f t="shared" si="16"/>
        <v>86.52</v>
      </c>
      <c r="K138" s="188">
        <f t="shared" si="17"/>
        <v>0</v>
      </c>
      <c r="L138" s="188"/>
      <c r="M138" s="188">
        <f t="shared" si="18"/>
        <v>0</v>
      </c>
      <c r="N138" s="188">
        <v>28.84</v>
      </c>
      <c r="O138" s="188"/>
      <c r="P138" s="190"/>
      <c r="Q138" s="190"/>
      <c r="R138" s="190"/>
      <c r="S138" s="188">
        <f t="shared" si="19"/>
        <v>0</v>
      </c>
      <c r="T138" s="188"/>
      <c r="U138" s="188"/>
      <c r="V138" s="198"/>
      <c r="W138" s="53"/>
      <c r="Z138">
        <v>0</v>
      </c>
    </row>
    <row r="139" spans="1:26" ht="25.05" customHeight="1" x14ac:dyDescent="0.3">
      <c r="A139" s="180"/>
      <c r="B139" s="212">
        <v>43</v>
      </c>
      <c r="C139" s="189" t="s">
        <v>173</v>
      </c>
      <c r="D139" s="347" t="s">
        <v>190</v>
      </c>
      <c r="E139" s="347"/>
      <c r="F139" s="183" t="s">
        <v>151</v>
      </c>
      <c r="G139" s="185">
        <v>902</v>
      </c>
      <c r="H139" s="184"/>
      <c r="I139" s="184">
        <f t="shared" si="15"/>
        <v>0</v>
      </c>
      <c r="J139" s="183">
        <f t="shared" si="16"/>
        <v>1389.08</v>
      </c>
      <c r="K139" s="188">
        <f t="shared" si="17"/>
        <v>0</v>
      </c>
      <c r="L139" s="188"/>
      <c r="M139" s="188">
        <f t="shared" si="18"/>
        <v>0</v>
      </c>
      <c r="N139" s="188">
        <v>1.54</v>
      </c>
      <c r="O139" s="188"/>
      <c r="P139" s="190"/>
      <c r="Q139" s="190"/>
      <c r="R139" s="190"/>
      <c r="S139" s="188">
        <f t="shared" si="19"/>
        <v>0</v>
      </c>
      <c r="T139" s="188"/>
      <c r="U139" s="188"/>
      <c r="V139" s="198"/>
      <c r="W139" s="53"/>
      <c r="Z139">
        <v>0</v>
      </c>
    </row>
    <row r="140" spans="1:26" ht="25.05" customHeight="1" x14ac:dyDescent="0.3">
      <c r="A140" s="180"/>
      <c r="B140" s="212">
        <v>44</v>
      </c>
      <c r="C140" s="189" t="s">
        <v>174</v>
      </c>
      <c r="D140" s="347" t="s">
        <v>191</v>
      </c>
      <c r="E140" s="347"/>
      <c r="F140" s="183" t="s">
        <v>151</v>
      </c>
      <c r="G140" s="185">
        <v>445</v>
      </c>
      <c r="H140" s="184"/>
      <c r="I140" s="184">
        <f t="shared" si="15"/>
        <v>0</v>
      </c>
      <c r="J140" s="183">
        <f t="shared" si="16"/>
        <v>2291.75</v>
      </c>
      <c r="K140" s="188">
        <f t="shared" si="17"/>
        <v>0</v>
      </c>
      <c r="L140" s="188"/>
      <c r="M140" s="188">
        <f t="shared" si="18"/>
        <v>0</v>
      </c>
      <c r="N140" s="188">
        <v>5.15</v>
      </c>
      <c r="O140" s="188"/>
      <c r="P140" s="190"/>
      <c r="Q140" s="190"/>
      <c r="R140" s="190"/>
      <c r="S140" s="188">
        <f t="shared" si="19"/>
        <v>0</v>
      </c>
      <c r="T140" s="188"/>
      <c r="U140" s="188"/>
      <c r="V140" s="198"/>
      <c r="W140" s="53"/>
      <c r="Z140">
        <v>0</v>
      </c>
    </row>
    <row r="141" spans="1:26" x14ac:dyDescent="0.3">
      <c r="A141" s="10"/>
      <c r="B141" s="55"/>
      <c r="C141" s="173">
        <v>9</v>
      </c>
      <c r="D141" s="339" t="s">
        <v>62</v>
      </c>
      <c r="E141" s="339"/>
      <c r="F141" s="10"/>
      <c r="G141" s="172"/>
      <c r="H141" s="67"/>
      <c r="I141" s="141">
        <f>ROUND((SUM(I129:I140))/1,2)</f>
        <v>0</v>
      </c>
      <c r="J141" s="10"/>
      <c r="K141" s="10"/>
      <c r="L141" s="10">
        <f>ROUND((SUM(L129:L140))/1,2)</f>
        <v>0</v>
      </c>
      <c r="M141" s="10">
        <f>ROUND((SUM(M129:M140))/1,2)</f>
        <v>0</v>
      </c>
      <c r="N141" s="10"/>
      <c r="O141" s="10"/>
      <c r="P141" s="10"/>
      <c r="Q141" s="10"/>
      <c r="R141" s="10"/>
      <c r="S141" s="10">
        <f>ROUND((SUM(S129:S140))/1,2)</f>
        <v>234.2</v>
      </c>
      <c r="T141" s="10"/>
      <c r="U141" s="10"/>
      <c r="V141" s="199">
        <f>ROUND((SUM(V129:V140))/1,2)</f>
        <v>0</v>
      </c>
      <c r="W141" s="215"/>
      <c r="X141" s="139"/>
      <c r="Y141" s="139"/>
      <c r="Z141" s="139"/>
    </row>
    <row r="142" spans="1:26" x14ac:dyDescent="0.3">
      <c r="A142" s="1"/>
      <c r="B142" s="207"/>
      <c r="C142" s="1"/>
      <c r="D142" s="1"/>
      <c r="E142" s="1"/>
      <c r="F142" s="1"/>
      <c r="G142" s="166"/>
      <c r="H142" s="133"/>
      <c r="I142" s="13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00"/>
      <c r="W142" s="53"/>
    </row>
    <row r="143" spans="1:26" x14ac:dyDescent="0.3">
      <c r="A143" s="10"/>
      <c r="B143" s="55"/>
      <c r="C143" s="173">
        <v>99</v>
      </c>
      <c r="D143" s="339" t="s">
        <v>63</v>
      </c>
      <c r="E143" s="339"/>
      <c r="F143" s="10"/>
      <c r="G143" s="172"/>
      <c r="H143" s="67"/>
      <c r="I143" s="67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96"/>
      <c r="W143" s="215"/>
      <c r="X143" s="139"/>
      <c r="Y143" s="139"/>
      <c r="Z143" s="139"/>
    </row>
    <row r="144" spans="1:26" ht="25.05" customHeight="1" x14ac:dyDescent="0.3">
      <c r="A144" s="180"/>
      <c r="B144" s="211">
        <v>45</v>
      </c>
      <c r="C144" s="181" t="s">
        <v>175</v>
      </c>
      <c r="D144" s="346" t="s">
        <v>176</v>
      </c>
      <c r="E144" s="346"/>
      <c r="F144" s="174" t="s">
        <v>167</v>
      </c>
      <c r="G144" s="176">
        <v>6166.973</v>
      </c>
      <c r="H144" s="175"/>
      <c r="I144" s="175">
        <f>ROUND(G144*(H144),2)</f>
        <v>0</v>
      </c>
      <c r="J144" s="174">
        <f>ROUND(G144*(N144),2)</f>
        <v>14492.39</v>
      </c>
      <c r="K144" s="179">
        <f>ROUND(G144*(O144),2)</f>
        <v>0</v>
      </c>
      <c r="L144" s="179"/>
      <c r="M144" s="179">
        <f>ROUND(G144*(H144),2)</f>
        <v>0</v>
      </c>
      <c r="N144" s="179">
        <v>2.35</v>
      </c>
      <c r="O144" s="179"/>
      <c r="P144" s="182"/>
      <c r="Q144" s="182"/>
      <c r="R144" s="182"/>
      <c r="S144" s="179">
        <f>ROUND(G144*(P144),3)</f>
        <v>0</v>
      </c>
      <c r="T144" s="179"/>
      <c r="U144" s="179"/>
      <c r="V144" s="197"/>
      <c r="W144" s="53"/>
      <c r="Z144">
        <v>0</v>
      </c>
    </row>
    <row r="145" spans="1:26" x14ac:dyDescent="0.3">
      <c r="A145" s="10"/>
      <c r="B145" s="55"/>
      <c r="C145" s="173">
        <v>99</v>
      </c>
      <c r="D145" s="339" t="s">
        <v>63</v>
      </c>
      <c r="E145" s="339"/>
      <c r="F145" s="10"/>
      <c r="G145" s="172"/>
      <c r="H145" s="67"/>
      <c r="I145" s="141">
        <f>ROUND((SUM(I143:I144))/1,2)</f>
        <v>0</v>
      </c>
      <c r="J145" s="10"/>
      <c r="K145" s="10"/>
      <c r="L145" s="10">
        <f>ROUND((SUM(L143:L144))/1,2)</f>
        <v>0</v>
      </c>
      <c r="M145" s="10">
        <f>ROUND((SUM(M143:M144))/1,2)</f>
        <v>0</v>
      </c>
      <c r="N145" s="10"/>
      <c r="O145" s="10"/>
      <c r="P145" s="191"/>
      <c r="Q145" s="1"/>
      <c r="R145" s="1"/>
      <c r="S145" s="191">
        <f>ROUND((SUM(S143:S144))/1,2)</f>
        <v>0</v>
      </c>
      <c r="T145" s="2"/>
      <c r="U145" s="2"/>
      <c r="V145" s="199">
        <f>ROUND((SUM(V143:V144))/1,2)</f>
        <v>0</v>
      </c>
      <c r="W145" s="53"/>
    </row>
    <row r="146" spans="1:26" x14ac:dyDescent="0.3">
      <c r="A146" s="1"/>
      <c r="B146" s="207"/>
      <c r="C146" s="1"/>
      <c r="D146" s="1"/>
      <c r="E146" s="1"/>
      <c r="F146" s="1"/>
      <c r="G146" s="166"/>
      <c r="H146" s="133"/>
      <c r="I146" s="13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00"/>
      <c r="W146" s="53"/>
    </row>
    <row r="147" spans="1:26" x14ac:dyDescent="0.3">
      <c r="A147" s="10"/>
      <c r="B147" s="55"/>
      <c r="C147" s="10"/>
      <c r="D147" s="341" t="s">
        <v>56</v>
      </c>
      <c r="E147" s="341"/>
      <c r="F147" s="10"/>
      <c r="G147" s="172"/>
      <c r="H147" s="67"/>
      <c r="I147" s="141">
        <f>ROUND((SUM(I80:I146))/2,2)</f>
        <v>0</v>
      </c>
      <c r="J147" s="10"/>
      <c r="K147" s="10"/>
      <c r="L147" s="10">
        <f>ROUND((SUM(L80:L146))/2,2)</f>
        <v>0</v>
      </c>
      <c r="M147" s="10">
        <f>ROUND((SUM(M80:M146))/2,2)</f>
        <v>0</v>
      </c>
      <c r="N147" s="10"/>
      <c r="O147" s="10"/>
      <c r="P147" s="191"/>
      <c r="Q147" s="1"/>
      <c r="R147" s="1"/>
      <c r="S147" s="191">
        <f>ROUND((SUM(S80:S146))/2,2)</f>
        <v>6021.77</v>
      </c>
      <c r="T147" s="1"/>
      <c r="U147" s="1"/>
      <c r="V147" s="199">
        <f>ROUND((SUM(V80:V146))/2,2)</f>
        <v>0</v>
      </c>
      <c r="W147" s="53"/>
    </row>
    <row r="148" spans="1:26" x14ac:dyDescent="0.3">
      <c r="A148" s="1"/>
      <c r="B148" s="213"/>
      <c r="C148" s="192"/>
      <c r="D148" s="348" t="s">
        <v>64</v>
      </c>
      <c r="E148" s="348"/>
      <c r="F148" s="192"/>
      <c r="G148" s="193"/>
      <c r="H148" s="194"/>
      <c r="I148" s="194">
        <f>ROUND((SUM(I80:I147))/3,2)</f>
        <v>0</v>
      </c>
      <c r="J148" s="192"/>
      <c r="K148" s="192">
        <f>ROUND((SUM(K80:K147))/3,2)</f>
        <v>0</v>
      </c>
      <c r="L148" s="192">
        <f>ROUND((SUM(L80:L147))/3,2)</f>
        <v>0</v>
      </c>
      <c r="M148" s="192">
        <f>ROUND((SUM(M80:M147))/3,2)</f>
        <v>0</v>
      </c>
      <c r="N148" s="192"/>
      <c r="O148" s="192"/>
      <c r="P148" s="193"/>
      <c r="Q148" s="192"/>
      <c r="R148" s="192"/>
      <c r="S148" s="193">
        <f>ROUND((SUM(S80:S147))/3,2)</f>
        <v>6021.77</v>
      </c>
      <c r="T148" s="192"/>
      <c r="U148" s="192"/>
      <c r="V148" s="201">
        <f>ROUND((SUM(V80:V147))/3,2)</f>
        <v>0</v>
      </c>
      <c r="W148" s="53"/>
      <c r="Z148">
        <f>(SUM(Z80:Z147))</f>
        <v>0</v>
      </c>
    </row>
  </sheetData>
  <mergeCells count="112">
    <mergeCell ref="D141:E141"/>
    <mergeCell ref="D143:E143"/>
    <mergeCell ref="D144:E144"/>
    <mergeCell ref="D145:E145"/>
    <mergeCell ref="D147:E147"/>
    <mergeCell ref="D148:E148"/>
    <mergeCell ref="D135:E135"/>
    <mergeCell ref="D136:E136"/>
    <mergeCell ref="D137:E137"/>
    <mergeCell ref="D138:E138"/>
    <mergeCell ref="D139:E139"/>
    <mergeCell ref="D140:E140"/>
    <mergeCell ref="D129:E129"/>
    <mergeCell ref="D130:E130"/>
    <mergeCell ref="D131:E131"/>
    <mergeCell ref="D132:E132"/>
    <mergeCell ref="D133:E133"/>
    <mergeCell ref="D134:E134"/>
    <mergeCell ref="D121:E121"/>
    <mergeCell ref="D122:E122"/>
    <mergeCell ref="D124:E124"/>
    <mergeCell ref="D125:E125"/>
    <mergeCell ref="D126:E126"/>
    <mergeCell ref="D127:E127"/>
    <mergeCell ref="D115:E115"/>
    <mergeCell ref="D116:E116"/>
    <mergeCell ref="D117:E117"/>
    <mergeCell ref="D118:E118"/>
    <mergeCell ref="D119:E119"/>
    <mergeCell ref="D120:E120"/>
    <mergeCell ref="D108:E108"/>
    <mergeCell ref="D109:E109"/>
    <mergeCell ref="D110:E110"/>
    <mergeCell ref="D111:E111"/>
    <mergeCell ref="D113:E113"/>
    <mergeCell ref="D114:E114"/>
    <mergeCell ref="D101:E101"/>
    <mergeCell ref="D102:E102"/>
    <mergeCell ref="D103:E103"/>
    <mergeCell ref="D104:E104"/>
    <mergeCell ref="D105:E105"/>
    <mergeCell ref="D106:E106"/>
    <mergeCell ref="D94:E94"/>
    <mergeCell ref="D96:E96"/>
    <mergeCell ref="D97:E97"/>
    <mergeCell ref="D98:E98"/>
    <mergeCell ref="D99:E99"/>
    <mergeCell ref="D100:E100"/>
    <mergeCell ref="D88:E88"/>
    <mergeCell ref="D89:E8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B73:E73"/>
    <mergeCell ref="I71:P71"/>
    <mergeCell ref="D80:E80"/>
    <mergeCell ref="D81:E81"/>
    <mergeCell ref="B61:D61"/>
    <mergeCell ref="B62:D62"/>
    <mergeCell ref="B63:D63"/>
    <mergeCell ref="B65:D65"/>
    <mergeCell ref="B69:V69"/>
    <mergeCell ref="F25:H25"/>
    <mergeCell ref="F26:H26"/>
    <mergeCell ref="F27:H27"/>
    <mergeCell ref="F28:G28"/>
    <mergeCell ref="F29:G29"/>
    <mergeCell ref="F30:G30"/>
    <mergeCell ref="F19:H19"/>
    <mergeCell ref="B71:E71"/>
    <mergeCell ref="B72:E72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3:H23"/>
    <mergeCell ref="F24:H24"/>
    <mergeCell ref="B11:H11"/>
    <mergeCell ref="F14:H14"/>
    <mergeCell ref="F15:H15"/>
    <mergeCell ref="F16:H16"/>
    <mergeCell ref="F17:H17"/>
    <mergeCell ref="F18:H18"/>
    <mergeCell ref="H1:I1"/>
    <mergeCell ref="B1:C1"/>
    <mergeCell ref="E1:F1"/>
    <mergeCell ref="B2:V2"/>
    <mergeCell ref="B3:V3"/>
    <mergeCell ref="B7:H7"/>
    <mergeCell ref="B9:H9"/>
    <mergeCell ref="F20:H20"/>
    <mergeCell ref="F21:H21"/>
    <mergeCell ref="F22:H22"/>
  </mergeCells>
  <hyperlinks>
    <hyperlink ref="B1:C1" location="A2:A2" tooltip="Klikni na prechod ku Kryciemu listu..." display="Krycí list rozpočtu" xr:uid="{879D8FEB-D8ED-4712-B26A-93C6A39F2C42}"/>
    <hyperlink ref="E1:F1" location="A54:A54" tooltip="Klikni na prechod ku rekapitulácii..." display="Rekapitulácia rozpočtu" xr:uid="{F4C5C440-B083-4DE3-825F-1048AAB78458}"/>
    <hyperlink ref="H1:I1" location="B79:B79" tooltip="Klikni na prechod ku Rozpočet..." display="Rozpočet" xr:uid="{5D2F6A94-5ED0-4E5D-AB81-0378DF5FCB57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verticalDpi="0" copies="0" r:id="rId1"/>
  <headerFooter>
    <oddHeader>&amp;C&amp;B&amp; Rozpočet VÝSTAVBA CESTNEJ KOMUNIKÁCIE A CHODNÍKOV PRE PEŠÍCH V OBCI KAMENNÁ PORUBA / Vlastný objekt</oddHeader>
    <oddFooter>&amp;RStrana &amp;P z &amp;N    &amp;L&amp;7Spracované systémom Systematic® Kalkulus, tel.: 051 77 10 585</oddFooter>
  </headerFooter>
  <rowBreaks count="2" manualBreakCount="2">
    <brk id="40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Rekapitulácia</vt:lpstr>
      <vt:lpstr>Krycí list stavby</vt:lpstr>
      <vt:lpstr>SO 15258</vt:lpstr>
      <vt:lpstr>'SO 15258'!Oblasť_tlače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dcterms:created xsi:type="dcterms:W3CDTF">2021-03-13T15:40:09Z</dcterms:created>
  <dcterms:modified xsi:type="dcterms:W3CDTF">2022-08-31T07:06:23Z</dcterms:modified>
</cp:coreProperties>
</file>