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lerova\Documents\0_OBSTARÁVATEĽ SK\Obec Lubeník\3 Zberný dvor a kompostáreň\Podlimit\3. sutazne podklady\"/>
    </mc:Choice>
  </mc:AlternateContent>
  <bookViews>
    <workbookView xWindow="-108" yWindow="-108" windowWidth="23256" windowHeight="12576"/>
  </bookViews>
  <sheets>
    <sheet name="Rekapitulácia stavby" sheetId="1" r:id="rId1"/>
    <sheet name="SO01 - Oplotenie areálu" sheetId="2" r:id="rId2"/>
    <sheet name="SO02 - Spevnené plochy - ..." sheetId="3" r:id="rId3"/>
    <sheet name="SO03 - Betónový box" sheetId="4" r:id="rId4"/>
  </sheets>
  <definedNames>
    <definedName name="_xlnm._FilterDatabase" localSheetId="1" hidden="1">'SO01 - Oplotenie areálu'!$C$122:$K$161</definedName>
    <definedName name="_xlnm._FilterDatabase" localSheetId="2" hidden="1">'SO02 - Spevnené plochy - ...'!$C$119:$K$138</definedName>
    <definedName name="_xlnm._FilterDatabase" localSheetId="3" hidden="1">'SO03 - Betónový box'!$C$119:$K$145</definedName>
    <definedName name="_xlnm.Print_Titles" localSheetId="0">'Rekapitulácia stavby'!$92:$92</definedName>
    <definedName name="_xlnm.Print_Titles" localSheetId="1">'SO01 - Oplotenie areálu'!$122:$122</definedName>
    <definedName name="_xlnm.Print_Titles" localSheetId="2">'SO02 - Spevnené plochy - ...'!$119:$119</definedName>
    <definedName name="_xlnm.Print_Titles" localSheetId="3">'SO03 - Betónový box'!$119:$119</definedName>
    <definedName name="_xlnm.Print_Area" localSheetId="0">'Rekapitulácia stavby'!$D$4:$AO$76,'Rekapitulácia stavby'!$C$82:$AQ$98</definedName>
    <definedName name="_xlnm.Print_Area" localSheetId="1">'SO01 - Oplotenie areálu'!$C$4:$J$76,'SO01 - Oplotenie areálu'!$C$82:$J$104,'SO01 - Oplotenie areálu'!$C$110:$K$161</definedName>
    <definedName name="_xlnm.Print_Area" localSheetId="2">'SO02 - Spevnené plochy - ...'!$C$4:$J$76,'SO02 - Spevnené plochy - ...'!$C$82:$J$101,'SO02 - Spevnené plochy - ...'!$C$107:$K$138</definedName>
    <definedName name="_xlnm.Print_Area" localSheetId="3">'SO03 - Betónový box'!$C$4:$J$76,'SO03 - Betónový box'!$C$82:$J$101,'SO03 - Betónový box'!$C$107:$K$145</definedName>
  </definedNames>
  <calcPr calcId="162913"/>
</workbook>
</file>

<file path=xl/calcChain.xml><?xml version="1.0" encoding="utf-8"?>
<calcChain xmlns="http://schemas.openxmlformats.org/spreadsheetml/2006/main">
  <c r="J142" i="2" l="1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37" i="4"/>
  <c r="J36" i="4"/>
  <c r="AY97" i="1"/>
  <c r="J35" i="4"/>
  <c r="AX97" i="1" s="1"/>
  <c r="BI145" i="4"/>
  <c r="BH145" i="4"/>
  <c r="BG145" i="4"/>
  <c r="BE145" i="4"/>
  <c r="T145" i="4"/>
  <c r="T144" i="4" s="1"/>
  <c r="R145" i="4"/>
  <c r="R144" i="4" s="1"/>
  <c r="P145" i="4"/>
  <c r="P144" i="4" s="1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J117" i="4"/>
  <c r="J116" i="4"/>
  <c r="F116" i="4"/>
  <c r="F114" i="4"/>
  <c r="E112" i="4"/>
  <c r="J92" i="4"/>
  <c r="J91" i="4"/>
  <c r="F91" i="4"/>
  <c r="F89" i="4"/>
  <c r="E87" i="4"/>
  <c r="J18" i="4"/>
  <c r="E18" i="4"/>
  <c r="F117" i="4" s="1"/>
  <c r="J17" i="4"/>
  <c r="J114" i="4"/>
  <c r="E7" i="4"/>
  <c r="E110" i="4" s="1"/>
  <c r="J37" i="3"/>
  <c r="J36" i="3"/>
  <c r="AY96" i="1"/>
  <c r="J35" i="3"/>
  <c r="AX96" i="1" s="1"/>
  <c r="BI138" i="3"/>
  <c r="BH138" i="3"/>
  <c r="BG138" i="3"/>
  <c r="BE138" i="3"/>
  <c r="T138" i="3"/>
  <c r="T137" i="3" s="1"/>
  <c r="R138" i="3"/>
  <c r="R137" i="3" s="1"/>
  <c r="P138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J117" i="3"/>
  <c r="J116" i="3"/>
  <c r="F116" i="3"/>
  <c r="F114" i="3"/>
  <c r="E112" i="3"/>
  <c r="J92" i="3"/>
  <c r="J91" i="3"/>
  <c r="F91" i="3"/>
  <c r="F89" i="3"/>
  <c r="E87" i="3"/>
  <c r="J18" i="3"/>
  <c r="E18" i="3"/>
  <c r="F117" i="3"/>
  <c r="J17" i="3"/>
  <c r="J114" i="3"/>
  <c r="E7" i="3"/>
  <c r="E85" i="3" s="1"/>
  <c r="J37" i="2"/>
  <c r="J36" i="2"/>
  <c r="AY95" i="1" s="1"/>
  <c r="J35" i="2"/>
  <c r="AX95" i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T137" i="2" s="1"/>
  <c r="R138" i="2"/>
  <c r="R137" i="2" s="1"/>
  <c r="P138" i="2"/>
  <c r="P137" i="2" s="1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 s="1"/>
  <c r="R131" i="2"/>
  <c r="R130" i="2" s="1"/>
  <c r="P131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20" i="2"/>
  <c r="J119" i="2"/>
  <c r="F119" i="2"/>
  <c r="F117" i="2"/>
  <c r="E115" i="2"/>
  <c r="J92" i="2"/>
  <c r="J91" i="2"/>
  <c r="F91" i="2"/>
  <c r="F89" i="2"/>
  <c r="E87" i="2"/>
  <c r="J18" i="2"/>
  <c r="E18" i="2"/>
  <c r="F92" i="2" s="1"/>
  <c r="J17" i="2"/>
  <c r="J89" i="2"/>
  <c r="E7" i="2"/>
  <c r="E85" i="2" s="1"/>
  <c r="L90" i="1"/>
  <c r="AM90" i="1"/>
  <c r="AM89" i="1"/>
  <c r="L89" i="1"/>
  <c r="AM87" i="1"/>
  <c r="L87" i="1"/>
  <c r="L85" i="1"/>
  <c r="L84" i="1"/>
  <c r="BK145" i="4"/>
  <c r="BK142" i="4"/>
  <c r="J139" i="4"/>
  <c r="BK138" i="4"/>
  <c r="J137" i="4"/>
  <c r="BK136" i="4"/>
  <c r="BK135" i="4"/>
  <c r="J132" i="4"/>
  <c r="BK131" i="4"/>
  <c r="BK127" i="4"/>
  <c r="BK124" i="4"/>
  <c r="BK123" i="4"/>
  <c r="BK136" i="3"/>
  <c r="J130" i="3"/>
  <c r="BK127" i="3"/>
  <c r="BK123" i="3"/>
  <c r="BK155" i="2"/>
  <c r="BK154" i="2"/>
  <c r="BK149" i="2"/>
  <c r="BK144" i="2"/>
  <c r="J138" i="2"/>
  <c r="J131" i="2"/>
  <c r="BK126" i="2"/>
  <c r="BK143" i="4"/>
  <c r="J142" i="4"/>
  <c r="J141" i="4"/>
  <c r="BK137" i="4"/>
  <c r="J135" i="4"/>
  <c r="BK133" i="4"/>
  <c r="BK130" i="4"/>
  <c r="BK129" i="4"/>
  <c r="BK128" i="4"/>
  <c r="J127" i="4"/>
  <c r="J126" i="4"/>
  <c r="J125" i="4"/>
  <c r="BK138" i="3"/>
  <c r="BK134" i="3"/>
  <c r="J133" i="3"/>
  <c r="BK130" i="3"/>
  <c r="BK129" i="3"/>
  <c r="J128" i="3"/>
  <c r="J126" i="3"/>
  <c r="J135" i="2"/>
  <c r="J145" i="4"/>
  <c r="BK140" i="4"/>
  <c r="BK139" i="4"/>
  <c r="J138" i="4"/>
  <c r="J136" i="4"/>
  <c r="BK132" i="4"/>
  <c r="J131" i="4"/>
  <c r="J128" i="4"/>
  <c r="BK126" i="4"/>
  <c r="BK133" i="3"/>
  <c r="J124" i="3"/>
  <c r="J123" i="3"/>
  <c r="BK156" i="2"/>
  <c r="BK150" i="2"/>
  <c r="BK136" i="2"/>
  <c r="J134" i="2"/>
  <c r="BK127" i="2"/>
  <c r="J126" i="2"/>
  <c r="J143" i="4"/>
  <c r="BK141" i="4"/>
  <c r="J140" i="4"/>
  <c r="J133" i="4"/>
  <c r="J130" i="4"/>
  <c r="J129" i="4"/>
  <c r="BK125" i="4"/>
  <c r="J124" i="4"/>
  <c r="BK124" i="3"/>
  <c r="BK158" i="2"/>
  <c r="BK151" i="2"/>
  <c r="J136" i="2"/>
  <c r="J129" i="2"/>
  <c r="J128" i="2"/>
  <c r="AS94" i="1"/>
  <c r="J123" i="4"/>
  <c r="BK135" i="3"/>
  <c r="BK161" i="2"/>
  <c r="BK159" i="2"/>
  <c r="BK141" i="2"/>
  <c r="BK133" i="2"/>
  <c r="J138" i="3"/>
  <c r="J136" i="3"/>
  <c r="J135" i="3"/>
  <c r="J131" i="3"/>
  <c r="BK128" i="3"/>
  <c r="J127" i="3"/>
  <c r="BK153" i="2"/>
  <c r="BK134" i="2"/>
  <c r="J133" i="2"/>
  <c r="BK131" i="2"/>
  <c r="BK128" i="2"/>
  <c r="J134" i="3"/>
  <c r="BK131" i="3"/>
  <c r="J129" i="3"/>
  <c r="BK126" i="3"/>
  <c r="J125" i="3"/>
  <c r="BK157" i="2"/>
  <c r="BK152" i="2"/>
  <c r="BK148" i="2"/>
  <c r="BK147" i="2"/>
  <c r="BK146" i="2"/>
  <c r="BK129" i="2"/>
  <c r="BK125" i="3"/>
  <c r="BK160" i="2"/>
  <c r="BK145" i="2"/>
  <c r="BK142" i="2"/>
  <c r="J141" i="2"/>
  <c r="BK138" i="2"/>
  <c r="BK135" i="2"/>
  <c r="J127" i="2"/>
  <c r="F33" i="4" l="1"/>
  <c r="AZ97" i="1" s="1"/>
  <c r="E113" i="2"/>
  <c r="P140" i="2"/>
  <c r="P139" i="2" s="1"/>
  <c r="BK132" i="2"/>
  <c r="J132" i="2" s="1"/>
  <c r="J100" i="2" s="1"/>
  <c r="P125" i="2"/>
  <c r="T140" i="2"/>
  <c r="T139" i="2" s="1"/>
  <c r="R132" i="2"/>
  <c r="T132" i="3"/>
  <c r="BK140" i="2"/>
  <c r="J140" i="2" s="1"/>
  <c r="J103" i="2" s="1"/>
  <c r="T122" i="3"/>
  <c r="R122" i="4"/>
  <c r="T125" i="2"/>
  <c r="P132" i="2"/>
  <c r="R122" i="3"/>
  <c r="R132" i="3"/>
  <c r="R121" i="3" s="1"/>
  <c r="R120" i="3" s="1"/>
  <c r="P134" i="4"/>
  <c r="R125" i="2"/>
  <c r="R124" i="2" s="1"/>
  <c r="R140" i="2"/>
  <c r="R139" i="2" s="1"/>
  <c r="BK122" i="3"/>
  <c r="J122" i="3" s="1"/>
  <c r="J98" i="3" s="1"/>
  <c r="P132" i="3"/>
  <c r="P122" i="4"/>
  <c r="T122" i="4"/>
  <c r="R134" i="4"/>
  <c r="BK125" i="2"/>
  <c r="T132" i="2"/>
  <c r="P122" i="3"/>
  <c r="P121" i="3"/>
  <c r="P120" i="3" s="1"/>
  <c r="AU96" i="1" s="1"/>
  <c r="BK132" i="3"/>
  <c r="J132" i="3" s="1"/>
  <c r="J99" i="3" s="1"/>
  <c r="BK122" i="4"/>
  <c r="J122" i="4" s="1"/>
  <c r="J98" i="4" s="1"/>
  <c r="BK134" i="4"/>
  <c r="J134" i="4" s="1"/>
  <c r="J99" i="4" s="1"/>
  <c r="T134" i="4"/>
  <c r="F120" i="2"/>
  <c r="BF136" i="2"/>
  <c r="BF144" i="2"/>
  <c r="BF149" i="2"/>
  <c r="BF152" i="2"/>
  <c r="BF156" i="2"/>
  <c r="BF161" i="2"/>
  <c r="BF131" i="2"/>
  <c r="BF153" i="2"/>
  <c r="BK137" i="2"/>
  <c r="J137" i="2" s="1"/>
  <c r="J101" i="2" s="1"/>
  <c r="E110" i="3"/>
  <c r="BF133" i="3"/>
  <c r="BF139" i="4"/>
  <c r="J117" i="2"/>
  <c r="BF126" i="2"/>
  <c r="BF157" i="2"/>
  <c r="BF158" i="2"/>
  <c r="BK130" i="2"/>
  <c r="J130" i="2" s="1"/>
  <c r="J99" i="2" s="1"/>
  <c r="BF124" i="3"/>
  <c r="BF129" i="3"/>
  <c r="BF129" i="2"/>
  <c r="BF134" i="2"/>
  <c r="BF135" i="2"/>
  <c r="BF138" i="2"/>
  <c r="BF154" i="2"/>
  <c r="BF126" i="3"/>
  <c r="BF131" i="3"/>
  <c r="E85" i="4"/>
  <c r="J89" i="4"/>
  <c r="BF133" i="2"/>
  <c r="BF145" i="2"/>
  <c r="BF150" i="2"/>
  <c r="BF127" i="3"/>
  <c r="BF130" i="3"/>
  <c r="BF134" i="3"/>
  <c r="F92" i="4"/>
  <c r="BF128" i="4"/>
  <c r="BF138" i="4"/>
  <c r="BF128" i="2"/>
  <c r="BF141" i="2"/>
  <c r="BF142" i="2"/>
  <c r="BF147" i="2"/>
  <c r="BF148" i="2"/>
  <c r="BF151" i="2"/>
  <c r="BF155" i="2"/>
  <c r="F92" i="3"/>
  <c r="BF135" i="3"/>
  <c r="BF127" i="4"/>
  <c r="BF130" i="4"/>
  <c r="BF132" i="4"/>
  <c r="BF133" i="4"/>
  <c r="BF135" i="4"/>
  <c r="BF137" i="4"/>
  <c r="BF141" i="4"/>
  <c r="BF143" i="4"/>
  <c r="BF145" i="4"/>
  <c r="BF159" i="2"/>
  <c r="BF160" i="2"/>
  <c r="BF123" i="3"/>
  <c r="BF136" i="3"/>
  <c r="BF138" i="3"/>
  <c r="BF123" i="4"/>
  <c r="BF124" i="4"/>
  <c r="BF126" i="4"/>
  <c r="BF140" i="4"/>
  <c r="BF142" i="4"/>
  <c r="BK144" i="4"/>
  <c r="J144" i="4" s="1"/>
  <c r="J100" i="4" s="1"/>
  <c r="BF127" i="2"/>
  <c r="BF146" i="2"/>
  <c r="J89" i="3"/>
  <c r="BF125" i="3"/>
  <c r="BF128" i="3"/>
  <c r="BK137" i="3"/>
  <c r="J137" i="3" s="1"/>
  <c r="J100" i="3" s="1"/>
  <c r="BF125" i="4"/>
  <c r="BF129" i="4"/>
  <c r="BF131" i="4"/>
  <c r="BF136" i="4"/>
  <c r="F37" i="2"/>
  <c r="BD95" i="1" s="1"/>
  <c r="J33" i="3"/>
  <c r="AV96" i="1" s="1"/>
  <c r="F37" i="4"/>
  <c r="BD97" i="1" s="1"/>
  <c r="F35" i="3"/>
  <c r="BB96" i="1" s="1"/>
  <c r="F36" i="2"/>
  <c r="BC95" i="1" s="1"/>
  <c r="F36" i="4"/>
  <c r="BC97" i="1" s="1"/>
  <c r="F36" i="3"/>
  <c r="BC96" i="1" s="1"/>
  <c r="F35" i="2"/>
  <c r="BB95" i="1" s="1"/>
  <c r="F35" i="4"/>
  <c r="BB97" i="1" s="1"/>
  <c r="F33" i="2"/>
  <c r="AZ95" i="1" s="1"/>
  <c r="J33" i="4"/>
  <c r="AV97" i="1" s="1"/>
  <c r="F37" i="3"/>
  <c r="BD96" i="1" s="1"/>
  <c r="J33" i="2"/>
  <c r="AV95" i="1" s="1"/>
  <c r="F33" i="3"/>
  <c r="AZ96" i="1" s="1"/>
  <c r="P121" i="4" l="1"/>
  <c r="P120" i="4" s="1"/>
  <c r="AU97" i="1" s="1"/>
  <c r="T121" i="3"/>
  <c r="T120" i="3" s="1"/>
  <c r="BK124" i="2"/>
  <c r="J124" i="2" s="1"/>
  <c r="J97" i="2" s="1"/>
  <c r="R123" i="2"/>
  <c r="P124" i="2"/>
  <c r="P123" i="2"/>
  <c r="AU95" i="1" s="1"/>
  <c r="AU94" i="1" s="1"/>
  <c r="T124" i="2"/>
  <c r="T123" i="2" s="1"/>
  <c r="T121" i="4"/>
  <c r="T120" i="4" s="1"/>
  <c r="R121" i="4"/>
  <c r="R120" i="4" s="1"/>
  <c r="J125" i="2"/>
  <c r="J98" i="2" s="1"/>
  <c r="BK139" i="2"/>
  <c r="J139" i="2" s="1"/>
  <c r="J102" i="2" s="1"/>
  <c r="BK121" i="3"/>
  <c r="BK120" i="3" s="1"/>
  <c r="J120" i="3" s="1"/>
  <c r="J30" i="3" s="1"/>
  <c r="AG96" i="1" s="1"/>
  <c r="BK121" i="4"/>
  <c r="J121" i="4" s="1"/>
  <c r="J97" i="4" s="1"/>
  <c r="AZ94" i="1"/>
  <c r="W29" i="1" s="1"/>
  <c r="F34" i="3"/>
  <c r="BA96" i="1" s="1"/>
  <c r="J34" i="2"/>
  <c r="AW95" i="1" s="1"/>
  <c r="AT95" i="1" s="1"/>
  <c r="BD94" i="1"/>
  <c r="W33" i="1" s="1"/>
  <c r="J34" i="4"/>
  <c r="AW97" i="1" s="1"/>
  <c r="AT97" i="1" s="1"/>
  <c r="F34" i="4"/>
  <c r="BA97" i="1" s="1"/>
  <c r="F34" i="2"/>
  <c r="BA95" i="1" s="1"/>
  <c r="BC94" i="1"/>
  <c r="AY94" i="1" s="1"/>
  <c r="J34" i="3"/>
  <c r="AW96" i="1" s="1"/>
  <c r="AT96" i="1" s="1"/>
  <c r="BB94" i="1"/>
  <c r="AX94" i="1" s="1"/>
  <c r="J39" i="3" l="1"/>
  <c r="BK123" i="2"/>
  <c r="J123" i="2" s="1"/>
  <c r="J96" i="2" s="1"/>
  <c r="J121" i="3"/>
  <c r="J97" i="3" s="1"/>
  <c r="J96" i="3"/>
  <c r="BK120" i="4"/>
  <c r="J120" i="4" s="1"/>
  <c r="J96" i="4" s="1"/>
  <c r="AN96" i="1"/>
  <c r="BA94" i="1"/>
  <c r="W30" i="1" s="1"/>
  <c r="W32" i="1"/>
  <c r="W31" i="1"/>
  <c r="AV94" i="1"/>
  <c r="AK29" i="1" s="1"/>
  <c r="AW94" i="1" l="1"/>
  <c r="AK30" i="1" s="1"/>
  <c r="J30" i="4"/>
  <c r="AG97" i="1" s="1"/>
  <c r="AN97" i="1" s="1"/>
  <c r="J30" i="2"/>
  <c r="AG95" i="1" s="1"/>
  <c r="AN95" i="1" s="1"/>
  <c r="J39" i="2" l="1"/>
  <c r="J39" i="4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<sst xmlns="http://schemas.openxmlformats.org/spreadsheetml/2006/main" count="1511" uniqueCount="353">
  <si>
    <t>Export Komplet</t>
  </si>
  <si>
    <t/>
  </si>
  <si>
    <t>2.0</t>
  </si>
  <si>
    <t>False</t>
  </si>
  <si>
    <t>{c8bcb8fa-0c98-4d42-a5c7-e0f460484407}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</si>
  <si>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</si>
  <si>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</si>
  <si>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</si>
  <si>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</si>
  <si>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</si>
  <si>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</si>
  <si>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</si>
  <si>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20-2020F</t>
  </si>
  <si>
    <t>Stavba:</t>
  </si>
  <si>
    <t>Kompostáreň v obci Lubeník</t>
  </si>
  <si>
    <t>JKSO:</t>
  </si>
  <si>
    <t>KS:</t>
  </si>
  <si>
    <t>Miesto:</t>
  </si>
  <si>
    <t>Obec Lubeník ; okr:Revúca</t>
  </si>
  <si>
    <t>Dátum:</t>
  </si>
  <si>
    <t>Objednávateľ:</t>
  </si>
  <si>
    <t>IČO:</t>
  </si>
  <si>
    <t>Obec Lubeník ; Obecný úrad č.222 ; 049 18 Lubeník</t>
  </si>
  <si>
    <t>IČ DPH:</t>
  </si>
  <si>
    <t>Zhotoviteľ:</t>
  </si>
  <si>
    <t xml:space="preserve"> </t>
  </si>
  <si>
    <t>Projektant:</t>
  </si>
  <si>
    <t>ByvaPro s.r.o., Mlynské Nivy 58, 821 05 Bratislava</t>
  </si>
  <si>
    <t>True</t>
  </si>
  <si>
    <t>Spracovateľ:</t>
  </si>
  <si>
    <t>Poznámka:</t>
  </si>
  <si>
    <t>K správnemu naceneniu výkazu výmer je potrebné naštudovanie PD a obhliadka stavby. Naceniť je potrebné jestvujúci výkaz výmer podľa pokynov tendrového zadávateľa, resp. zmluvy o dielo. Rozdiely uviesť pod čiaru. Výkaz výmer výberom položiek, priloženými výpočtami má pomôcť a urýchliť dodávateľovi správne naceniť všetky práce podľa PD ku kompletnej realizácii, skolaudovaní a užívateľnosti diela. Práce a dodávky obsiahnuté v PD a neobsiahnuté vo výkaze výmer je dodávateľ povinný položkovo rozšpecifikovať a naceniť pod čiaru, mimo ponukového rozpočtu pre objektívne rozhodovanie. Zmeny, opravy VV a návrhy na možné zníženie stavebných nákladov dodávateľ nacení rovnako pod čiaru a priloží k ponukovému rozpočtu. Výmeny materiálov je potrebné prekonzultovať s architektom a investorom. Pri materiáloch uvedených všeobecne dodávateľ špecifikuje konkrétny uvažovaný druh.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</si>
  <si>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</si>
  <si>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</si>
  <si>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</si>
  <si>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</si>
  <si>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</si>
  <si>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</si>
  <si>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</si>
  <si>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</si>
  <si>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</si>
  <si>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</si>
  <si>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</si>
  <si>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</si>
  <si>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</si>
  <si>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</si>
  <si>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</si>
  <si>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</si>
  <si>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</si>
  <si>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</si>
  <si>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</si>
  <si>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</si>
  <si>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</si>
  <si>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</si>
  <si>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</si>
  <si>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</si>
  <si>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</si>
  <si>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</si>
  <si>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</si>
  <si>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</si>
  <si>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</si>
  <si>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</si>
  <si>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</si>
  <si>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</si>
  <si>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</si>
  <si>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</si>
  <si>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</si>
  <si>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</si>
  <si>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</si>
  <si>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</si>
  <si>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</si>
  <si>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</si>
  <si>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</si>
  <si>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</si>
  <si>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</si>
  <si>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</si>
  <si>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</si>
  <si>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</si>
  <si>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Oplotenie areálu</t>
  </si>
  <si>
    <t>STA</t>
  </si>
  <si>
    <t>1</t>
  </si>
  <si>
    <t>{ba8da40e-13a3-44f4-b900-b7a01db0a7ba}</t>
  </si>
  <si>
    <t>SO02</t>
  </si>
  <si>
    <t>Spevnené plochy - betónové panely</t>
  </si>
  <si>
    <t>{126335d1-fd34-4044-b1df-0c9b0d5d9b90}</t>
  </si>
  <si>
    <t>SO03</t>
  </si>
  <si>
    <t>Betónový box</t>
  </si>
  <si>
    <t>{f4e47489-3853-4948-8a50-a9d3822ab629}</t>
  </si>
  <si>
    <t>KRYCÍ LIST ROZPOČTU</t>
  </si>
  <si>
    <t>Objekt:</t>
  </si>
  <si>
    <t>SO01 - Oplotenie areálu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</si>
  <si>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</si>
  <si>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</si>
  <si>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</si>
  <si>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</si>
  <si>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</si>
  <si>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</si>
  <si>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</si>
  <si>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</si>
  <si>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</si>
  <si>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</si>
  <si>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</si>
  <si>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</si>
  <si>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</si>
  <si>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</si>
  <si>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</si>
  <si>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</si>
  <si>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</si>
  <si>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</si>
  <si>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</si>
  <si>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</si>
  <si>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</si>
  <si>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</si>
  <si>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</si>
  <si>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</si>
  <si>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</si>
  <si>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</si>
  <si>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</si>
  <si>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</si>
  <si>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</si>
  <si>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131211101.S</t>
  </si>
  <si>
    <t>Hĺbenie jám v  hornine tr.3 súdržných - ručným náradím</t>
  </si>
  <si>
    <t>m3</t>
  </si>
  <si>
    <t>4</t>
  </si>
  <si>
    <t>2</t>
  </si>
  <si>
    <t>123612070</t>
  </si>
  <si>
    <t>131211119.S</t>
  </si>
  <si>
    <t>Príplatok za lepivosť pri hĺbení jám ručným náradím v hornine tr. 3</t>
  </si>
  <si>
    <t>2090543279</t>
  </si>
  <si>
    <t>3</t>
  </si>
  <si>
    <t>174101102.S</t>
  </si>
  <si>
    <t>Zásyp sypaninou v uzavretých priestoroch s urovnaním povrchu zásypu</t>
  </si>
  <si>
    <t>585817170</t>
  </si>
  <si>
    <t>181301102.S</t>
  </si>
  <si>
    <t>Rozprestretie ornice v rovine, plocha do 500 m2, hr.do 150 mm</t>
  </si>
  <si>
    <t>m2</t>
  </si>
  <si>
    <t>1363171434</t>
  </si>
  <si>
    <t>Zakladanie</t>
  </si>
  <si>
    <t>5</t>
  </si>
  <si>
    <t>275313612.S</t>
  </si>
  <si>
    <t>Betón základových pätiek, prostý tr. C 20/25</t>
  </si>
  <si>
    <t>-1963308390</t>
  </si>
  <si>
    <t>9</t>
  </si>
  <si>
    <t>Ostatné konštrukcie a práce-búranie</t>
  </si>
  <si>
    <t>6</t>
  </si>
  <si>
    <t>979011111</t>
  </si>
  <si>
    <t>Zvislá doprava sutiny a vybúraných hmôt za prvé podlažie nad alebo pod základným podlažím</t>
  </si>
  <si>
    <t>t</t>
  </si>
  <si>
    <t>-1274745910</t>
  </si>
  <si>
    <t>7</t>
  </si>
  <si>
    <t>979081111</t>
  </si>
  <si>
    <t>Odvoz sutiny a vybúraných hmôt na skládku do 1 km</t>
  </si>
  <si>
    <t>-1237290907</t>
  </si>
  <si>
    <t>8</t>
  </si>
  <si>
    <t>979081121</t>
  </si>
  <si>
    <t>Odvoz sutiny a vybúraných hmôt na skládku za každý ďalší 1 km</t>
  </si>
  <si>
    <t>1508097393</t>
  </si>
  <si>
    <t>979089713</t>
  </si>
  <si>
    <t>Prenájom kontajneru 7 m3</t>
  </si>
  <si>
    <t>ks</t>
  </si>
  <si>
    <t>-830269567</t>
  </si>
  <si>
    <t>99</t>
  </si>
  <si>
    <t>Presun hmôt HSV</t>
  </si>
  <si>
    <t>10</t>
  </si>
  <si>
    <t>999281111</t>
  </si>
  <si>
    <t>Presun hmôt pre opravy a údržbu objektov vrátane vonkajších plášťov výšky do 25 m</t>
  </si>
  <si>
    <t>1974239615</t>
  </si>
  <si>
    <t>PSV</t>
  </si>
  <si>
    <t>Práce a dodávky PSV</t>
  </si>
  <si>
    <t>767</t>
  </si>
  <si>
    <t>Konštrukcie doplnkové kovové</t>
  </si>
  <si>
    <t>11</t>
  </si>
  <si>
    <t>767658204</t>
  </si>
  <si>
    <t>Montáž samonosnej posuvnej brány pre šírku prejazdu do 4,5 m - C profil 80x80x5</t>
  </si>
  <si>
    <t>16</t>
  </si>
  <si>
    <t>-1644545772</t>
  </si>
  <si>
    <t>12</t>
  </si>
  <si>
    <t>767658210</t>
  </si>
  <si>
    <t>Montáž koľajovej posuvnej brány pre šírku prejazdu 3,0 m - vrchné vedenie</t>
  </si>
  <si>
    <t>-704132422</t>
  </si>
  <si>
    <t>13</t>
  </si>
  <si>
    <t>M</t>
  </si>
  <si>
    <t>553510016700</t>
  </si>
  <si>
    <t>Spodný doraz KLB-SD-2 pre posuvnú bránu na skrutkovanie pre posuvnú bránu</t>
  </si>
  <si>
    <t>32</t>
  </si>
  <si>
    <t>940732607</t>
  </si>
  <si>
    <t>14</t>
  </si>
  <si>
    <t>553510017500</t>
  </si>
  <si>
    <t>Vrchné vedenie VVR-3-G pre posuvnú bránu s dvomi regulovatelnými rolkami</t>
  </si>
  <si>
    <t>59000917</t>
  </si>
  <si>
    <t>15</t>
  </si>
  <si>
    <t>553510020600</t>
  </si>
  <si>
    <t>Koliesko KLB-KK16-U080 koľajovej brány na skrutkovanie s konzolou D 80 mm</t>
  </si>
  <si>
    <t>336372733</t>
  </si>
  <si>
    <t>553510021500</t>
  </si>
  <si>
    <t>Koľajnica KLB-KOL16-US-ZN3 pre koľajovú bránu v tvare U na skrutkovanie</t>
  </si>
  <si>
    <t>m</t>
  </si>
  <si>
    <t>-1449064282</t>
  </si>
  <si>
    <t>17</t>
  </si>
  <si>
    <t>767911130</t>
  </si>
  <si>
    <t>Montáž oplotenia strojového pletiva, s výškou nad 1,6 m</t>
  </si>
  <si>
    <t>1726681715</t>
  </si>
  <si>
    <t>18</t>
  </si>
  <si>
    <t>313280003000</t>
  </si>
  <si>
    <t>Pletivo pozinkované so štvorcovými okami, 50,0/2,5 mm/2000 mm</t>
  </si>
  <si>
    <t>-322898954</t>
  </si>
  <si>
    <t>19</t>
  </si>
  <si>
    <t>767912130</t>
  </si>
  <si>
    <t>Montáž napínacieho drôtu</t>
  </si>
  <si>
    <t>1514133479</t>
  </si>
  <si>
    <t>156140002500</t>
  </si>
  <si>
    <t>Drôt napínací pozinkovaný d 3,5 mm, dĺžka 78 m</t>
  </si>
  <si>
    <t>259134308</t>
  </si>
  <si>
    <t>21</t>
  </si>
  <si>
    <t>553510009400</t>
  </si>
  <si>
    <t>Napinák pozinkovaný pre napínanie pletiva s napínacím drôtom</t>
  </si>
  <si>
    <t>711371779</t>
  </si>
  <si>
    <t>22</t>
  </si>
  <si>
    <t>767914830</t>
  </si>
  <si>
    <t>Demontáž oplotenia rámového na oceľové stĺpiky, výšky nad 1 do 2 m,  -0,00900t - vrátane stĺpika</t>
  </si>
  <si>
    <t>372609560</t>
  </si>
  <si>
    <t>23</t>
  </si>
  <si>
    <t>767916560</t>
  </si>
  <si>
    <t>Osadenie stĺpika oceľového plotového výšky nad 2 m na oceľovú platňu</t>
  </si>
  <si>
    <t>1877657424</t>
  </si>
  <si>
    <t>24</t>
  </si>
  <si>
    <t>553510009830</t>
  </si>
  <si>
    <t>Pätka stĺpika 48 mm plotová, pozinkovaná</t>
  </si>
  <si>
    <t>847192965</t>
  </si>
  <si>
    <t>25</t>
  </si>
  <si>
    <t>553510022200</t>
  </si>
  <si>
    <t>Stĺpik, d 48 mm, výška 2,5 m, výška pletiva 2 m, pozinkovaný s PVC čiapkou, pre pletivo v rolkách</t>
  </si>
  <si>
    <t>619173877</t>
  </si>
  <si>
    <t>26</t>
  </si>
  <si>
    <t>767916590</t>
  </si>
  <si>
    <t>Osadenie vzpery oceľovej plotovej na oceľovú platňu</t>
  </si>
  <si>
    <t>-197483649</t>
  </si>
  <si>
    <t>27</t>
  </si>
  <si>
    <t>553510009840</t>
  </si>
  <si>
    <t>Pätka vzpery 38 mm plotová, pozinkovaná</t>
  </si>
  <si>
    <t>1515408798</t>
  </si>
  <si>
    <t>28</t>
  </si>
  <si>
    <t>553510022400</t>
  </si>
  <si>
    <t>Vzpera, d 38 mm, výška 2,5 m, výška pletiva 2 m, pozinkovaná, pre pletivo v rolkách</t>
  </si>
  <si>
    <t>2048334562</t>
  </si>
  <si>
    <t>29</t>
  </si>
  <si>
    <t>767991911</t>
  </si>
  <si>
    <t>Ostatné opravy - dopojenie existujúceho oplotenia na stĺpik</t>
  </si>
  <si>
    <t>1777335541</t>
  </si>
  <si>
    <t>30</t>
  </si>
  <si>
    <t>998767201</t>
  </si>
  <si>
    <t>Presun hmôt pre kovové stavebné doplnkové konštrukcie v objektoch výšky do 6 m</t>
  </si>
  <si>
    <t>%</t>
  </si>
  <si>
    <t>143715030</t>
  </si>
  <si>
    <t>SO02 - Spevnené plochy - betónové panely</t>
  </si>
  <si>
    <t xml:space="preserve">    5 - Komunikácie</t>
  </si>
  <si>
    <t>121101112.S</t>
  </si>
  <si>
    <t>Odstránenie ornice s premiestn. na hromady, so zložením na vzdialenosť do 100 m a do 1000 m3</t>
  </si>
  <si>
    <t>1376368506</t>
  </si>
  <si>
    <t>122201102.S</t>
  </si>
  <si>
    <t>Odkopávka a prekopávka nezapažená v hornine 3, nad 100 do 1000 m3</t>
  </si>
  <si>
    <t>1694896559</t>
  </si>
  <si>
    <t>122201109.S</t>
  </si>
  <si>
    <t>Odkopávky a prekopávky nezapažené. Príplatok k cenám za lepivosť horniny 3</t>
  </si>
  <si>
    <t>-16733584</t>
  </si>
  <si>
    <t>162501122.S</t>
  </si>
  <si>
    <t>Vodorovné premiestnenie výkopku po spevnenej ceste z horniny tr.1-4, nad 100 do 1000 m3 na vzdialenosť do 3000 m</t>
  </si>
  <si>
    <t>2126503502</t>
  </si>
  <si>
    <t>162501123.S</t>
  </si>
  <si>
    <t>Vodorovné premiestnenie výkopku po spevnenej ceste z horniny tr.1-4, nad 100 do 1000 m3, príplatok k cene za každých ďalšich a začatých 1000 m</t>
  </si>
  <si>
    <t>478210645</t>
  </si>
  <si>
    <t>167101100.S</t>
  </si>
  <si>
    <t>Nakladanie výkopku tr.1-4 ručne</t>
  </si>
  <si>
    <t>26650547</t>
  </si>
  <si>
    <t>167101102.S</t>
  </si>
  <si>
    <t>Nakladanie neuľahnutého výkopku z hornín tr.1-4 nad 100 do 1000 m3</t>
  </si>
  <si>
    <t>-2015286118</t>
  </si>
  <si>
    <t>171209002.S</t>
  </si>
  <si>
    <t>Poplatok za skladovanie - zemina a kamenivo (17 05) ostatné</t>
  </si>
  <si>
    <t>1777296157</t>
  </si>
  <si>
    <t>1550886885</t>
  </si>
  <si>
    <t>Komunikácie</t>
  </si>
  <si>
    <t>564251111.S</t>
  </si>
  <si>
    <t>Podklad alebo podsyp zo štrkopiesku s rozprestretím, vlhčením a zhutnením, po zhutnení hr. 150 mm</t>
  </si>
  <si>
    <t>-1931380846</t>
  </si>
  <si>
    <t>564752111.S</t>
  </si>
  <si>
    <t>Podklad alebo kryt z kameniva hrubého drveného veľ. 32-63 mm (vibr.štrk) po zhut.hr. 150 mm</t>
  </si>
  <si>
    <t>787770863</t>
  </si>
  <si>
    <t>584121111.S</t>
  </si>
  <si>
    <t>Osadenie cestných panelov zo železového betónu, so zhotovením podkladu z kam. ťaženého do hr. 40 mm</t>
  </si>
  <si>
    <t>-536015325</t>
  </si>
  <si>
    <t>593810000700.S</t>
  </si>
  <si>
    <t>Cestný panel IZD 300/200/15 JP 20 ton, lxšxv 3000x2000x150 mm</t>
  </si>
  <si>
    <t>735471547</t>
  </si>
  <si>
    <t>998011001.S</t>
  </si>
  <si>
    <t>Presun hmôt pre budovy (801, 803, 812), zvislá konštr. z tehál, tvárnic, z kovu výšky do 6 m</t>
  </si>
  <si>
    <t>112932821</t>
  </si>
  <si>
    <t>SO03 - Betónový box</t>
  </si>
  <si>
    <t>121101111.S</t>
  </si>
  <si>
    <t>Odstránenie ornice s vodor. premiestn. na hromady, so zložením na vzdialenosť do 100 m a do 100m3</t>
  </si>
  <si>
    <t>1907176924</t>
  </si>
  <si>
    <t>122201101.S</t>
  </si>
  <si>
    <t>Odkopávka a prekopávka nezapažená v hornine 3, do 100 m3</t>
  </si>
  <si>
    <t>-946317658</t>
  </si>
  <si>
    <t>-795747630</t>
  </si>
  <si>
    <t>132201101.S</t>
  </si>
  <si>
    <t>Výkop ryhy do šírky 600 mm v horn.3 do 100 m3</t>
  </si>
  <si>
    <t>-1632993629</t>
  </si>
  <si>
    <t>132201109.S</t>
  </si>
  <si>
    <t>Príplatok k cene za lepivosť pri hĺbení rýh šírky do 600 mm zapažených i nezapažených s urovnaním dna v hornine 3</t>
  </si>
  <si>
    <t>-1222096562</t>
  </si>
  <si>
    <t>162501102.S</t>
  </si>
  <si>
    <t>Vodorovné premiestnenie výkopku po spevnenej ceste z horniny tr.1-4, do 100 m3 na vzdialenosť do 3000 m</t>
  </si>
  <si>
    <t>-993232747</t>
  </si>
  <si>
    <t>162501105.S</t>
  </si>
  <si>
    <t>Vodorovné premiestnenie výkopku po spevnenej ceste z horniny tr.1-4, do 100 m3, príplatok k cene za každých ďalšich a začatých 1000 m</t>
  </si>
  <si>
    <t>-2115523663</t>
  </si>
  <si>
    <t>167101101.S</t>
  </si>
  <si>
    <t>Nakladanie neuľahnutého výkopku z hornín tr.1-4 do 100 m3</t>
  </si>
  <si>
    <t>288005772</t>
  </si>
  <si>
    <t>1106133362</t>
  </si>
  <si>
    <t>1961386802</t>
  </si>
  <si>
    <t>2043070976</t>
  </si>
  <si>
    <t>271533001.S</t>
  </si>
  <si>
    <t>Násyp pod základové konštrukcie so zhutnením z  kameniva hrubého drveného fr.32-63 mm</t>
  </si>
  <si>
    <t>-2139184770</t>
  </si>
  <si>
    <t>273321312.S</t>
  </si>
  <si>
    <t>Betón základových dosiek, železový (bez výstuže), tr. C 20/25</t>
  </si>
  <si>
    <t>25772533</t>
  </si>
  <si>
    <t>273351215.S</t>
  </si>
  <si>
    <t>Debnenie stien základových dosiek, zhotovenie-dielce</t>
  </si>
  <si>
    <t>-1165203644</t>
  </si>
  <si>
    <t>273351216.S</t>
  </si>
  <si>
    <t>Debnenie stien základových dosiek, odstránenie-dielce</t>
  </si>
  <si>
    <t>811436943</t>
  </si>
  <si>
    <t>273362422.S</t>
  </si>
  <si>
    <t>Výstuž základových dosiek zo zvár. sietí KARI, priemer drôtu 6/6 mm, veľkosť oka 150x150 mm</t>
  </si>
  <si>
    <t>-726782488</t>
  </si>
  <si>
    <t>274271302</t>
  </si>
  <si>
    <t>Murivo základových pásov (m3) PREMAC 50x25x25 s betónovou výplňou C 16/20 hr. 250 mm</t>
  </si>
  <si>
    <t>891826797</t>
  </si>
  <si>
    <t>274361825</t>
  </si>
  <si>
    <t>Výstuž pre murivo základových pásov PREMAC s betónovou výplňou z ocele 10505</t>
  </si>
  <si>
    <t>-1841226083</t>
  </si>
  <si>
    <t>274321312.S</t>
  </si>
  <si>
    <t>Betón základových pásov, železový (bez výstuže), tr. C 20/25</t>
  </si>
  <si>
    <t>524033964</t>
  </si>
  <si>
    <t>274361821.S</t>
  </si>
  <si>
    <t>Výstuž základových pásov z ocele 10505</t>
  </si>
  <si>
    <t>-1877907566</t>
  </si>
  <si>
    <t>1513249405</t>
  </si>
  <si>
    <t>553510015400.1</t>
  </si>
  <si>
    <t>Brána posuvná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</si>
</sst>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topLeftCell="A85" workbookViewId="0">
      <selection activeCell="BE21" sqref="BE2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5" t="s">
        <v>12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" customHeight="1">
      <c r="B6" s="17"/>
      <c r="D6" s="22" t="s">
        <v>13</v>
      </c>
      <c r="K6" s="196" t="s">
        <v>14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45" customHeight="1">
      <c r="B20" s="17"/>
      <c r="E20" s="21" t="s">
        <v>27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95.25" customHeight="1">
      <c r="B23" s="17"/>
      <c r="E23" s="197" t="s">
        <v>31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8">
        <f>ROUND(AG94,2)</f>
        <v>0</v>
      </c>
      <c r="AL26" s="199"/>
      <c r="AM26" s="199"/>
      <c r="AN26" s="199"/>
      <c r="AO26" s="199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0" t="s">
        <v>33</v>
      </c>
      <c r="M28" s="200"/>
      <c r="N28" s="200"/>
      <c r="O28" s="200"/>
      <c r="P28" s="200"/>
      <c r="Q28" s="26"/>
      <c r="R28" s="26"/>
      <c r="S28" s="26"/>
      <c r="T28" s="26"/>
      <c r="U28" s="26"/>
      <c r="V28" s="26"/>
      <c r="W28" s="200" t="s">
        <v>34</v>
      </c>
      <c r="X28" s="200"/>
      <c r="Y28" s="200"/>
      <c r="Z28" s="200"/>
      <c r="AA28" s="200"/>
      <c r="AB28" s="200"/>
      <c r="AC28" s="200"/>
      <c r="AD28" s="200"/>
      <c r="AE28" s="200"/>
      <c r="AF28" s="26"/>
      <c r="AG28" s="26"/>
      <c r="AH28" s="26"/>
      <c r="AI28" s="26"/>
      <c r="AJ28" s="26"/>
      <c r="AK28" s="200" t="s">
        <v>35</v>
      </c>
      <c r="AL28" s="200"/>
      <c r="AM28" s="200"/>
      <c r="AN28" s="200"/>
      <c r="AO28" s="200"/>
      <c r="AP28" s="26"/>
      <c r="AQ28" s="26"/>
      <c r="AR28" s="27"/>
      <c r="BE28" s="26"/>
    </row>
    <row r="29" spans="1:71" s="3" customFormat="1" ht="14.4" customHeight="1">
      <c r="B29" s="31"/>
      <c r="D29" s="23" t="s">
        <v>36</v>
      </c>
      <c r="F29" s="23" t="s">
        <v>37</v>
      </c>
      <c r="L29" s="183">
        <v>0.2</v>
      </c>
      <c r="M29" s="182"/>
      <c r="N29" s="182"/>
      <c r="O29" s="182"/>
      <c r="P29" s="182"/>
      <c r="W29" s="181">
        <f>ROUND(AZ94, 2)</f>
        <v>0</v>
      </c>
      <c r="X29" s="182"/>
      <c r="Y29" s="182"/>
      <c r="Z29" s="182"/>
      <c r="AA29" s="182"/>
      <c r="AB29" s="182"/>
      <c r="AC29" s="182"/>
      <c r="AD29" s="182"/>
      <c r="AE29" s="182"/>
      <c r="AK29" s="181">
        <f>ROUND(AV94, 2)</f>
        <v>0</v>
      </c>
      <c r="AL29" s="182"/>
      <c r="AM29" s="182"/>
      <c r="AN29" s="182"/>
      <c r="AO29" s="182"/>
      <c r="AR29" s="31"/>
    </row>
    <row r="30" spans="1:71" s="3" customFormat="1" ht="14.4" customHeight="1">
      <c r="B30" s="31"/>
      <c r="F30" s="23" t="s">
        <v>38</v>
      </c>
      <c r="L30" s="183">
        <v>0.2</v>
      </c>
      <c r="M30" s="182"/>
      <c r="N30" s="182"/>
      <c r="O30" s="182"/>
      <c r="P30" s="182"/>
      <c r="W30" s="181">
        <f>ROUND(BA94, 2)</f>
        <v>0</v>
      </c>
      <c r="X30" s="182"/>
      <c r="Y30" s="182"/>
      <c r="Z30" s="182"/>
      <c r="AA30" s="182"/>
      <c r="AB30" s="182"/>
      <c r="AC30" s="182"/>
      <c r="AD30" s="182"/>
      <c r="AE30" s="182"/>
      <c r="AK30" s="181">
        <f>ROUND(AW94, 2)</f>
        <v>0</v>
      </c>
      <c r="AL30" s="182"/>
      <c r="AM30" s="182"/>
      <c r="AN30" s="182"/>
      <c r="AO30" s="182"/>
      <c r="AR30" s="31"/>
    </row>
    <row r="31" spans="1:71" s="3" customFormat="1" ht="14.4" hidden="1" customHeight="1">
      <c r="B31" s="31"/>
      <c r="F31" s="23" t="s">
        <v>39</v>
      </c>
      <c r="L31" s="183">
        <v>0.2</v>
      </c>
      <c r="M31" s="182"/>
      <c r="N31" s="182"/>
      <c r="O31" s="182"/>
      <c r="P31" s="182"/>
      <c r="W31" s="181">
        <f>ROUND(BB94, 2)</f>
        <v>0</v>
      </c>
      <c r="X31" s="182"/>
      <c r="Y31" s="182"/>
      <c r="Z31" s="182"/>
      <c r="AA31" s="182"/>
      <c r="AB31" s="182"/>
      <c r="AC31" s="182"/>
      <c r="AD31" s="182"/>
      <c r="AE31" s="182"/>
      <c r="AK31" s="181">
        <v>0</v>
      </c>
      <c r="AL31" s="182"/>
      <c r="AM31" s="182"/>
      <c r="AN31" s="182"/>
      <c r="AO31" s="182"/>
      <c r="AR31" s="31"/>
    </row>
    <row r="32" spans="1:71" s="3" customFormat="1" ht="14.4" hidden="1" customHeight="1">
      <c r="B32" s="31"/>
      <c r="F32" s="23" t="s">
        <v>40</v>
      </c>
      <c r="L32" s="183">
        <v>0.2</v>
      </c>
      <c r="M32" s="182"/>
      <c r="N32" s="182"/>
      <c r="O32" s="182"/>
      <c r="P32" s="182"/>
      <c r="W32" s="181">
        <f>ROUND(BC94, 2)</f>
        <v>0</v>
      </c>
      <c r="X32" s="182"/>
      <c r="Y32" s="182"/>
      <c r="Z32" s="182"/>
      <c r="AA32" s="182"/>
      <c r="AB32" s="182"/>
      <c r="AC32" s="182"/>
      <c r="AD32" s="182"/>
      <c r="AE32" s="182"/>
      <c r="AK32" s="181">
        <v>0</v>
      </c>
      <c r="AL32" s="182"/>
      <c r="AM32" s="182"/>
      <c r="AN32" s="182"/>
      <c r="AO32" s="182"/>
      <c r="AR32" s="31"/>
    </row>
    <row r="33" spans="1:57" s="3" customFormat="1" ht="14.4" hidden="1" customHeight="1">
      <c r="B33" s="31"/>
      <c r="F33" s="23" t="s">
        <v>41</v>
      </c>
      <c r="L33" s="183">
        <v>0</v>
      </c>
      <c r="M33" s="182"/>
      <c r="N33" s="182"/>
      <c r="O33" s="182"/>
      <c r="P33" s="182"/>
      <c r="W33" s="181">
        <f>ROUND(BD94, 2)</f>
        <v>0</v>
      </c>
      <c r="X33" s="182"/>
      <c r="Y33" s="182"/>
      <c r="Z33" s="182"/>
      <c r="AA33" s="182"/>
      <c r="AB33" s="182"/>
      <c r="AC33" s="182"/>
      <c r="AD33" s="182"/>
      <c r="AE33" s="182"/>
      <c r="AK33" s="181">
        <v>0</v>
      </c>
      <c r="AL33" s="182"/>
      <c r="AM33" s="182"/>
      <c r="AN33" s="182"/>
      <c r="AO33" s="182"/>
      <c r="AR33" s="31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84" t="s">
        <v>44</v>
      </c>
      <c r="Y35" s="185"/>
      <c r="Z35" s="185"/>
      <c r="AA35" s="185"/>
      <c r="AB35" s="185"/>
      <c r="AC35" s="34"/>
      <c r="AD35" s="34"/>
      <c r="AE35" s="34"/>
      <c r="AF35" s="34"/>
      <c r="AG35" s="34"/>
      <c r="AH35" s="34"/>
      <c r="AI35" s="34"/>
      <c r="AJ35" s="34"/>
      <c r="AK35" s="186">
        <f>SUM(AK26:AK33)</f>
        <v>0</v>
      </c>
      <c r="AL35" s="185"/>
      <c r="AM35" s="185"/>
      <c r="AN35" s="185"/>
      <c r="AO35" s="187"/>
      <c r="AP35" s="32"/>
      <c r="AQ35" s="32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6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39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47</v>
      </c>
      <c r="AI60" s="29"/>
      <c r="AJ60" s="29"/>
      <c r="AK60" s="29"/>
      <c r="AL60" s="29"/>
      <c r="AM60" s="39" t="s">
        <v>48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37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50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39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47</v>
      </c>
      <c r="AI75" s="29"/>
      <c r="AJ75" s="29"/>
      <c r="AK75" s="29"/>
      <c r="AL75" s="29"/>
      <c r="AM75" s="39" t="s">
        <v>48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20-2020F</v>
      </c>
      <c r="AR84" s="45"/>
    </row>
    <row r="85" spans="1:91" s="5" customFormat="1" ht="36.9" customHeight="1">
      <c r="B85" s="46"/>
      <c r="C85" s="47" t="s">
        <v>13</v>
      </c>
      <c r="L85" s="172" t="str">
        <f>K6</f>
        <v>Kompostáreň v obci Lubeník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6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Obec Lubeník ; okr:Revúca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4" t="str">
        <f>IF(AN8= "","",AN8)</f>
        <v/>
      </c>
      <c r="AN87" s="174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25.65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Lubeník ; Obecný úrad č.222 ; 049 18 Lubeník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75" t="str">
        <f>IF(E17="","",E17)</f>
        <v>ByvaPro s.r.o., Mlynské Nivy 58, 821 05 Bratislava</v>
      </c>
      <c r="AN89" s="176"/>
      <c r="AO89" s="176"/>
      <c r="AP89" s="176"/>
      <c r="AQ89" s="26"/>
      <c r="AR89" s="27"/>
      <c r="AS89" s="177" t="s">
        <v>52</v>
      </c>
      <c r="AT89" s="17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25.65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75" t="str">
        <f>IF(E20="","",E20)</f>
        <v>ByvaPro s.r.o., Mlynské Nivy 58, 821 05 Bratislava</v>
      </c>
      <c r="AN90" s="176"/>
      <c r="AO90" s="176"/>
      <c r="AP90" s="176"/>
      <c r="AQ90" s="26"/>
      <c r="AR90" s="27"/>
      <c r="AS90" s="179"/>
      <c r="AT90" s="18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8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9"/>
      <c r="AT91" s="18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8" t="s">
        <v>53</v>
      </c>
      <c r="D92" s="189"/>
      <c r="E92" s="189"/>
      <c r="F92" s="189"/>
      <c r="G92" s="189"/>
      <c r="H92" s="54"/>
      <c r="I92" s="190" t="s">
        <v>54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1" t="s">
        <v>55</v>
      </c>
      <c r="AH92" s="189"/>
      <c r="AI92" s="189"/>
      <c r="AJ92" s="189"/>
      <c r="AK92" s="189"/>
      <c r="AL92" s="189"/>
      <c r="AM92" s="189"/>
      <c r="AN92" s="190" t="s">
        <v>56</v>
      </c>
      <c r="AO92" s="189"/>
      <c r="AP92" s="192"/>
      <c r="AQ92" s="55" t="s">
        <v>57</v>
      </c>
      <c r="AR92" s="27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  <c r="BE92" s="26"/>
    </row>
    <row r="93" spans="1:91" s="2" customFormat="1" ht="10.8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3">
        <f>ROUND(SUM(AG95:AG97),2)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6" t="s">
        <v>1</v>
      </c>
      <c r="AR94" s="62"/>
      <c r="AS94" s="67">
        <f>ROUND(SUM(AS95:AS97),2)</f>
        <v>0</v>
      </c>
      <c r="AT94" s="68">
        <f>ROUND(SUM(AV94:AW94),2)</f>
        <v>0</v>
      </c>
      <c r="AU94" s="69">
        <f>ROUND(SUM(AU95:AU97),5)</f>
        <v>1463.25648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71</v>
      </c>
      <c r="BT94" s="71" t="s">
        <v>72</v>
      </c>
      <c r="BU94" s="72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1:91" s="7" customFormat="1" ht="16.5" customHeight="1">
      <c r="A95" s="73" t="s">
        <v>76</v>
      </c>
      <c r="B95" s="74"/>
      <c r="C95" s="75"/>
      <c r="D95" s="171" t="s">
        <v>77</v>
      </c>
      <c r="E95" s="171"/>
      <c r="F95" s="171"/>
      <c r="G95" s="171"/>
      <c r="H95" s="171"/>
      <c r="I95" s="76"/>
      <c r="J95" s="171" t="s">
        <v>78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'SO01 - Oplotenie areálu'!J30</f>
        <v>0</v>
      </c>
      <c r="AH95" s="170"/>
      <c r="AI95" s="170"/>
      <c r="AJ95" s="170"/>
      <c r="AK95" s="170"/>
      <c r="AL95" s="170"/>
      <c r="AM95" s="170"/>
      <c r="AN95" s="169">
        <f>SUM(AG95,AT95)</f>
        <v>0</v>
      </c>
      <c r="AO95" s="170"/>
      <c r="AP95" s="170"/>
      <c r="AQ95" s="77" t="s">
        <v>79</v>
      </c>
      <c r="AR95" s="74"/>
      <c r="AS95" s="78">
        <v>0</v>
      </c>
      <c r="AT95" s="79">
        <f>ROUND(SUM(AV95:AW95),2)</f>
        <v>0</v>
      </c>
      <c r="AU95" s="80">
        <f>'SO01 - Oplotenie areálu'!P123</f>
        <v>134.91433899999998</v>
      </c>
      <c r="AV95" s="79">
        <f>'SO01 - Oplotenie areálu'!J33</f>
        <v>0</v>
      </c>
      <c r="AW95" s="79">
        <f>'SO01 - Oplotenie areálu'!J34</f>
        <v>0</v>
      </c>
      <c r="AX95" s="79">
        <f>'SO01 - Oplotenie areálu'!J35</f>
        <v>0</v>
      </c>
      <c r="AY95" s="79">
        <f>'SO01 - Oplotenie areálu'!J36</f>
        <v>0</v>
      </c>
      <c r="AZ95" s="79">
        <f>'SO01 - Oplotenie areálu'!F33</f>
        <v>0</v>
      </c>
      <c r="BA95" s="79">
        <f>'SO01 - Oplotenie areálu'!F34</f>
        <v>0</v>
      </c>
      <c r="BB95" s="79">
        <f>'SO01 - Oplotenie areálu'!F35</f>
        <v>0</v>
      </c>
      <c r="BC95" s="79">
        <f>'SO01 - Oplotenie areálu'!F36</f>
        <v>0</v>
      </c>
      <c r="BD95" s="81">
        <f>'SO01 - Oplotenie areálu'!F37</f>
        <v>0</v>
      </c>
      <c r="BT95" s="82" t="s">
        <v>80</v>
      </c>
      <c r="BV95" s="82" t="s">
        <v>74</v>
      </c>
      <c r="BW95" s="82" t="s">
        <v>81</v>
      </c>
      <c r="BX95" s="82" t="s">
        <v>4</v>
      </c>
      <c r="CL95" s="82" t="s">
        <v>1</v>
      </c>
      <c r="CM95" s="82" t="s">
        <v>72</v>
      </c>
    </row>
    <row r="96" spans="1:91" s="7" customFormat="1" ht="16.5" customHeight="1">
      <c r="A96" s="73" t="s">
        <v>76</v>
      </c>
      <c r="B96" s="74"/>
      <c r="C96" s="75"/>
      <c r="D96" s="171" t="s">
        <v>82</v>
      </c>
      <c r="E96" s="171"/>
      <c r="F96" s="171"/>
      <c r="G96" s="171"/>
      <c r="H96" s="171"/>
      <c r="I96" s="76"/>
      <c r="J96" s="171" t="s">
        <v>83</v>
      </c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69">
        <f>'SO02 - Spevnené plochy - ...'!J30</f>
        <v>0</v>
      </c>
      <c r="AH96" s="170"/>
      <c r="AI96" s="170"/>
      <c r="AJ96" s="170"/>
      <c r="AK96" s="170"/>
      <c r="AL96" s="170"/>
      <c r="AM96" s="170"/>
      <c r="AN96" s="169">
        <f>SUM(AG96,AT96)</f>
        <v>0</v>
      </c>
      <c r="AO96" s="170"/>
      <c r="AP96" s="170"/>
      <c r="AQ96" s="77" t="s">
        <v>79</v>
      </c>
      <c r="AR96" s="74"/>
      <c r="AS96" s="78">
        <v>0</v>
      </c>
      <c r="AT96" s="79">
        <f>ROUND(SUM(AV96:AW96),2)</f>
        <v>0</v>
      </c>
      <c r="AU96" s="80">
        <f>'SO02 - Spevnené plochy - ...'!P120</f>
        <v>993.62647100000004</v>
      </c>
      <c r="AV96" s="79">
        <f>'SO02 - Spevnené plochy - ...'!J33</f>
        <v>0</v>
      </c>
      <c r="AW96" s="79">
        <f>'SO02 - Spevnené plochy - ...'!J34</f>
        <v>0</v>
      </c>
      <c r="AX96" s="79">
        <f>'SO02 - Spevnené plochy - ...'!J35</f>
        <v>0</v>
      </c>
      <c r="AY96" s="79">
        <f>'SO02 - Spevnené plochy - ...'!J36</f>
        <v>0</v>
      </c>
      <c r="AZ96" s="79">
        <f>'SO02 - Spevnené plochy - ...'!F33</f>
        <v>0</v>
      </c>
      <c r="BA96" s="79">
        <f>'SO02 - Spevnené plochy - ...'!F34</f>
        <v>0</v>
      </c>
      <c r="BB96" s="79">
        <f>'SO02 - Spevnené plochy - ...'!F35</f>
        <v>0</v>
      </c>
      <c r="BC96" s="79">
        <f>'SO02 - Spevnené plochy - ...'!F36</f>
        <v>0</v>
      </c>
      <c r="BD96" s="81">
        <f>'SO02 - Spevnené plochy - ...'!F37</f>
        <v>0</v>
      </c>
      <c r="BT96" s="82" t="s">
        <v>80</v>
      </c>
      <c r="BV96" s="82" t="s">
        <v>74</v>
      </c>
      <c r="BW96" s="82" t="s">
        <v>84</v>
      </c>
      <c r="BX96" s="82" t="s">
        <v>4</v>
      </c>
      <c r="CL96" s="82" t="s">
        <v>1</v>
      </c>
      <c r="CM96" s="82" t="s">
        <v>72</v>
      </c>
    </row>
    <row r="97" spans="1:91" s="7" customFormat="1" ht="16.5" customHeight="1">
      <c r="A97" s="73" t="s">
        <v>76</v>
      </c>
      <c r="B97" s="74"/>
      <c r="C97" s="75"/>
      <c r="D97" s="171" t="s">
        <v>85</v>
      </c>
      <c r="E97" s="171"/>
      <c r="F97" s="171"/>
      <c r="G97" s="171"/>
      <c r="H97" s="171"/>
      <c r="I97" s="76"/>
      <c r="J97" s="171" t="s">
        <v>86</v>
      </c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69">
        <f>'SO03 - Betónový box'!J30</f>
        <v>0</v>
      </c>
      <c r="AH97" s="170"/>
      <c r="AI97" s="170"/>
      <c r="AJ97" s="170"/>
      <c r="AK97" s="170"/>
      <c r="AL97" s="170"/>
      <c r="AM97" s="170"/>
      <c r="AN97" s="169">
        <f>SUM(AG97,AT97)</f>
        <v>0</v>
      </c>
      <c r="AO97" s="170"/>
      <c r="AP97" s="170"/>
      <c r="AQ97" s="77" t="s">
        <v>79</v>
      </c>
      <c r="AR97" s="74"/>
      <c r="AS97" s="83">
        <v>0</v>
      </c>
      <c r="AT97" s="84">
        <f>ROUND(SUM(AV97:AW97),2)</f>
        <v>0</v>
      </c>
      <c r="AU97" s="85">
        <f>'SO03 - Betónový box'!P120</f>
        <v>334.71566715999995</v>
      </c>
      <c r="AV97" s="84">
        <f>'SO03 - Betónový box'!J33</f>
        <v>0</v>
      </c>
      <c r="AW97" s="84">
        <f>'SO03 - Betónový box'!J34</f>
        <v>0</v>
      </c>
      <c r="AX97" s="84">
        <f>'SO03 - Betónový box'!J35</f>
        <v>0</v>
      </c>
      <c r="AY97" s="84">
        <f>'SO03 - Betónový box'!J36</f>
        <v>0</v>
      </c>
      <c r="AZ97" s="84">
        <f>'SO03 - Betónový box'!F33</f>
        <v>0</v>
      </c>
      <c r="BA97" s="84">
        <f>'SO03 - Betónový box'!F34</f>
        <v>0</v>
      </c>
      <c r="BB97" s="84">
        <f>'SO03 - Betónový box'!F35</f>
        <v>0</v>
      </c>
      <c r="BC97" s="84">
        <f>'SO03 - Betónový box'!F36</f>
        <v>0</v>
      </c>
      <c r="BD97" s="86">
        <f>'SO03 - Betónový box'!F37</f>
        <v>0</v>
      </c>
      <c r="BT97" s="82" t="s">
        <v>80</v>
      </c>
      <c r="BV97" s="82" t="s">
        <v>74</v>
      </c>
      <c r="BW97" s="82" t="s">
        <v>87</v>
      </c>
      <c r="BX97" s="82" t="s">
        <v>4</v>
      </c>
      <c r="CL97" s="82" t="s">
        <v>1</v>
      </c>
      <c r="CM97" s="82" t="s">
        <v>72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6.9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01 - Oplotenie areálu'!C2" display="/"/>
    <hyperlink ref="A96" location="'SO02 - Spevnené plochy - ...'!C2" display="/"/>
    <hyperlink ref="A97" location="'SO03 - Betónový box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workbookViewId="0">
      <selection activeCell="V159" sqref="V15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" customHeight="1">
      <c r="B4" s="17"/>
      <c r="D4" s="18" t="s">
        <v>88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2" t="str">
        <f>'Rekapitulácia stavby'!K6</f>
        <v>Kompostáreň v obci Lubeník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89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2" t="s">
        <v>90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7" t="s">
        <v>1</v>
      </c>
      <c r="F27" s="197"/>
      <c r="G27" s="197"/>
      <c r="H27" s="197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32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36</v>
      </c>
      <c r="E33" s="23" t="s">
        <v>37</v>
      </c>
      <c r="F33" s="94">
        <f>ROUND((SUM(BE123:BE161)),  2)</f>
        <v>0</v>
      </c>
      <c r="G33" s="26"/>
      <c r="H33" s="26"/>
      <c r="I33" s="95">
        <v>0.2</v>
      </c>
      <c r="J33" s="94">
        <f>ROUND(((SUM(BE123:BE161))*I33),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38</v>
      </c>
      <c r="F34" s="94">
        <f>ROUND((SUM(BF123:BF161)),  2)</f>
        <v>0</v>
      </c>
      <c r="G34" s="26"/>
      <c r="H34" s="26"/>
      <c r="I34" s="95">
        <v>0.2</v>
      </c>
      <c r="J34" s="94">
        <f>ROUND(((SUM(BF123:BF161))*I34),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39</v>
      </c>
      <c r="F35" s="94">
        <f>ROUND((SUM(BG123:BG161)),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40</v>
      </c>
      <c r="F36" s="94">
        <f>ROUND((SUM(BH123:BH161)),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41</v>
      </c>
      <c r="F37" s="94">
        <f>ROUND((SUM(BI123:BI161)),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42</v>
      </c>
      <c r="E39" s="54"/>
      <c r="F39" s="54"/>
      <c r="G39" s="98" t="s">
        <v>43</v>
      </c>
      <c r="H39" s="99" t="s">
        <v>44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47</v>
      </c>
      <c r="E61" s="29"/>
      <c r="F61" s="102" t="s">
        <v>48</v>
      </c>
      <c r="G61" s="39" t="s">
        <v>47</v>
      </c>
      <c r="H61" s="29"/>
      <c r="I61" s="29"/>
      <c r="J61" s="103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47</v>
      </c>
      <c r="E76" s="29"/>
      <c r="F76" s="102" t="s">
        <v>48</v>
      </c>
      <c r="G76" s="39" t="s">
        <v>47</v>
      </c>
      <c r="H76" s="29"/>
      <c r="I76" s="29"/>
      <c r="J76" s="103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91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Kompostáreň v obci Lubeník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2" t="str">
        <f>E9</f>
        <v>SO01 - Oplotenie areálu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Lubeník ; okr:Revúca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.049999999999997" customHeight="1">
      <c r="A91" s="26"/>
      <c r="B91" s="27"/>
      <c r="C91" s="23" t="s">
        <v>20</v>
      </c>
      <c r="D91" s="26"/>
      <c r="E91" s="26"/>
      <c r="F91" s="21" t="str">
        <f>E15</f>
        <v>Obec Lubeník ; Obecný úrad č.222 ; 049 18 Lubeník</v>
      </c>
      <c r="G91" s="26"/>
      <c r="H91" s="26"/>
      <c r="I91" s="23" t="s">
        <v>26</v>
      </c>
      <c r="J91" s="24" t="str">
        <f>E21</f>
        <v>ByvaPro s.r.o., Mlynské Nivy 58, 821 05 Bratislava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40.049999999999997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>ByvaPro s.r.o., Mlynské Nivy 58, 821 05 Bratislava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92</v>
      </c>
      <c r="D94" s="96"/>
      <c r="E94" s="96"/>
      <c r="F94" s="96"/>
      <c r="G94" s="96"/>
      <c r="H94" s="96"/>
      <c r="I94" s="96"/>
      <c r="J94" s="105" t="s">
        <v>93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06" t="s">
        <v>94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95</v>
      </c>
    </row>
    <row r="97" spans="1:31" s="9" customFormat="1" ht="24.9" customHeight="1">
      <c r="B97" s="107"/>
      <c r="D97" s="108" t="s">
        <v>96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95" customHeight="1">
      <c r="B98" s="111"/>
      <c r="D98" s="112" t="s">
        <v>97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95" customHeight="1">
      <c r="B99" s="111"/>
      <c r="D99" s="112" t="s">
        <v>98</v>
      </c>
      <c r="E99" s="113"/>
      <c r="F99" s="113"/>
      <c r="G99" s="113"/>
      <c r="H99" s="113"/>
      <c r="I99" s="113"/>
      <c r="J99" s="114">
        <f>J130</f>
        <v>0</v>
      </c>
      <c r="L99" s="111"/>
    </row>
    <row r="100" spans="1:31" s="10" customFormat="1" ht="19.95" customHeight="1">
      <c r="B100" s="111"/>
      <c r="D100" s="112" t="s">
        <v>99</v>
      </c>
      <c r="E100" s="113"/>
      <c r="F100" s="113"/>
      <c r="G100" s="113"/>
      <c r="H100" s="113"/>
      <c r="I100" s="113"/>
      <c r="J100" s="114">
        <f>J132</f>
        <v>0</v>
      </c>
      <c r="L100" s="111"/>
    </row>
    <row r="101" spans="1:31" s="10" customFormat="1" ht="19.95" customHeight="1">
      <c r="B101" s="111"/>
      <c r="D101" s="112" t="s">
        <v>100</v>
      </c>
      <c r="E101" s="113"/>
      <c r="F101" s="113"/>
      <c r="G101" s="113"/>
      <c r="H101" s="113"/>
      <c r="I101" s="113"/>
      <c r="J101" s="114">
        <f>J137</f>
        <v>0</v>
      </c>
      <c r="L101" s="111"/>
    </row>
    <row r="102" spans="1:31" s="9" customFormat="1" ht="24.9" customHeight="1">
      <c r="B102" s="107"/>
      <c r="D102" s="108" t="s">
        <v>101</v>
      </c>
      <c r="E102" s="109"/>
      <c r="F102" s="109"/>
      <c r="G102" s="109"/>
      <c r="H102" s="109"/>
      <c r="I102" s="109"/>
      <c r="J102" s="110">
        <f>J139</f>
        <v>0</v>
      </c>
      <c r="L102" s="107"/>
    </row>
    <row r="103" spans="1:31" s="10" customFormat="1" ht="19.95" customHeight="1">
      <c r="B103" s="111"/>
      <c r="D103" s="112" t="s">
        <v>102</v>
      </c>
      <c r="E103" s="113"/>
      <c r="F103" s="113"/>
      <c r="G103" s="113"/>
      <c r="H103" s="113"/>
      <c r="I103" s="113"/>
      <c r="J103" s="114">
        <f>J140</f>
        <v>0</v>
      </c>
      <c r="L103" s="111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" customHeight="1">
      <c r="A110" s="26"/>
      <c r="B110" s="27"/>
      <c r="C110" s="18" t="s">
        <v>103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2" t="str">
        <f>E7</f>
        <v>Kompostáreň v obci Lubeník</v>
      </c>
      <c r="F113" s="203"/>
      <c r="G113" s="203"/>
      <c r="H113" s="203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89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2" t="str">
        <f>E9</f>
        <v>SO01 - Oplotenie areálu</v>
      </c>
      <c r="F115" s="201"/>
      <c r="G115" s="201"/>
      <c r="H115" s="201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>Obec Lubeník ; okr:Revúca</v>
      </c>
      <c r="G117" s="26"/>
      <c r="H117" s="26"/>
      <c r="I117" s="23" t="s">
        <v>19</v>
      </c>
      <c r="J117" s="49" t="str">
        <f>IF(J12="","",J12)</f>
        <v/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40.049999999999997" customHeight="1">
      <c r="A119" s="26"/>
      <c r="B119" s="27"/>
      <c r="C119" s="23" t="s">
        <v>20</v>
      </c>
      <c r="D119" s="26"/>
      <c r="E119" s="26"/>
      <c r="F119" s="21" t="str">
        <f>E15</f>
        <v>Obec Lubeník ; Obecný úrad č.222 ; 049 18 Lubeník</v>
      </c>
      <c r="G119" s="26"/>
      <c r="H119" s="26"/>
      <c r="I119" s="23" t="s">
        <v>26</v>
      </c>
      <c r="J119" s="24" t="str">
        <f>E21</f>
        <v>ByvaPro s.r.o., Mlynské Nivy 58, 821 05 Bratislava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40.049999999999997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29</v>
      </c>
      <c r="J120" s="24" t="str">
        <f>E24</f>
        <v>ByvaPro s.r.o., Mlynské Nivy 58, 821 05 Bratislava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104</v>
      </c>
      <c r="D122" s="118" t="s">
        <v>57</v>
      </c>
      <c r="E122" s="118" t="s">
        <v>53</v>
      </c>
      <c r="F122" s="118" t="s">
        <v>54</v>
      </c>
      <c r="G122" s="118" t="s">
        <v>105</v>
      </c>
      <c r="H122" s="118" t="s">
        <v>106</v>
      </c>
      <c r="I122" s="118" t="s">
        <v>107</v>
      </c>
      <c r="J122" s="119" t="s">
        <v>93</v>
      </c>
      <c r="K122" s="120" t="s">
        <v>108</v>
      </c>
      <c r="L122" s="121"/>
      <c r="M122" s="56" t="s">
        <v>1</v>
      </c>
      <c r="N122" s="57" t="s">
        <v>36</v>
      </c>
      <c r="O122" s="57" t="s">
        <v>109</v>
      </c>
      <c r="P122" s="57" t="s">
        <v>110</v>
      </c>
      <c r="Q122" s="57" t="s">
        <v>111</v>
      </c>
      <c r="R122" s="57" t="s">
        <v>112</v>
      </c>
      <c r="S122" s="57" t="s">
        <v>113</v>
      </c>
      <c r="T122" s="58" t="s">
        <v>114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8" customHeight="1">
      <c r="A123" s="26"/>
      <c r="B123" s="27"/>
      <c r="C123" s="63" t="s">
        <v>94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P124+P139</f>
        <v>134.91433899999998</v>
      </c>
      <c r="Q123" s="60"/>
      <c r="R123" s="123">
        <f>R124+R139</f>
        <v>10.78947075</v>
      </c>
      <c r="S123" s="60"/>
      <c r="T123" s="124">
        <f>T124+T139</f>
        <v>7.9200000000000007E-2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71</v>
      </c>
      <c r="AU123" s="14" t="s">
        <v>95</v>
      </c>
      <c r="BK123" s="125">
        <f>BK124+BK139</f>
        <v>0</v>
      </c>
    </row>
    <row r="124" spans="1:65" s="12" customFormat="1" ht="25.95" customHeight="1">
      <c r="B124" s="126"/>
      <c r="D124" s="127" t="s">
        <v>71</v>
      </c>
      <c r="E124" s="128" t="s">
        <v>115</v>
      </c>
      <c r="F124" s="128" t="s">
        <v>116</v>
      </c>
      <c r="J124" s="129">
        <f>BK124</f>
        <v>0</v>
      </c>
      <c r="L124" s="126"/>
      <c r="M124" s="130"/>
      <c r="N124" s="131"/>
      <c r="O124" s="131"/>
      <c r="P124" s="132">
        <f>P125+P130+P132+P137</f>
        <v>64.578268999999992</v>
      </c>
      <c r="Q124" s="131"/>
      <c r="R124" s="132">
        <f>R125+R130+R132+R137</f>
        <v>10.289278849999999</v>
      </c>
      <c r="S124" s="131"/>
      <c r="T124" s="133">
        <f>T125+T130+T132+T137</f>
        <v>0</v>
      </c>
      <c r="AR124" s="127" t="s">
        <v>80</v>
      </c>
      <c r="AT124" s="134" t="s">
        <v>71</v>
      </c>
      <c r="AU124" s="134" t="s">
        <v>72</v>
      </c>
      <c r="AY124" s="127" t="s">
        <v>117</v>
      </c>
      <c r="BK124" s="135">
        <f>BK125+BK130+BK132+BK137</f>
        <v>0</v>
      </c>
    </row>
    <row r="125" spans="1:65" s="12" customFormat="1" ht="22.8" customHeight="1">
      <c r="B125" s="126"/>
      <c r="D125" s="127" t="s">
        <v>71</v>
      </c>
      <c r="E125" s="136" t="s">
        <v>80</v>
      </c>
      <c r="F125" s="136" t="s">
        <v>118</v>
      </c>
      <c r="J125" s="137">
        <f>BK125</f>
        <v>0</v>
      </c>
      <c r="L125" s="126"/>
      <c r="M125" s="130"/>
      <c r="N125" s="131"/>
      <c r="O125" s="131"/>
      <c r="P125" s="132">
        <f>SUM(P126:P129)</f>
        <v>36.412501999999996</v>
      </c>
      <c r="Q125" s="131"/>
      <c r="R125" s="132">
        <f>SUM(R126:R129)</f>
        <v>0</v>
      </c>
      <c r="S125" s="131"/>
      <c r="T125" s="133">
        <f>SUM(T126:T129)</f>
        <v>0</v>
      </c>
      <c r="AR125" s="127" t="s">
        <v>80</v>
      </c>
      <c r="AT125" s="134" t="s">
        <v>71</v>
      </c>
      <c r="AU125" s="134" t="s">
        <v>80</v>
      </c>
      <c r="AY125" s="127" t="s">
        <v>117</v>
      </c>
      <c r="BK125" s="135">
        <f>SUM(BK126:BK129)</f>
        <v>0</v>
      </c>
    </row>
    <row r="126" spans="1:65" s="2" customFormat="1" ht="22.8">
      <c r="A126" s="26"/>
      <c r="B126" s="138"/>
      <c r="C126" s="139" t="s">
        <v>80</v>
      </c>
      <c r="D126" s="139" t="s">
        <v>119</v>
      </c>
      <c r="E126" s="140" t="s">
        <v>120</v>
      </c>
      <c r="F126" s="141" t="s">
        <v>121</v>
      </c>
      <c r="G126" s="142" t="s">
        <v>122</v>
      </c>
      <c r="H126" s="143">
        <v>7.0279999999999996</v>
      </c>
      <c r="I126" s="144">
        <v>0</v>
      </c>
      <c r="J126" s="144">
        <f>ROUND(I126*H126,2)</f>
        <v>0</v>
      </c>
      <c r="K126" s="145"/>
      <c r="L126" s="27"/>
      <c r="M126" s="146" t="s">
        <v>1</v>
      </c>
      <c r="N126" s="147" t="s">
        <v>38</v>
      </c>
      <c r="O126" s="148">
        <v>3.85</v>
      </c>
      <c r="P126" s="148">
        <f>O126*H126</f>
        <v>27.0578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123</v>
      </c>
      <c r="AT126" s="150" t="s">
        <v>119</v>
      </c>
      <c r="AU126" s="150" t="s">
        <v>124</v>
      </c>
      <c r="AY126" s="14" t="s">
        <v>117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124</v>
      </c>
      <c r="BK126" s="151">
        <f>ROUND(I126*H126,2)</f>
        <v>0</v>
      </c>
      <c r="BL126" s="14" t="s">
        <v>123</v>
      </c>
      <c r="BM126" s="150" t="s">
        <v>125</v>
      </c>
    </row>
    <row r="127" spans="1:65" s="2" customFormat="1" ht="22.8">
      <c r="A127" s="26"/>
      <c r="B127" s="138"/>
      <c r="C127" s="139" t="s">
        <v>124</v>
      </c>
      <c r="D127" s="139" t="s">
        <v>119</v>
      </c>
      <c r="E127" s="140" t="s">
        <v>126</v>
      </c>
      <c r="F127" s="141" t="s">
        <v>127</v>
      </c>
      <c r="G127" s="142" t="s">
        <v>122</v>
      </c>
      <c r="H127" s="143">
        <v>3.5139999999999998</v>
      </c>
      <c r="I127" s="144">
        <v>0</v>
      </c>
      <c r="J127" s="144">
        <f>ROUND(I127*H127,2)</f>
        <v>0</v>
      </c>
      <c r="K127" s="145"/>
      <c r="L127" s="27"/>
      <c r="M127" s="146" t="s">
        <v>1</v>
      </c>
      <c r="N127" s="147" t="s">
        <v>38</v>
      </c>
      <c r="O127" s="148">
        <v>0.77100000000000002</v>
      </c>
      <c r="P127" s="148">
        <f>O127*H127</f>
        <v>2.7092939999999999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123</v>
      </c>
      <c r="AT127" s="150" t="s">
        <v>119</v>
      </c>
      <c r="AU127" s="150" t="s">
        <v>124</v>
      </c>
      <c r="AY127" s="14" t="s">
        <v>117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4" t="s">
        <v>124</v>
      </c>
      <c r="BK127" s="151">
        <f>ROUND(I127*H127,2)</f>
        <v>0</v>
      </c>
      <c r="BL127" s="14" t="s">
        <v>123</v>
      </c>
      <c r="BM127" s="150" t="s">
        <v>128</v>
      </c>
    </row>
    <row r="128" spans="1:65" s="2" customFormat="1" ht="22.8">
      <c r="A128" s="26"/>
      <c r="B128" s="138"/>
      <c r="C128" s="139" t="s">
        <v>129</v>
      </c>
      <c r="D128" s="139" t="s">
        <v>119</v>
      </c>
      <c r="E128" s="140" t="s">
        <v>130</v>
      </c>
      <c r="F128" s="141" t="s">
        <v>131</v>
      </c>
      <c r="G128" s="142" t="s">
        <v>122</v>
      </c>
      <c r="H128" s="143">
        <v>2.6040000000000001</v>
      </c>
      <c r="I128" s="144">
        <v>0</v>
      </c>
      <c r="J128" s="144">
        <f>ROUND(I128*H128,2)</f>
        <v>0</v>
      </c>
      <c r="K128" s="145"/>
      <c r="L128" s="27"/>
      <c r="M128" s="146" t="s">
        <v>1</v>
      </c>
      <c r="N128" s="147" t="s">
        <v>38</v>
      </c>
      <c r="O128" s="148">
        <v>1.1719999999999999</v>
      </c>
      <c r="P128" s="148">
        <f>O128*H128</f>
        <v>3.0518879999999999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123</v>
      </c>
      <c r="AT128" s="150" t="s">
        <v>119</v>
      </c>
      <c r="AU128" s="150" t="s">
        <v>124</v>
      </c>
      <c r="AY128" s="14" t="s">
        <v>117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4" t="s">
        <v>124</v>
      </c>
      <c r="BK128" s="151">
        <f>ROUND(I128*H128,2)</f>
        <v>0</v>
      </c>
      <c r="BL128" s="14" t="s">
        <v>123</v>
      </c>
      <c r="BM128" s="150" t="s">
        <v>132</v>
      </c>
    </row>
    <row r="129" spans="1:65" s="2" customFormat="1" ht="22.8">
      <c r="A129" s="26"/>
      <c r="B129" s="138"/>
      <c r="C129" s="139" t="s">
        <v>123</v>
      </c>
      <c r="D129" s="139" t="s">
        <v>119</v>
      </c>
      <c r="E129" s="140" t="s">
        <v>133</v>
      </c>
      <c r="F129" s="141" t="s">
        <v>134</v>
      </c>
      <c r="G129" s="142" t="s">
        <v>135</v>
      </c>
      <c r="H129" s="143">
        <v>17.36</v>
      </c>
      <c r="I129" s="144">
        <v>0</v>
      </c>
      <c r="J129" s="144">
        <f>ROUND(I129*H129,2)</f>
        <v>0</v>
      </c>
      <c r="K129" s="145"/>
      <c r="L129" s="27"/>
      <c r="M129" s="146" t="s">
        <v>1</v>
      </c>
      <c r="N129" s="147" t="s">
        <v>38</v>
      </c>
      <c r="O129" s="148">
        <v>0.20699999999999999</v>
      </c>
      <c r="P129" s="148">
        <f>O129*H129</f>
        <v>3.5935199999999998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123</v>
      </c>
      <c r="AT129" s="150" t="s">
        <v>119</v>
      </c>
      <c r="AU129" s="150" t="s">
        <v>124</v>
      </c>
      <c r="AY129" s="14" t="s">
        <v>117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124</v>
      </c>
      <c r="BK129" s="151">
        <f>ROUND(I129*H129,2)</f>
        <v>0</v>
      </c>
      <c r="BL129" s="14" t="s">
        <v>123</v>
      </c>
      <c r="BM129" s="150" t="s">
        <v>136</v>
      </c>
    </row>
    <row r="130" spans="1:65" s="12" customFormat="1" ht="22.8" customHeight="1">
      <c r="B130" s="126"/>
      <c r="D130" s="127" t="s">
        <v>71</v>
      </c>
      <c r="E130" s="136" t="s">
        <v>124</v>
      </c>
      <c r="F130" s="136" t="s">
        <v>137</v>
      </c>
      <c r="J130" s="137">
        <f>BK130</f>
        <v>0</v>
      </c>
      <c r="L130" s="126"/>
      <c r="M130" s="130"/>
      <c r="N130" s="131"/>
      <c r="O130" s="131"/>
      <c r="P130" s="132">
        <f>P131</f>
        <v>2.6987449999999997</v>
      </c>
      <c r="Q130" s="131"/>
      <c r="R130" s="132">
        <f>R131</f>
        <v>10.289278849999999</v>
      </c>
      <c r="S130" s="131"/>
      <c r="T130" s="133">
        <f>T131</f>
        <v>0</v>
      </c>
      <c r="AR130" s="127" t="s">
        <v>80</v>
      </c>
      <c r="AT130" s="134" t="s">
        <v>71</v>
      </c>
      <c r="AU130" s="134" t="s">
        <v>80</v>
      </c>
      <c r="AY130" s="127" t="s">
        <v>117</v>
      </c>
      <c r="BK130" s="135">
        <f>BK131</f>
        <v>0</v>
      </c>
    </row>
    <row r="131" spans="1:65" s="2" customFormat="1" ht="16.5" customHeight="1">
      <c r="A131" s="26"/>
      <c r="B131" s="138"/>
      <c r="C131" s="139" t="s">
        <v>138</v>
      </c>
      <c r="D131" s="139" t="s">
        <v>119</v>
      </c>
      <c r="E131" s="140" t="s">
        <v>139</v>
      </c>
      <c r="F131" s="141" t="s">
        <v>140</v>
      </c>
      <c r="G131" s="142" t="s">
        <v>122</v>
      </c>
      <c r="H131" s="143">
        <v>4.6449999999999996</v>
      </c>
      <c r="I131" s="144">
        <v>0</v>
      </c>
      <c r="J131" s="144">
        <f>ROUND(I131*H131,2)</f>
        <v>0</v>
      </c>
      <c r="K131" s="145"/>
      <c r="L131" s="27"/>
      <c r="M131" s="146" t="s">
        <v>1</v>
      </c>
      <c r="N131" s="147" t="s">
        <v>38</v>
      </c>
      <c r="O131" s="148">
        <v>0.58099999999999996</v>
      </c>
      <c r="P131" s="148">
        <f>O131*H131</f>
        <v>2.6987449999999997</v>
      </c>
      <c r="Q131" s="148">
        <v>2.2151299999999998</v>
      </c>
      <c r="R131" s="148">
        <f>Q131*H131</f>
        <v>10.289278849999999</v>
      </c>
      <c r="S131" s="148">
        <v>0</v>
      </c>
      <c r="T131" s="149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123</v>
      </c>
      <c r="AT131" s="150" t="s">
        <v>119</v>
      </c>
      <c r="AU131" s="150" t="s">
        <v>124</v>
      </c>
      <c r="AY131" s="14" t="s">
        <v>117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4" t="s">
        <v>124</v>
      </c>
      <c r="BK131" s="151">
        <f>ROUND(I131*H131,2)</f>
        <v>0</v>
      </c>
      <c r="BL131" s="14" t="s">
        <v>123</v>
      </c>
      <c r="BM131" s="150" t="s">
        <v>141</v>
      </c>
    </row>
    <row r="132" spans="1:65" s="12" customFormat="1" ht="22.8" customHeight="1">
      <c r="B132" s="126"/>
      <c r="D132" s="127" t="s">
        <v>71</v>
      </c>
      <c r="E132" s="136" t="s">
        <v>142</v>
      </c>
      <c r="F132" s="136" t="s">
        <v>143</v>
      </c>
      <c r="J132" s="137">
        <f>BK132</f>
        <v>0</v>
      </c>
      <c r="L132" s="126"/>
      <c r="M132" s="130"/>
      <c r="N132" s="131"/>
      <c r="O132" s="131"/>
      <c r="P132" s="132">
        <f>SUM(P133:P136)</f>
        <v>0.12521499999999999</v>
      </c>
      <c r="Q132" s="131"/>
      <c r="R132" s="132">
        <f>SUM(R133:R136)</f>
        <v>0</v>
      </c>
      <c r="S132" s="131"/>
      <c r="T132" s="133">
        <f>SUM(T133:T136)</f>
        <v>0</v>
      </c>
      <c r="AR132" s="127" t="s">
        <v>80</v>
      </c>
      <c r="AT132" s="134" t="s">
        <v>71</v>
      </c>
      <c r="AU132" s="134" t="s">
        <v>80</v>
      </c>
      <c r="AY132" s="127" t="s">
        <v>117</v>
      </c>
      <c r="BK132" s="135">
        <f>SUM(BK133:BK136)</f>
        <v>0</v>
      </c>
    </row>
    <row r="133" spans="1:65" s="2" customFormat="1" ht="22.8">
      <c r="A133" s="26"/>
      <c r="B133" s="138"/>
      <c r="C133" s="139" t="s">
        <v>144</v>
      </c>
      <c r="D133" s="139" t="s">
        <v>119</v>
      </c>
      <c r="E133" s="140" t="s">
        <v>145</v>
      </c>
      <c r="F133" s="141" t="s">
        <v>146</v>
      </c>
      <c r="G133" s="142" t="s">
        <v>147</v>
      </c>
      <c r="H133" s="143">
        <v>7.9000000000000001E-2</v>
      </c>
      <c r="I133" s="144">
        <v>0</v>
      </c>
      <c r="J133" s="144">
        <f>ROUND(I133*H133,2)</f>
        <v>0</v>
      </c>
      <c r="K133" s="145"/>
      <c r="L133" s="27"/>
      <c r="M133" s="146" t="s">
        <v>1</v>
      </c>
      <c r="N133" s="147" t="s">
        <v>38</v>
      </c>
      <c r="O133" s="148">
        <v>0.88200000000000001</v>
      </c>
      <c r="P133" s="148">
        <f>O133*H133</f>
        <v>6.9678000000000004E-2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123</v>
      </c>
      <c r="AT133" s="150" t="s">
        <v>119</v>
      </c>
      <c r="AU133" s="150" t="s">
        <v>124</v>
      </c>
      <c r="AY133" s="14" t="s">
        <v>117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4" t="s">
        <v>124</v>
      </c>
      <c r="BK133" s="151">
        <f>ROUND(I133*H133,2)</f>
        <v>0</v>
      </c>
      <c r="BL133" s="14" t="s">
        <v>123</v>
      </c>
      <c r="BM133" s="150" t="s">
        <v>148</v>
      </c>
    </row>
    <row r="134" spans="1:65" s="2" customFormat="1" ht="22.8">
      <c r="A134" s="26"/>
      <c r="B134" s="138"/>
      <c r="C134" s="139" t="s">
        <v>149</v>
      </c>
      <c r="D134" s="139" t="s">
        <v>119</v>
      </c>
      <c r="E134" s="140" t="s">
        <v>150</v>
      </c>
      <c r="F134" s="141" t="s">
        <v>151</v>
      </c>
      <c r="G134" s="142" t="s">
        <v>147</v>
      </c>
      <c r="H134" s="143">
        <v>7.9000000000000001E-2</v>
      </c>
      <c r="I134" s="144">
        <v>0</v>
      </c>
      <c r="J134" s="144">
        <f>ROUND(I134*H134,2)</f>
        <v>0</v>
      </c>
      <c r="K134" s="145"/>
      <c r="L134" s="27"/>
      <c r="M134" s="146" t="s">
        <v>1</v>
      </c>
      <c r="N134" s="147" t="s">
        <v>38</v>
      </c>
      <c r="O134" s="148">
        <v>0.59799999999999998</v>
      </c>
      <c r="P134" s="148">
        <f>O134*H134</f>
        <v>4.7241999999999999E-2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123</v>
      </c>
      <c r="AT134" s="150" t="s">
        <v>119</v>
      </c>
      <c r="AU134" s="150" t="s">
        <v>124</v>
      </c>
      <c r="AY134" s="14" t="s">
        <v>117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4" t="s">
        <v>124</v>
      </c>
      <c r="BK134" s="151">
        <f>ROUND(I134*H134,2)</f>
        <v>0</v>
      </c>
      <c r="BL134" s="14" t="s">
        <v>123</v>
      </c>
      <c r="BM134" s="150" t="s">
        <v>152</v>
      </c>
    </row>
    <row r="135" spans="1:65" s="2" customFormat="1" ht="22.8">
      <c r="A135" s="26"/>
      <c r="B135" s="138"/>
      <c r="C135" s="139" t="s">
        <v>153</v>
      </c>
      <c r="D135" s="139" t="s">
        <v>119</v>
      </c>
      <c r="E135" s="140" t="s">
        <v>154</v>
      </c>
      <c r="F135" s="141" t="s">
        <v>155</v>
      </c>
      <c r="G135" s="142" t="s">
        <v>147</v>
      </c>
      <c r="H135" s="143">
        <v>1.1850000000000001</v>
      </c>
      <c r="I135" s="144">
        <v>0</v>
      </c>
      <c r="J135" s="144">
        <f>ROUND(I135*H135,2)</f>
        <v>0</v>
      </c>
      <c r="K135" s="145"/>
      <c r="L135" s="27"/>
      <c r="M135" s="146" t="s">
        <v>1</v>
      </c>
      <c r="N135" s="147" t="s">
        <v>38</v>
      </c>
      <c r="O135" s="148">
        <v>7.0000000000000001E-3</v>
      </c>
      <c r="P135" s="148">
        <f>O135*H135</f>
        <v>8.2950000000000003E-3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123</v>
      </c>
      <c r="AT135" s="150" t="s">
        <v>119</v>
      </c>
      <c r="AU135" s="150" t="s">
        <v>124</v>
      </c>
      <c r="AY135" s="14" t="s">
        <v>117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4" t="s">
        <v>124</v>
      </c>
      <c r="BK135" s="151">
        <f>ROUND(I135*H135,2)</f>
        <v>0</v>
      </c>
      <c r="BL135" s="14" t="s">
        <v>123</v>
      </c>
      <c r="BM135" s="150" t="s">
        <v>156</v>
      </c>
    </row>
    <row r="136" spans="1:65" s="2" customFormat="1" ht="16.2" customHeight="1">
      <c r="A136" s="26"/>
      <c r="B136" s="138"/>
      <c r="C136" s="139" t="s">
        <v>142</v>
      </c>
      <c r="D136" s="139" t="s">
        <v>119</v>
      </c>
      <c r="E136" s="140" t="s">
        <v>157</v>
      </c>
      <c r="F136" s="141" t="s">
        <v>158</v>
      </c>
      <c r="G136" s="142" t="s">
        <v>159</v>
      </c>
      <c r="H136" s="143">
        <v>1</v>
      </c>
      <c r="I136" s="144">
        <v>0</v>
      </c>
      <c r="J136" s="144">
        <f>ROUND(I136*H136,2)</f>
        <v>0</v>
      </c>
      <c r="K136" s="145"/>
      <c r="L136" s="27"/>
      <c r="M136" s="146" t="s">
        <v>1</v>
      </c>
      <c r="N136" s="147" t="s">
        <v>38</v>
      </c>
      <c r="O136" s="148">
        <v>0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123</v>
      </c>
      <c r="AT136" s="150" t="s">
        <v>119</v>
      </c>
      <c r="AU136" s="150" t="s">
        <v>124</v>
      </c>
      <c r="AY136" s="14" t="s">
        <v>117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4" t="s">
        <v>124</v>
      </c>
      <c r="BK136" s="151">
        <f>ROUND(I136*H136,2)</f>
        <v>0</v>
      </c>
      <c r="BL136" s="14" t="s">
        <v>123</v>
      </c>
      <c r="BM136" s="150" t="s">
        <v>160</v>
      </c>
    </row>
    <row r="137" spans="1:65" s="12" customFormat="1" ht="22.8" customHeight="1">
      <c r="B137" s="126"/>
      <c r="D137" s="127" t="s">
        <v>71</v>
      </c>
      <c r="E137" s="136" t="s">
        <v>161</v>
      </c>
      <c r="F137" s="136" t="s">
        <v>162</v>
      </c>
      <c r="J137" s="137">
        <f>BK137</f>
        <v>0</v>
      </c>
      <c r="L137" s="126"/>
      <c r="M137" s="130"/>
      <c r="N137" s="131"/>
      <c r="O137" s="131"/>
      <c r="P137" s="132">
        <f>P138</f>
        <v>25.341806999999999</v>
      </c>
      <c r="Q137" s="131"/>
      <c r="R137" s="132">
        <f>R138</f>
        <v>0</v>
      </c>
      <c r="S137" s="131"/>
      <c r="T137" s="133">
        <f>T138</f>
        <v>0</v>
      </c>
      <c r="AR137" s="127" t="s">
        <v>80</v>
      </c>
      <c r="AT137" s="134" t="s">
        <v>71</v>
      </c>
      <c r="AU137" s="134" t="s">
        <v>80</v>
      </c>
      <c r="AY137" s="127" t="s">
        <v>117</v>
      </c>
      <c r="BK137" s="135">
        <f>BK138</f>
        <v>0</v>
      </c>
    </row>
    <row r="138" spans="1:65" s="2" customFormat="1" ht="22.8">
      <c r="A138" s="26"/>
      <c r="B138" s="138"/>
      <c r="C138" s="139" t="s">
        <v>163</v>
      </c>
      <c r="D138" s="139" t="s">
        <v>119</v>
      </c>
      <c r="E138" s="140" t="s">
        <v>164</v>
      </c>
      <c r="F138" s="141" t="s">
        <v>165</v>
      </c>
      <c r="G138" s="142" t="s">
        <v>147</v>
      </c>
      <c r="H138" s="143">
        <v>10.289</v>
      </c>
      <c r="I138" s="144">
        <v>0</v>
      </c>
      <c r="J138" s="144">
        <f>ROUND(I138*H138,2)</f>
        <v>0</v>
      </c>
      <c r="K138" s="145"/>
      <c r="L138" s="27"/>
      <c r="M138" s="146" t="s">
        <v>1</v>
      </c>
      <c r="N138" s="147" t="s">
        <v>38</v>
      </c>
      <c r="O138" s="148">
        <v>2.4630000000000001</v>
      </c>
      <c r="P138" s="148">
        <f>O138*H138</f>
        <v>25.341806999999999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123</v>
      </c>
      <c r="AT138" s="150" t="s">
        <v>119</v>
      </c>
      <c r="AU138" s="150" t="s">
        <v>124</v>
      </c>
      <c r="AY138" s="14" t="s">
        <v>117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4" t="s">
        <v>124</v>
      </c>
      <c r="BK138" s="151">
        <f>ROUND(I138*H138,2)</f>
        <v>0</v>
      </c>
      <c r="BL138" s="14" t="s">
        <v>123</v>
      </c>
      <c r="BM138" s="150" t="s">
        <v>166</v>
      </c>
    </row>
    <row r="139" spans="1:65" s="12" customFormat="1" ht="25.95" customHeight="1">
      <c r="B139" s="126"/>
      <c r="D139" s="127" t="s">
        <v>71</v>
      </c>
      <c r="E139" s="128" t="s">
        <v>167</v>
      </c>
      <c r="F139" s="128" t="s">
        <v>168</v>
      </c>
      <c r="J139" s="129">
        <f>BK139</f>
        <v>0</v>
      </c>
      <c r="L139" s="126"/>
      <c r="M139" s="130"/>
      <c r="N139" s="131"/>
      <c r="O139" s="131"/>
      <c r="P139" s="132">
        <f>P140</f>
        <v>70.336070000000007</v>
      </c>
      <c r="Q139" s="131"/>
      <c r="R139" s="132">
        <f>R140</f>
        <v>0.50019190000000002</v>
      </c>
      <c r="S139" s="131"/>
      <c r="T139" s="133">
        <f>T140</f>
        <v>7.9200000000000007E-2</v>
      </c>
      <c r="AR139" s="127" t="s">
        <v>124</v>
      </c>
      <c r="AT139" s="134" t="s">
        <v>71</v>
      </c>
      <c r="AU139" s="134" t="s">
        <v>72</v>
      </c>
      <c r="AY139" s="127" t="s">
        <v>117</v>
      </c>
      <c r="BK139" s="135">
        <f>BK140</f>
        <v>0</v>
      </c>
    </row>
    <row r="140" spans="1:65" s="12" customFormat="1" ht="22.8" customHeight="1">
      <c r="B140" s="126"/>
      <c r="D140" s="127" t="s">
        <v>71</v>
      </c>
      <c r="E140" s="136" t="s">
        <v>169</v>
      </c>
      <c r="F140" s="136" t="s">
        <v>170</v>
      </c>
      <c r="J140" s="137">
        <f>BK140</f>
        <v>0</v>
      </c>
      <c r="L140" s="126"/>
      <c r="M140" s="130"/>
      <c r="N140" s="131"/>
      <c r="O140" s="131"/>
      <c r="P140" s="132">
        <f>SUM(P141:P161)</f>
        <v>70.336070000000007</v>
      </c>
      <c r="Q140" s="131"/>
      <c r="R140" s="132">
        <f>SUM(R141:R161)</f>
        <v>0.50019190000000002</v>
      </c>
      <c r="S140" s="131"/>
      <c r="T140" s="133">
        <f>SUM(T141:T161)</f>
        <v>7.9200000000000007E-2</v>
      </c>
      <c r="AR140" s="127" t="s">
        <v>124</v>
      </c>
      <c r="AT140" s="134" t="s">
        <v>71</v>
      </c>
      <c r="AU140" s="134" t="s">
        <v>80</v>
      </c>
      <c r="AY140" s="127" t="s">
        <v>117</v>
      </c>
      <c r="BK140" s="135">
        <f>SUM(BK141:BK161)</f>
        <v>0</v>
      </c>
    </row>
    <row r="141" spans="1:65" s="2" customFormat="1" ht="22.8">
      <c r="A141" s="26"/>
      <c r="B141" s="138"/>
      <c r="C141" s="139" t="s">
        <v>171</v>
      </c>
      <c r="D141" s="139" t="s">
        <v>119</v>
      </c>
      <c r="E141" s="140" t="s">
        <v>172</v>
      </c>
      <c r="F141" s="141" t="s">
        <v>173</v>
      </c>
      <c r="G141" s="142" t="s">
        <v>159</v>
      </c>
      <c r="H141" s="143">
        <v>1</v>
      </c>
      <c r="I141" s="144">
        <v>0</v>
      </c>
      <c r="J141" s="144">
        <f t="shared" ref="J141:J161" si="0">ROUND(I141*H141,2)</f>
        <v>0</v>
      </c>
      <c r="K141" s="145"/>
      <c r="L141" s="27"/>
      <c r="M141" s="146" t="s">
        <v>1</v>
      </c>
      <c r="N141" s="147" t="s">
        <v>38</v>
      </c>
      <c r="O141" s="148">
        <v>13.612880000000001</v>
      </c>
      <c r="P141" s="148">
        <f t="shared" ref="P141:P161" si="1">O141*H141</f>
        <v>13.612880000000001</v>
      </c>
      <c r="Q141" s="148">
        <v>0</v>
      </c>
      <c r="R141" s="148">
        <f t="shared" ref="R141:R161" si="2">Q141*H141</f>
        <v>0</v>
      </c>
      <c r="S141" s="148">
        <v>0</v>
      </c>
      <c r="T141" s="149">
        <f t="shared" ref="T141:T161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174</v>
      </c>
      <c r="AT141" s="150" t="s">
        <v>119</v>
      </c>
      <c r="AU141" s="150" t="s">
        <v>124</v>
      </c>
      <c r="AY141" s="14" t="s">
        <v>117</v>
      </c>
      <c r="BE141" s="151">
        <f t="shared" ref="BE141:BE161" si="4">IF(N141="základná",J141,0)</f>
        <v>0</v>
      </c>
      <c r="BF141" s="151">
        <f t="shared" ref="BF141:BF161" si="5">IF(N141="znížená",J141,0)</f>
        <v>0</v>
      </c>
      <c r="BG141" s="151">
        <f t="shared" ref="BG141:BG161" si="6">IF(N141="zákl. prenesená",J141,0)</f>
        <v>0</v>
      </c>
      <c r="BH141" s="151">
        <f t="shared" ref="BH141:BH161" si="7">IF(N141="zníž. prenesená",J141,0)</f>
        <v>0</v>
      </c>
      <c r="BI141" s="151">
        <f t="shared" ref="BI141:BI161" si="8">IF(N141="nulová",J141,0)</f>
        <v>0</v>
      </c>
      <c r="BJ141" s="14" t="s">
        <v>124</v>
      </c>
      <c r="BK141" s="151">
        <f t="shared" ref="BK141:BK161" si="9">ROUND(I141*H141,2)</f>
        <v>0</v>
      </c>
      <c r="BL141" s="14" t="s">
        <v>174</v>
      </c>
      <c r="BM141" s="150" t="s">
        <v>175</v>
      </c>
    </row>
    <row r="142" spans="1:65" s="2" customFormat="1" ht="22.8">
      <c r="A142" s="26"/>
      <c r="B142" s="138"/>
      <c r="C142" s="139" t="s">
        <v>176</v>
      </c>
      <c r="D142" s="139" t="s">
        <v>119</v>
      </c>
      <c r="E142" s="140" t="s">
        <v>177</v>
      </c>
      <c r="F142" s="141" t="s">
        <v>178</v>
      </c>
      <c r="G142" s="142" t="s">
        <v>159</v>
      </c>
      <c r="H142" s="143">
        <v>1</v>
      </c>
      <c r="I142" s="144">
        <v>0</v>
      </c>
      <c r="J142" s="144">
        <f t="shared" si="0"/>
        <v>0</v>
      </c>
      <c r="K142" s="145"/>
      <c r="L142" s="27"/>
      <c r="M142" s="146" t="s">
        <v>1</v>
      </c>
      <c r="N142" s="147" t="s">
        <v>38</v>
      </c>
      <c r="O142" s="148">
        <v>14.00334</v>
      </c>
      <c r="P142" s="148">
        <f t="shared" si="1"/>
        <v>14.00334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174</v>
      </c>
      <c r="AT142" s="150" t="s">
        <v>119</v>
      </c>
      <c r="AU142" s="150" t="s">
        <v>124</v>
      </c>
      <c r="AY142" s="14" t="s">
        <v>117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124</v>
      </c>
      <c r="BK142" s="151">
        <f t="shared" si="9"/>
        <v>0</v>
      </c>
      <c r="BL142" s="14" t="s">
        <v>174</v>
      </c>
      <c r="BM142" s="150" t="s">
        <v>179</v>
      </c>
    </row>
    <row r="143" spans="1:65" s="2" customFormat="1" ht="18.600000000000001" customHeight="1">
      <c r="A143" s="166"/>
      <c r="B143" s="138"/>
      <c r="C143" s="152" t="s">
        <v>180</v>
      </c>
      <c r="D143" s="139" t="s">
        <v>181</v>
      </c>
      <c r="E143" s="140" t="s">
        <v>351</v>
      </c>
      <c r="F143" s="141" t="s">
        <v>352</v>
      </c>
      <c r="G143" s="142" t="s">
        <v>159</v>
      </c>
      <c r="H143" s="143">
        <v>1</v>
      </c>
      <c r="I143" s="144">
        <v>0</v>
      </c>
      <c r="J143" s="144">
        <f t="shared" si="0"/>
        <v>0</v>
      </c>
      <c r="K143" s="145"/>
      <c r="L143" s="27"/>
      <c r="M143" s="146"/>
      <c r="N143" s="147"/>
      <c r="O143" s="148"/>
      <c r="P143" s="148"/>
      <c r="Q143" s="148"/>
      <c r="R143" s="148"/>
      <c r="S143" s="148"/>
      <c r="T143" s="149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R143" s="150"/>
      <c r="AT143" s="150"/>
      <c r="AU143" s="150"/>
      <c r="AY143" s="14"/>
      <c r="BE143" s="151"/>
      <c r="BF143" s="151"/>
      <c r="BG143" s="151"/>
      <c r="BH143" s="151"/>
      <c r="BI143" s="151"/>
      <c r="BJ143" s="14"/>
      <c r="BK143" s="151"/>
      <c r="BL143" s="14"/>
      <c r="BM143" s="150"/>
    </row>
    <row r="144" spans="1:65" s="2" customFormat="1" ht="22.8">
      <c r="A144" s="26"/>
      <c r="B144" s="138"/>
      <c r="C144" s="152" t="s">
        <v>186</v>
      </c>
      <c r="D144" s="152" t="s">
        <v>181</v>
      </c>
      <c r="E144" s="153" t="s">
        <v>182</v>
      </c>
      <c r="F144" s="154" t="s">
        <v>183</v>
      </c>
      <c r="G144" s="155" t="s">
        <v>159</v>
      </c>
      <c r="H144" s="156">
        <v>2</v>
      </c>
      <c r="I144" s="157">
        <v>0</v>
      </c>
      <c r="J144" s="144">
        <f t="shared" si="0"/>
        <v>0</v>
      </c>
      <c r="K144" s="158"/>
      <c r="L144" s="159"/>
      <c r="M144" s="160" t="s">
        <v>1</v>
      </c>
      <c r="N144" s="161" t="s">
        <v>38</v>
      </c>
      <c r="O144" s="148">
        <v>0</v>
      </c>
      <c r="P144" s="148">
        <f t="shared" si="1"/>
        <v>0</v>
      </c>
      <c r="Q144" s="148">
        <v>1.23E-3</v>
      </c>
      <c r="R144" s="148">
        <f t="shared" si="2"/>
        <v>2.4599999999999999E-3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184</v>
      </c>
      <c r="AT144" s="150" t="s">
        <v>181</v>
      </c>
      <c r="AU144" s="150" t="s">
        <v>124</v>
      </c>
      <c r="AY144" s="14" t="s">
        <v>117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124</v>
      </c>
      <c r="BK144" s="151">
        <f t="shared" si="9"/>
        <v>0</v>
      </c>
      <c r="BL144" s="14" t="s">
        <v>174</v>
      </c>
      <c r="BM144" s="150" t="s">
        <v>185</v>
      </c>
    </row>
    <row r="145" spans="1:65" s="2" customFormat="1" ht="22.8">
      <c r="A145" s="26"/>
      <c r="B145" s="138"/>
      <c r="C145" s="152" t="s">
        <v>190</v>
      </c>
      <c r="D145" s="152" t="s">
        <v>181</v>
      </c>
      <c r="E145" s="153" t="s">
        <v>187</v>
      </c>
      <c r="F145" s="154" t="s">
        <v>188</v>
      </c>
      <c r="G145" s="155" t="s">
        <v>159</v>
      </c>
      <c r="H145" s="156">
        <v>1</v>
      </c>
      <c r="I145" s="157">
        <v>0</v>
      </c>
      <c r="J145" s="144">
        <f t="shared" si="0"/>
        <v>0</v>
      </c>
      <c r="K145" s="158"/>
      <c r="L145" s="159"/>
      <c r="M145" s="160" t="s">
        <v>1</v>
      </c>
      <c r="N145" s="161" t="s">
        <v>38</v>
      </c>
      <c r="O145" s="148">
        <v>0</v>
      </c>
      <c r="P145" s="148">
        <f t="shared" si="1"/>
        <v>0</v>
      </c>
      <c r="Q145" s="148">
        <v>1.25E-3</v>
      </c>
      <c r="R145" s="148">
        <f t="shared" si="2"/>
        <v>1.25E-3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184</v>
      </c>
      <c r="AT145" s="150" t="s">
        <v>181</v>
      </c>
      <c r="AU145" s="150" t="s">
        <v>124</v>
      </c>
      <c r="AY145" s="14" t="s">
        <v>117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124</v>
      </c>
      <c r="BK145" s="151">
        <f t="shared" si="9"/>
        <v>0</v>
      </c>
      <c r="BL145" s="14" t="s">
        <v>174</v>
      </c>
      <c r="BM145" s="150" t="s">
        <v>189</v>
      </c>
    </row>
    <row r="146" spans="1:65" s="2" customFormat="1" ht="22.8">
      <c r="A146" s="26"/>
      <c r="B146" s="138"/>
      <c r="C146" s="152" t="s">
        <v>174</v>
      </c>
      <c r="D146" s="152" t="s">
        <v>181</v>
      </c>
      <c r="E146" s="153" t="s">
        <v>191</v>
      </c>
      <c r="F146" s="154" t="s">
        <v>192</v>
      </c>
      <c r="G146" s="155" t="s">
        <v>159</v>
      </c>
      <c r="H146" s="156">
        <v>2</v>
      </c>
      <c r="I146" s="157">
        <v>0</v>
      </c>
      <c r="J146" s="144">
        <f t="shared" si="0"/>
        <v>0</v>
      </c>
      <c r="K146" s="158"/>
      <c r="L146" s="159"/>
      <c r="M146" s="160" t="s">
        <v>1</v>
      </c>
      <c r="N146" s="161" t="s">
        <v>38</v>
      </c>
      <c r="O146" s="148">
        <v>0</v>
      </c>
      <c r="P146" s="148">
        <f t="shared" si="1"/>
        <v>0</v>
      </c>
      <c r="Q146" s="148">
        <v>8.8999999999999995E-4</v>
      </c>
      <c r="R146" s="148">
        <f t="shared" si="2"/>
        <v>1.7799999999999999E-3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184</v>
      </c>
      <c r="AT146" s="150" t="s">
        <v>181</v>
      </c>
      <c r="AU146" s="150" t="s">
        <v>124</v>
      </c>
      <c r="AY146" s="14" t="s">
        <v>117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124</v>
      </c>
      <c r="BK146" s="151">
        <f t="shared" si="9"/>
        <v>0</v>
      </c>
      <c r="BL146" s="14" t="s">
        <v>174</v>
      </c>
      <c r="BM146" s="150" t="s">
        <v>193</v>
      </c>
    </row>
    <row r="147" spans="1:65" s="2" customFormat="1" ht="22.8">
      <c r="A147" s="26"/>
      <c r="B147" s="138"/>
      <c r="C147" s="139" t="s">
        <v>198</v>
      </c>
      <c r="D147" s="152" t="s">
        <v>181</v>
      </c>
      <c r="E147" s="153" t="s">
        <v>194</v>
      </c>
      <c r="F147" s="154" t="s">
        <v>195</v>
      </c>
      <c r="G147" s="155" t="s">
        <v>196</v>
      </c>
      <c r="H147" s="156">
        <v>6</v>
      </c>
      <c r="I147" s="157">
        <v>0</v>
      </c>
      <c r="J147" s="144">
        <f t="shared" si="0"/>
        <v>0</v>
      </c>
      <c r="K147" s="158"/>
      <c r="L147" s="159"/>
      <c r="M147" s="160" t="s">
        <v>1</v>
      </c>
      <c r="N147" s="161" t="s">
        <v>38</v>
      </c>
      <c r="O147" s="148">
        <v>0</v>
      </c>
      <c r="P147" s="148">
        <f t="shared" si="1"/>
        <v>0</v>
      </c>
      <c r="Q147" s="148">
        <v>2.3E-3</v>
      </c>
      <c r="R147" s="148">
        <f t="shared" si="2"/>
        <v>1.38E-2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184</v>
      </c>
      <c r="AT147" s="150" t="s">
        <v>181</v>
      </c>
      <c r="AU147" s="150" t="s">
        <v>124</v>
      </c>
      <c r="AY147" s="14" t="s">
        <v>117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124</v>
      </c>
      <c r="BK147" s="151">
        <f t="shared" si="9"/>
        <v>0</v>
      </c>
      <c r="BL147" s="14" t="s">
        <v>174</v>
      </c>
      <c r="BM147" s="150" t="s">
        <v>197</v>
      </c>
    </row>
    <row r="148" spans="1:65" s="2" customFormat="1" ht="22.8">
      <c r="A148" s="26"/>
      <c r="B148" s="138"/>
      <c r="C148" s="152" t="s">
        <v>202</v>
      </c>
      <c r="D148" s="139" t="s">
        <v>119</v>
      </c>
      <c r="E148" s="140" t="s">
        <v>199</v>
      </c>
      <c r="F148" s="141" t="s">
        <v>200</v>
      </c>
      <c r="G148" s="142" t="s">
        <v>196</v>
      </c>
      <c r="H148" s="143">
        <v>97.5</v>
      </c>
      <c r="I148" s="144">
        <v>0</v>
      </c>
      <c r="J148" s="144">
        <f t="shared" si="0"/>
        <v>0</v>
      </c>
      <c r="K148" s="145"/>
      <c r="L148" s="27"/>
      <c r="M148" s="146" t="s">
        <v>1</v>
      </c>
      <c r="N148" s="147" t="s">
        <v>38</v>
      </c>
      <c r="O148" s="148">
        <v>0.15</v>
      </c>
      <c r="P148" s="148">
        <f t="shared" si="1"/>
        <v>14.625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174</v>
      </c>
      <c r="AT148" s="150" t="s">
        <v>119</v>
      </c>
      <c r="AU148" s="150" t="s">
        <v>124</v>
      </c>
      <c r="AY148" s="14" t="s">
        <v>117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4" t="s">
        <v>124</v>
      </c>
      <c r="BK148" s="151">
        <f t="shared" si="9"/>
        <v>0</v>
      </c>
      <c r="BL148" s="14" t="s">
        <v>174</v>
      </c>
      <c r="BM148" s="150" t="s">
        <v>201</v>
      </c>
    </row>
    <row r="149" spans="1:65" s="2" customFormat="1" ht="22.8">
      <c r="A149" s="26"/>
      <c r="B149" s="138"/>
      <c r="C149" s="139" t="s">
        <v>206</v>
      </c>
      <c r="D149" s="152" t="s">
        <v>181</v>
      </c>
      <c r="E149" s="153" t="s">
        <v>203</v>
      </c>
      <c r="F149" s="154" t="s">
        <v>204</v>
      </c>
      <c r="G149" s="155" t="s">
        <v>135</v>
      </c>
      <c r="H149" s="156">
        <v>3.9</v>
      </c>
      <c r="I149" s="157">
        <v>0</v>
      </c>
      <c r="J149" s="144">
        <f t="shared" si="0"/>
        <v>0</v>
      </c>
      <c r="K149" s="158"/>
      <c r="L149" s="159"/>
      <c r="M149" s="160" t="s">
        <v>1</v>
      </c>
      <c r="N149" s="161" t="s">
        <v>38</v>
      </c>
      <c r="O149" s="148">
        <v>0</v>
      </c>
      <c r="P149" s="148">
        <f t="shared" si="1"/>
        <v>0</v>
      </c>
      <c r="Q149" s="148">
        <v>1.58E-3</v>
      </c>
      <c r="R149" s="148">
        <f t="shared" si="2"/>
        <v>6.1619999999999999E-3</v>
      </c>
      <c r="S149" s="148">
        <v>0</v>
      </c>
      <c r="T149" s="149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184</v>
      </c>
      <c r="AT149" s="150" t="s">
        <v>181</v>
      </c>
      <c r="AU149" s="150" t="s">
        <v>124</v>
      </c>
      <c r="AY149" s="14" t="s">
        <v>117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4" t="s">
        <v>124</v>
      </c>
      <c r="BK149" s="151">
        <f t="shared" si="9"/>
        <v>0</v>
      </c>
      <c r="BL149" s="14" t="s">
        <v>174</v>
      </c>
      <c r="BM149" s="150" t="s">
        <v>205</v>
      </c>
    </row>
    <row r="150" spans="1:65" s="2" customFormat="1" ht="15.6" customHeight="1">
      <c r="A150" s="26"/>
      <c r="B150" s="138"/>
      <c r="C150" s="152" t="s">
        <v>7</v>
      </c>
      <c r="D150" s="139" t="s">
        <v>119</v>
      </c>
      <c r="E150" s="140" t="s">
        <v>207</v>
      </c>
      <c r="F150" s="141" t="s">
        <v>208</v>
      </c>
      <c r="G150" s="142" t="s">
        <v>196</v>
      </c>
      <c r="H150" s="143">
        <v>292.5</v>
      </c>
      <c r="I150" s="144">
        <v>0</v>
      </c>
      <c r="J150" s="144">
        <f t="shared" si="0"/>
        <v>0</v>
      </c>
      <c r="K150" s="145"/>
      <c r="L150" s="27"/>
      <c r="M150" s="146" t="s">
        <v>1</v>
      </c>
      <c r="N150" s="147" t="s">
        <v>38</v>
      </c>
      <c r="O150" s="148">
        <v>3.4020000000000002E-2</v>
      </c>
      <c r="P150" s="148">
        <f t="shared" si="1"/>
        <v>9.9508500000000009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174</v>
      </c>
      <c r="AT150" s="150" t="s">
        <v>119</v>
      </c>
      <c r="AU150" s="150" t="s">
        <v>124</v>
      </c>
      <c r="AY150" s="14" t="s">
        <v>117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4" t="s">
        <v>124</v>
      </c>
      <c r="BK150" s="151">
        <f t="shared" si="9"/>
        <v>0</v>
      </c>
      <c r="BL150" s="14" t="s">
        <v>174</v>
      </c>
      <c r="BM150" s="150" t="s">
        <v>209</v>
      </c>
    </row>
    <row r="151" spans="1:65" s="2" customFormat="1" ht="16.5" customHeight="1">
      <c r="A151" s="26"/>
      <c r="B151" s="138"/>
      <c r="C151" s="152" t="s">
        <v>213</v>
      </c>
      <c r="D151" s="152" t="s">
        <v>181</v>
      </c>
      <c r="E151" s="153" t="s">
        <v>210</v>
      </c>
      <c r="F151" s="154" t="s">
        <v>211</v>
      </c>
      <c r="G151" s="155" t="s">
        <v>159</v>
      </c>
      <c r="H151" s="156">
        <v>3.8029999999999999</v>
      </c>
      <c r="I151" s="157">
        <v>0</v>
      </c>
      <c r="J151" s="144">
        <f t="shared" si="0"/>
        <v>0</v>
      </c>
      <c r="K151" s="158"/>
      <c r="L151" s="159"/>
      <c r="M151" s="160" t="s">
        <v>1</v>
      </c>
      <c r="N151" s="161" t="s">
        <v>38</v>
      </c>
      <c r="O151" s="148">
        <v>0</v>
      </c>
      <c r="P151" s="148">
        <f t="shared" si="1"/>
        <v>0</v>
      </c>
      <c r="Q151" s="148">
        <v>3.3E-3</v>
      </c>
      <c r="R151" s="148">
        <f t="shared" si="2"/>
        <v>1.2549899999999999E-2</v>
      </c>
      <c r="S151" s="148">
        <v>0</v>
      </c>
      <c r="T151" s="149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184</v>
      </c>
      <c r="AT151" s="150" t="s">
        <v>181</v>
      </c>
      <c r="AU151" s="150" t="s">
        <v>124</v>
      </c>
      <c r="AY151" s="14" t="s">
        <v>117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4" t="s">
        <v>124</v>
      </c>
      <c r="BK151" s="151">
        <f t="shared" si="9"/>
        <v>0</v>
      </c>
      <c r="BL151" s="14" t="s">
        <v>174</v>
      </c>
      <c r="BM151" s="150" t="s">
        <v>212</v>
      </c>
    </row>
    <row r="152" spans="1:65" s="2" customFormat="1" ht="26.4" customHeight="1">
      <c r="A152" s="26"/>
      <c r="B152" s="138"/>
      <c r="C152" s="139" t="s">
        <v>217</v>
      </c>
      <c r="D152" s="152" t="s">
        <v>181</v>
      </c>
      <c r="E152" s="153" t="s">
        <v>214</v>
      </c>
      <c r="F152" s="154" t="s">
        <v>215</v>
      </c>
      <c r="G152" s="155" t="s">
        <v>159</v>
      </c>
      <c r="H152" s="156">
        <v>292.5</v>
      </c>
      <c r="I152" s="157">
        <v>0</v>
      </c>
      <c r="J152" s="144">
        <f t="shared" si="0"/>
        <v>0</v>
      </c>
      <c r="K152" s="158"/>
      <c r="L152" s="159"/>
      <c r="M152" s="160" t="s">
        <v>1</v>
      </c>
      <c r="N152" s="161" t="s">
        <v>38</v>
      </c>
      <c r="O152" s="148">
        <v>0</v>
      </c>
      <c r="P152" s="148">
        <f t="shared" si="1"/>
        <v>0</v>
      </c>
      <c r="Q152" s="148">
        <v>1E-4</v>
      </c>
      <c r="R152" s="148">
        <f t="shared" si="2"/>
        <v>2.9250000000000002E-2</v>
      </c>
      <c r="S152" s="148">
        <v>0</v>
      </c>
      <c r="T152" s="149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184</v>
      </c>
      <c r="AT152" s="150" t="s">
        <v>181</v>
      </c>
      <c r="AU152" s="150" t="s">
        <v>124</v>
      </c>
      <c r="AY152" s="14" t="s">
        <v>117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4" t="s">
        <v>124</v>
      </c>
      <c r="BK152" s="151">
        <f t="shared" si="9"/>
        <v>0</v>
      </c>
      <c r="BL152" s="14" t="s">
        <v>174</v>
      </c>
      <c r="BM152" s="150" t="s">
        <v>216</v>
      </c>
    </row>
    <row r="153" spans="1:65" s="2" customFormat="1" ht="34.200000000000003" customHeight="1">
      <c r="A153" s="26"/>
      <c r="B153" s="138"/>
      <c r="C153" s="139" t="s">
        <v>221</v>
      </c>
      <c r="D153" s="139" t="s">
        <v>119</v>
      </c>
      <c r="E153" s="140" t="s">
        <v>218</v>
      </c>
      <c r="F153" s="141" t="s">
        <v>219</v>
      </c>
      <c r="G153" s="142" t="s">
        <v>196</v>
      </c>
      <c r="H153" s="143">
        <v>8.8000000000000007</v>
      </c>
      <c r="I153" s="144">
        <v>0</v>
      </c>
      <c r="J153" s="144">
        <f t="shared" si="0"/>
        <v>0</v>
      </c>
      <c r="K153" s="145"/>
      <c r="L153" s="27"/>
      <c r="M153" s="146" t="s">
        <v>1</v>
      </c>
      <c r="N153" s="147" t="s">
        <v>38</v>
      </c>
      <c r="O153" s="148">
        <v>0.28499999999999998</v>
      </c>
      <c r="P153" s="148">
        <f t="shared" si="1"/>
        <v>2.508</v>
      </c>
      <c r="Q153" s="148">
        <v>0</v>
      </c>
      <c r="R153" s="148">
        <f t="shared" si="2"/>
        <v>0</v>
      </c>
      <c r="S153" s="148">
        <v>8.9999999999999993E-3</v>
      </c>
      <c r="T153" s="149">
        <f t="shared" si="3"/>
        <v>7.9200000000000007E-2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174</v>
      </c>
      <c r="AT153" s="150" t="s">
        <v>119</v>
      </c>
      <c r="AU153" s="150" t="s">
        <v>124</v>
      </c>
      <c r="AY153" s="14" t="s">
        <v>117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4" t="s">
        <v>124</v>
      </c>
      <c r="BK153" s="151">
        <f t="shared" si="9"/>
        <v>0</v>
      </c>
      <c r="BL153" s="14" t="s">
        <v>174</v>
      </c>
      <c r="BM153" s="150" t="s">
        <v>220</v>
      </c>
    </row>
    <row r="154" spans="1:65" s="2" customFormat="1" ht="24.6" customHeight="1">
      <c r="A154" s="26"/>
      <c r="B154" s="138"/>
      <c r="C154" s="152" t="s">
        <v>225</v>
      </c>
      <c r="D154" s="139" t="s">
        <v>119</v>
      </c>
      <c r="E154" s="140" t="s">
        <v>222</v>
      </c>
      <c r="F154" s="141" t="s">
        <v>223</v>
      </c>
      <c r="G154" s="142" t="s">
        <v>159</v>
      </c>
      <c r="H154" s="143">
        <v>34</v>
      </c>
      <c r="I154" s="144">
        <v>0</v>
      </c>
      <c r="J154" s="144">
        <f t="shared" si="0"/>
        <v>0</v>
      </c>
      <c r="K154" s="145"/>
      <c r="L154" s="27"/>
      <c r="M154" s="146" t="s">
        <v>1</v>
      </c>
      <c r="N154" s="147" t="s">
        <v>38</v>
      </c>
      <c r="O154" s="148">
        <v>0.29099999999999998</v>
      </c>
      <c r="P154" s="148">
        <f t="shared" si="1"/>
        <v>9.8940000000000001</v>
      </c>
      <c r="Q154" s="148">
        <v>4.4600000000000004E-3</v>
      </c>
      <c r="R154" s="148">
        <f t="shared" si="2"/>
        <v>0.15164000000000002</v>
      </c>
      <c r="S154" s="148">
        <v>0</v>
      </c>
      <c r="T154" s="149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174</v>
      </c>
      <c r="AT154" s="150" t="s">
        <v>119</v>
      </c>
      <c r="AU154" s="150" t="s">
        <v>124</v>
      </c>
      <c r="AY154" s="14" t="s">
        <v>117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4" t="s">
        <v>124</v>
      </c>
      <c r="BK154" s="151">
        <f t="shared" si="9"/>
        <v>0</v>
      </c>
      <c r="BL154" s="14" t="s">
        <v>174</v>
      </c>
      <c r="BM154" s="150" t="s">
        <v>224</v>
      </c>
    </row>
    <row r="155" spans="1:65" s="2" customFormat="1" ht="16.5" customHeight="1">
      <c r="A155" s="26"/>
      <c r="B155" s="138"/>
      <c r="C155" s="152" t="s">
        <v>229</v>
      </c>
      <c r="D155" s="152" t="s">
        <v>181</v>
      </c>
      <c r="E155" s="153" t="s">
        <v>226</v>
      </c>
      <c r="F155" s="154" t="s">
        <v>227</v>
      </c>
      <c r="G155" s="155" t="s">
        <v>159</v>
      </c>
      <c r="H155" s="156">
        <v>34</v>
      </c>
      <c r="I155" s="157">
        <v>0</v>
      </c>
      <c r="J155" s="144">
        <f t="shared" si="0"/>
        <v>0</v>
      </c>
      <c r="K155" s="158"/>
      <c r="L155" s="159"/>
      <c r="M155" s="160" t="s">
        <v>1</v>
      </c>
      <c r="N155" s="161" t="s">
        <v>38</v>
      </c>
      <c r="O155" s="148">
        <v>0</v>
      </c>
      <c r="P155" s="148">
        <f t="shared" si="1"/>
        <v>0</v>
      </c>
      <c r="Q155" s="148">
        <v>1.01E-3</v>
      </c>
      <c r="R155" s="148">
        <f t="shared" si="2"/>
        <v>3.4340000000000002E-2</v>
      </c>
      <c r="S155" s="148">
        <v>0</v>
      </c>
      <c r="T155" s="149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184</v>
      </c>
      <c r="AT155" s="150" t="s">
        <v>181</v>
      </c>
      <c r="AU155" s="150" t="s">
        <v>124</v>
      </c>
      <c r="AY155" s="14" t="s">
        <v>117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4" t="s">
        <v>124</v>
      </c>
      <c r="BK155" s="151">
        <f t="shared" si="9"/>
        <v>0</v>
      </c>
      <c r="BL155" s="14" t="s">
        <v>174</v>
      </c>
      <c r="BM155" s="150" t="s">
        <v>228</v>
      </c>
    </row>
    <row r="156" spans="1:65" s="2" customFormat="1" ht="22.8">
      <c r="A156" s="26"/>
      <c r="B156" s="138"/>
      <c r="C156" s="139" t="s">
        <v>233</v>
      </c>
      <c r="D156" s="152" t="s">
        <v>181</v>
      </c>
      <c r="E156" s="153" t="s">
        <v>230</v>
      </c>
      <c r="F156" s="154" t="s">
        <v>231</v>
      </c>
      <c r="G156" s="155" t="s">
        <v>159</v>
      </c>
      <c r="H156" s="156">
        <v>34</v>
      </c>
      <c r="I156" s="157">
        <v>0</v>
      </c>
      <c r="J156" s="144">
        <f t="shared" si="0"/>
        <v>0</v>
      </c>
      <c r="K156" s="158"/>
      <c r="L156" s="159"/>
      <c r="M156" s="160" t="s">
        <v>1</v>
      </c>
      <c r="N156" s="161" t="s">
        <v>38</v>
      </c>
      <c r="O156" s="148">
        <v>0</v>
      </c>
      <c r="P156" s="148">
        <f t="shared" si="1"/>
        <v>0</v>
      </c>
      <c r="Q156" s="148">
        <v>3.5000000000000001E-3</v>
      </c>
      <c r="R156" s="148">
        <f t="shared" si="2"/>
        <v>0.11900000000000001</v>
      </c>
      <c r="S156" s="148">
        <v>0</v>
      </c>
      <c r="T156" s="149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184</v>
      </c>
      <c r="AT156" s="150" t="s">
        <v>181</v>
      </c>
      <c r="AU156" s="150" t="s">
        <v>124</v>
      </c>
      <c r="AY156" s="14" t="s">
        <v>117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4" t="s">
        <v>124</v>
      </c>
      <c r="BK156" s="151">
        <f t="shared" si="9"/>
        <v>0</v>
      </c>
      <c r="BL156" s="14" t="s">
        <v>174</v>
      </c>
      <c r="BM156" s="150" t="s">
        <v>232</v>
      </c>
    </row>
    <row r="157" spans="1:65" s="2" customFormat="1" ht="16.2" customHeight="1">
      <c r="A157" s="26"/>
      <c r="B157" s="138"/>
      <c r="C157" s="152" t="s">
        <v>237</v>
      </c>
      <c r="D157" s="139" t="s">
        <v>119</v>
      </c>
      <c r="E157" s="140" t="s">
        <v>234</v>
      </c>
      <c r="F157" s="141" t="s">
        <v>235</v>
      </c>
      <c r="G157" s="142" t="s">
        <v>159</v>
      </c>
      <c r="H157" s="143">
        <v>17</v>
      </c>
      <c r="I157" s="144">
        <v>0</v>
      </c>
      <c r="J157" s="144">
        <f t="shared" si="0"/>
        <v>0</v>
      </c>
      <c r="K157" s="145"/>
      <c r="L157" s="27"/>
      <c r="M157" s="146" t="s">
        <v>1</v>
      </c>
      <c r="N157" s="147" t="s">
        <v>38</v>
      </c>
      <c r="O157" s="148">
        <v>0.29099999999999998</v>
      </c>
      <c r="P157" s="148">
        <f t="shared" si="1"/>
        <v>4.9470000000000001</v>
      </c>
      <c r="Q157" s="148">
        <v>4.4000000000000003E-3</v>
      </c>
      <c r="R157" s="148">
        <f t="shared" si="2"/>
        <v>7.4800000000000005E-2</v>
      </c>
      <c r="S157" s="148">
        <v>0</v>
      </c>
      <c r="T157" s="149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174</v>
      </c>
      <c r="AT157" s="150" t="s">
        <v>119</v>
      </c>
      <c r="AU157" s="150" t="s">
        <v>124</v>
      </c>
      <c r="AY157" s="14" t="s">
        <v>117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4" t="s">
        <v>124</v>
      </c>
      <c r="BK157" s="151">
        <f t="shared" si="9"/>
        <v>0</v>
      </c>
      <c r="BL157" s="14" t="s">
        <v>174</v>
      </c>
      <c r="BM157" s="150" t="s">
        <v>236</v>
      </c>
    </row>
    <row r="158" spans="1:65" s="2" customFormat="1" ht="16.8" customHeight="1">
      <c r="A158" s="26"/>
      <c r="B158" s="138"/>
      <c r="C158" s="152" t="s">
        <v>241</v>
      </c>
      <c r="D158" s="152" t="s">
        <v>181</v>
      </c>
      <c r="E158" s="153" t="s">
        <v>238</v>
      </c>
      <c r="F158" s="154" t="s">
        <v>239</v>
      </c>
      <c r="G158" s="155" t="s">
        <v>159</v>
      </c>
      <c r="H158" s="156">
        <v>17</v>
      </c>
      <c r="I158" s="157">
        <v>0</v>
      </c>
      <c r="J158" s="144">
        <f t="shared" si="0"/>
        <v>0</v>
      </c>
      <c r="K158" s="158"/>
      <c r="L158" s="159"/>
      <c r="M158" s="160" t="s">
        <v>1</v>
      </c>
      <c r="N158" s="161" t="s">
        <v>38</v>
      </c>
      <c r="O158" s="148">
        <v>0</v>
      </c>
      <c r="P158" s="148">
        <f t="shared" si="1"/>
        <v>0</v>
      </c>
      <c r="Q158" s="148">
        <v>2.9999999999999997E-4</v>
      </c>
      <c r="R158" s="148">
        <f t="shared" si="2"/>
        <v>5.0999999999999995E-3</v>
      </c>
      <c r="S158" s="148">
        <v>0</v>
      </c>
      <c r="T158" s="149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184</v>
      </c>
      <c r="AT158" s="150" t="s">
        <v>181</v>
      </c>
      <c r="AU158" s="150" t="s">
        <v>124</v>
      </c>
      <c r="AY158" s="14" t="s">
        <v>117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4" t="s">
        <v>124</v>
      </c>
      <c r="BK158" s="151">
        <f t="shared" si="9"/>
        <v>0</v>
      </c>
      <c r="BL158" s="14" t="s">
        <v>174</v>
      </c>
      <c r="BM158" s="150" t="s">
        <v>240</v>
      </c>
    </row>
    <row r="159" spans="1:65" s="2" customFormat="1" ht="28.8" customHeight="1">
      <c r="A159" s="26"/>
      <c r="B159" s="138"/>
      <c r="C159" s="139" t="s">
        <v>245</v>
      </c>
      <c r="D159" s="152" t="s">
        <v>181</v>
      </c>
      <c r="E159" s="153" t="s">
        <v>242</v>
      </c>
      <c r="F159" s="154" t="s">
        <v>243</v>
      </c>
      <c r="G159" s="155" t="s">
        <v>159</v>
      </c>
      <c r="H159" s="156">
        <v>17</v>
      </c>
      <c r="I159" s="157">
        <v>0</v>
      </c>
      <c r="J159" s="144">
        <f t="shared" si="0"/>
        <v>0</v>
      </c>
      <c r="K159" s="158"/>
      <c r="L159" s="159"/>
      <c r="M159" s="160" t="s">
        <v>1</v>
      </c>
      <c r="N159" s="161" t="s">
        <v>38</v>
      </c>
      <c r="O159" s="148">
        <v>0</v>
      </c>
      <c r="P159" s="148">
        <f t="shared" si="1"/>
        <v>0</v>
      </c>
      <c r="Q159" s="148">
        <v>2.8E-3</v>
      </c>
      <c r="R159" s="148">
        <f t="shared" si="2"/>
        <v>4.7599999999999996E-2</v>
      </c>
      <c r="S159" s="148">
        <v>0</v>
      </c>
      <c r="T159" s="149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184</v>
      </c>
      <c r="AT159" s="150" t="s">
        <v>181</v>
      </c>
      <c r="AU159" s="150" t="s">
        <v>124</v>
      </c>
      <c r="AY159" s="14" t="s">
        <v>117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4" t="s">
        <v>124</v>
      </c>
      <c r="BK159" s="151">
        <f t="shared" si="9"/>
        <v>0</v>
      </c>
      <c r="BL159" s="14" t="s">
        <v>174</v>
      </c>
      <c r="BM159" s="150" t="s">
        <v>244</v>
      </c>
    </row>
    <row r="160" spans="1:65" s="2" customFormat="1" ht="26.4" customHeight="1">
      <c r="A160" s="26"/>
      <c r="B160" s="138"/>
      <c r="C160" s="139" t="s">
        <v>249</v>
      </c>
      <c r="D160" s="139" t="s">
        <v>119</v>
      </c>
      <c r="E160" s="140" t="s">
        <v>246</v>
      </c>
      <c r="F160" s="141" t="s">
        <v>247</v>
      </c>
      <c r="G160" s="142" t="s">
        <v>196</v>
      </c>
      <c r="H160" s="143">
        <v>2</v>
      </c>
      <c r="I160" s="144">
        <v>0</v>
      </c>
      <c r="J160" s="144">
        <f t="shared" si="0"/>
        <v>0</v>
      </c>
      <c r="K160" s="145"/>
      <c r="L160" s="27"/>
      <c r="M160" s="146" t="s">
        <v>1</v>
      </c>
      <c r="N160" s="147" t="s">
        <v>38</v>
      </c>
      <c r="O160" s="148">
        <v>0.39750000000000002</v>
      </c>
      <c r="P160" s="148">
        <f t="shared" si="1"/>
        <v>0.79500000000000004</v>
      </c>
      <c r="Q160" s="148">
        <v>2.3000000000000001E-4</v>
      </c>
      <c r="R160" s="148">
        <f t="shared" si="2"/>
        <v>4.6000000000000001E-4</v>
      </c>
      <c r="S160" s="148">
        <v>0</v>
      </c>
      <c r="T160" s="149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174</v>
      </c>
      <c r="AT160" s="150" t="s">
        <v>119</v>
      </c>
      <c r="AU160" s="150" t="s">
        <v>124</v>
      </c>
      <c r="AY160" s="14" t="s">
        <v>117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4" t="s">
        <v>124</v>
      </c>
      <c r="BK160" s="151">
        <f t="shared" si="9"/>
        <v>0</v>
      </c>
      <c r="BL160" s="14" t="s">
        <v>174</v>
      </c>
      <c r="BM160" s="150" t="s">
        <v>248</v>
      </c>
    </row>
    <row r="161" spans="1:65" s="2" customFormat="1" ht="24" customHeight="1">
      <c r="A161" s="26"/>
      <c r="B161" s="138"/>
      <c r="C161" s="139">
        <v>31</v>
      </c>
      <c r="D161" s="139" t="s">
        <v>119</v>
      </c>
      <c r="E161" s="140" t="s">
        <v>250</v>
      </c>
      <c r="F161" s="141" t="s">
        <v>251</v>
      </c>
      <c r="G161" s="142" t="s">
        <v>252</v>
      </c>
      <c r="H161" s="143">
        <v>30.407</v>
      </c>
      <c r="I161" s="144">
        <v>0</v>
      </c>
      <c r="J161" s="144">
        <f t="shared" si="0"/>
        <v>0</v>
      </c>
      <c r="K161" s="145"/>
      <c r="L161" s="27"/>
      <c r="M161" s="162" t="s">
        <v>1</v>
      </c>
      <c r="N161" s="163" t="s">
        <v>38</v>
      </c>
      <c r="O161" s="164">
        <v>0</v>
      </c>
      <c r="P161" s="164">
        <f t="shared" si="1"/>
        <v>0</v>
      </c>
      <c r="Q161" s="164">
        <v>0</v>
      </c>
      <c r="R161" s="164">
        <f t="shared" si="2"/>
        <v>0</v>
      </c>
      <c r="S161" s="164">
        <v>0</v>
      </c>
      <c r="T161" s="165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174</v>
      </c>
      <c r="AT161" s="150" t="s">
        <v>119</v>
      </c>
      <c r="AU161" s="150" t="s">
        <v>124</v>
      </c>
      <c r="AY161" s="14" t="s">
        <v>117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4" t="s">
        <v>124</v>
      </c>
      <c r="BK161" s="151">
        <f t="shared" si="9"/>
        <v>0</v>
      </c>
      <c r="BL161" s="14" t="s">
        <v>174</v>
      </c>
      <c r="BM161" s="150" t="s">
        <v>253</v>
      </c>
    </row>
    <row r="162" spans="1:65" s="2" customFormat="1" ht="6.9" customHeight="1">
      <c r="A162" s="26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27"/>
      <c r="M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</sheetData>
  <autoFilter ref="C122:K16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topLeftCell="A107" workbookViewId="0">
      <selection activeCell="C127" sqref="C127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" customHeight="1">
      <c r="B4" s="17"/>
      <c r="D4" s="18" t="s">
        <v>88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2" t="str">
        <f>'Rekapitulácia stavby'!K6</f>
        <v>Kompostáreň v obci Lubeník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89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2" t="s">
        <v>254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7" t="s">
        <v>1</v>
      </c>
      <c r="F27" s="197"/>
      <c r="G27" s="197"/>
      <c r="H27" s="197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32</v>
      </c>
      <c r="E30" s="26"/>
      <c r="F30" s="26"/>
      <c r="G30" s="26"/>
      <c r="H30" s="26"/>
      <c r="I30" s="26"/>
      <c r="J30" s="65">
        <f>ROUND(J120,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36</v>
      </c>
      <c r="E33" s="23" t="s">
        <v>37</v>
      </c>
      <c r="F33" s="94">
        <f>ROUND((SUM(BE120:BE138)),  2)</f>
        <v>0</v>
      </c>
      <c r="G33" s="26"/>
      <c r="H33" s="26"/>
      <c r="I33" s="95">
        <v>0.2</v>
      </c>
      <c r="J33" s="94">
        <f>ROUND(((SUM(BE120:BE138))*I33),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38</v>
      </c>
      <c r="F34" s="94">
        <f>ROUND((SUM(BF120:BF138)),  2)</f>
        <v>0</v>
      </c>
      <c r="G34" s="26"/>
      <c r="H34" s="26"/>
      <c r="I34" s="95">
        <v>0.2</v>
      </c>
      <c r="J34" s="94">
        <f>ROUND(((SUM(BF120:BF138))*I34),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39</v>
      </c>
      <c r="F35" s="94">
        <f>ROUND((SUM(BG120:BG138)),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40</v>
      </c>
      <c r="F36" s="94">
        <f>ROUND((SUM(BH120:BH138)),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41</v>
      </c>
      <c r="F37" s="94">
        <f>ROUND((SUM(BI120:BI138)),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42</v>
      </c>
      <c r="E39" s="54"/>
      <c r="F39" s="54"/>
      <c r="G39" s="98" t="s">
        <v>43</v>
      </c>
      <c r="H39" s="99" t="s">
        <v>44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47</v>
      </c>
      <c r="E61" s="29"/>
      <c r="F61" s="102" t="s">
        <v>48</v>
      </c>
      <c r="G61" s="39" t="s">
        <v>47</v>
      </c>
      <c r="H61" s="29"/>
      <c r="I61" s="29"/>
      <c r="J61" s="103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47</v>
      </c>
      <c r="E76" s="29"/>
      <c r="F76" s="102" t="s">
        <v>48</v>
      </c>
      <c r="G76" s="39" t="s">
        <v>47</v>
      </c>
      <c r="H76" s="29"/>
      <c r="I76" s="29"/>
      <c r="J76" s="103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91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Kompostáreň v obci Lubeník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2" t="str">
        <f>E9</f>
        <v>SO02 - Spevnené plochy - betónové panely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Lubeník ; okr:Revúca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.049999999999997" customHeight="1">
      <c r="A91" s="26"/>
      <c r="B91" s="27"/>
      <c r="C91" s="23" t="s">
        <v>20</v>
      </c>
      <c r="D91" s="26"/>
      <c r="E91" s="26"/>
      <c r="F91" s="21" t="str">
        <f>E15</f>
        <v>Obec Lubeník ; Obecný úrad č.222 ; 049 18 Lubeník</v>
      </c>
      <c r="G91" s="26"/>
      <c r="H91" s="26"/>
      <c r="I91" s="23" t="s">
        <v>26</v>
      </c>
      <c r="J91" s="24" t="str">
        <f>E21</f>
        <v>ByvaPro s.r.o., Mlynské Nivy 58, 821 05 Bratislava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40.049999999999997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>ByvaPro s.r.o., Mlynské Nivy 58, 821 05 Bratislava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92</v>
      </c>
      <c r="D94" s="96"/>
      <c r="E94" s="96"/>
      <c r="F94" s="96"/>
      <c r="G94" s="96"/>
      <c r="H94" s="96"/>
      <c r="I94" s="96"/>
      <c r="J94" s="105" t="s">
        <v>93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06" t="s">
        <v>94</v>
      </c>
      <c r="D96" s="26"/>
      <c r="E96" s="26"/>
      <c r="F96" s="26"/>
      <c r="G96" s="26"/>
      <c r="H96" s="26"/>
      <c r="I96" s="26"/>
      <c r="J96" s="65">
        <f>J120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95</v>
      </c>
    </row>
    <row r="97" spans="1:31" s="9" customFormat="1" ht="24.9" customHeight="1">
      <c r="B97" s="107"/>
      <c r="D97" s="108" t="s">
        <v>96</v>
      </c>
      <c r="E97" s="109"/>
      <c r="F97" s="109"/>
      <c r="G97" s="109"/>
      <c r="H97" s="109"/>
      <c r="I97" s="109"/>
      <c r="J97" s="110">
        <f>J121</f>
        <v>0</v>
      </c>
      <c r="L97" s="107"/>
    </row>
    <row r="98" spans="1:31" s="10" customFormat="1" ht="19.95" customHeight="1">
      <c r="B98" s="111"/>
      <c r="D98" s="112" t="s">
        <v>97</v>
      </c>
      <c r="E98" s="113"/>
      <c r="F98" s="113"/>
      <c r="G98" s="113"/>
      <c r="H98" s="113"/>
      <c r="I98" s="113"/>
      <c r="J98" s="114">
        <f>J122</f>
        <v>0</v>
      </c>
      <c r="L98" s="111"/>
    </row>
    <row r="99" spans="1:31" s="10" customFormat="1" ht="19.95" customHeight="1">
      <c r="B99" s="111"/>
      <c r="D99" s="112" t="s">
        <v>255</v>
      </c>
      <c r="E99" s="113"/>
      <c r="F99" s="113"/>
      <c r="G99" s="113"/>
      <c r="H99" s="113"/>
      <c r="I99" s="113"/>
      <c r="J99" s="114">
        <f>J132</f>
        <v>0</v>
      </c>
      <c r="L99" s="111"/>
    </row>
    <row r="100" spans="1:31" s="10" customFormat="1" ht="19.95" customHeight="1">
      <c r="B100" s="111"/>
      <c r="D100" s="112" t="s">
        <v>100</v>
      </c>
      <c r="E100" s="113"/>
      <c r="F100" s="113"/>
      <c r="G100" s="113"/>
      <c r="H100" s="113"/>
      <c r="I100" s="113"/>
      <c r="J100" s="114">
        <f>J137</f>
        <v>0</v>
      </c>
      <c r="L100" s="111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" customHeight="1">
      <c r="A107" s="26"/>
      <c r="B107" s="27"/>
      <c r="C107" s="18" t="s">
        <v>103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02" t="str">
        <f>E7</f>
        <v>Kompostáreň v obci Lubeník</v>
      </c>
      <c r="F110" s="203"/>
      <c r="G110" s="203"/>
      <c r="H110" s="203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89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72" t="str">
        <f>E9</f>
        <v>SO02 - Spevnené plochy - betónové panely</v>
      </c>
      <c r="F112" s="201"/>
      <c r="G112" s="201"/>
      <c r="H112" s="20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F12</f>
        <v>Obec Lubeník ; okr:Revúca</v>
      </c>
      <c r="G114" s="26"/>
      <c r="H114" s="26"/>
      <c r="I114" s="23" t="s">
        <v>19</v>
      </c>
      <c r="J114" s="49" t="str">
        <f>IF(J12="","",J12)</f>
        <v/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40.049999999999997" customHeight="1">
      <c r="A116" s="26"/>
      <c r="B116" s="27"/>
      <c r="C116" s="23" t="s">
        <v>20</v>
      </c>
      <c r="D116" s="26"/>
      <c r="E116" s="26"/>
      <c r="F116" s="21" t="str">
        <f>E15</f>
        <v>Obec Lubeník ; Obecný úrad č.222 ; 049 18 Lubeník</v>
      </c>
      <c r="G116" s="26"/>
      <c r="H116" s="26"/>
      <c r="I116" s="23" t="s">
        <v>26</v>
      </c>
      <c r="J116" s="24" t="str">
        <f>E21</f>
        <v>ByvaPro s.r.o., Mlynské Nivy 58, 821 05 Bratislava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40.049999999999997" customHeight="1">
      <c r="A117" s="26"/>
      <c r="B117" s="27"/>
      <c r="C117" s="23" t="s">
        <v>24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29</v>
      </c>
      <c r="J117" s="24" t="str">
        <f>E24</f>
        <v>ByvaPro s.r.o., Mlynské Nivy 58, 821 05 Bratislava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15"/>
      <c r="B119" s="116"/>
      <c r="C119" s="117" t="s">
        <v>104</v>
      </c>
      <c r="D119" s="118" t="s">
        <v>57</v>
      </c>
      <c r="E119" s="118" t="s">
        <v>53</v>
      </c>
      <c r="F119" s="118" t="s">
        <v>54</v>
      </c>
      <c r="G119" s="118" t="s">
        <v>105</v>
      </c>
      <c r="H119" s="118" t="s">
        <v>106</v>
      </c>
      <c r="I119" s="118" t="s">
        <v>107</v>
      </c>
      <c r="J119" s="119" t="s">
        <v>93</v>
      </c>
      <c r="K119" s="120" t="s">
        <v>108</v>
      </c>
      <c r="L119" s="121"/>
      <c r="M119" s="56" t="s">
        <v>1</v>
      </c>
      <c r="N119" s="57" t="s">
        <v>36</v>
      </c>
      <c r="O119" s="57" t="s">
        <v>109</v>
      </c>
      <c r="P119" s="57" t="s">
        <v>110</v>
      </c>
      <c r="Q119" s="57" t="s">
        <v>111</v>
      </c>
      <c r="R119" s="57" t="s">
        <v>112</v>
      </c>
      <c r="S119" s="57" t="s">
        <v>113</v>
      </c>
      <c r="T119" s="58" t="s">
        <v>114</v>
      </c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</row>
    <row r="120" spans="1:65" s="2" customFormat="1" ht="22.8" customHeight="1">
      <c r="A120" s="26"/>
      <c r="B120" s="27"/>
      <c r="C120" s="63" t="s">
        <v>94</v>
      </c>
      <c r="D120" s="26"/>
      <c r="E120" s="26"/>
      <c r="F120" s="26"/>
      <c r="G120" s="26"/>
      <c r="H120" s="26"/>
      <c r="I120" s="26"/>
      <c r="J120" s="122">
        <f>BK120</f>
        <v>0</v>
      </c>
      <c r="K120" s="26"/>
      <c r="L120" s="27"/>
      <c r="M120" s="59"/>
      <c r="N120" s="50"/>
      <c r="O120" s="60"/>
      <c r="P120" s="123">
        <f>P121</f>
        <v>993.62647100000004</v>
      </c>
      <c r="Q120" s="60"/>
      <c r="R120" s="123">
        <f>R121</f>
        <v>781.51028599999995</v>
      </c>
      <c r="S120" s="60"/>
      <c r="T120" s="124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71</v>
      </c>
      <c r="AU120" s="14" t="s">
        <v>95</v>
      </c>
      <c r="BK120" s="125">
        <f>BK121</f>
        <v>0</v>
      </c>
    </row>
    <row r="121" spans="1:65" s="12" customFormat="1" ht="25.95" customHeight="1">
      <c r="B121" s="126"/>
      <c r="D121" s="127" t="s">
        <v>71</v>
      </c>
      <c r="E121" s="128" t="s">
        <v>115</v>
      </c>
      <c r="F121" s="128" t="s">
        <v>116</v>
      </c>
      <c r="J121" s="129">
        <f>BK121</f>
        <v>0</v>
      </c>
      <c r="L121" s="126"/>
      <c r="M121" s="130"/>
      <c r="N121" s="131"/>
      <c r="O121" s="131"/>
      <c r="P121" s="132">
        <f>P122+P132+P137</f>
        <v>993.62647100000004</v>
      </c>
      <c r="Q121" s="131"/>
      <c r="R121" s="132">
        <f>R122+R132+R137</f>
        <v>781.51028599999995</v>
      </c>
      <c r="S121" s="131"/>
      <c r="T121" s="133">
        <f>T122+T132+T137</f>
        <v>0</v>
      </c>
      <c r="AR121" s="127" t="s">
        <v>80</v>
      </c>
      <c r="AT121" s="134" t="s">
        <v>71</v>
      </c>
      <c r="AU121" s="134" t="s">
        <v>72</v>
      </c>
      <c r="AY121" s="127" t="s">
        <v>117</v>
      </c>
      <c r="BK121" s="135">
        <f>BK122+BK132+BK137</f>
        <v>0</v>
      </c>
    </row>
    <row r="122" spans="1:65" s="12" customFormat="1" ht="22.8" customHeight="1">
      <c r="B122" s="126"/>
      <c r="D122" s="127" t="s">
        <v>71</v>
      </c>
      <c r="E122" s="136" t="s">
        <v>80</v>
      </c>
      <c r="F122" s="136" t="s">
        <v>118</v>
      </c>
      <c r="J122" s="137">
        <f>BK122</f>
        <v>0</v>
      </c>
      <c r="L122" s="126"/>
      <c r="M122" s="130"/>
      <c r="N122" s="131"/>
      <c r="O122" s="131"/>
      <c r="P122" s="132">
        <f>SUM(P123:P131)</f>
        <v>85.581734999999995</v>
      </c>
      <c r="Q122" s="131"/>
      <c r="R122" s="132">
        <f>SUM(R123:R131)</f>
        <v>0</v>
      </c>
      <c r="S122" s="131"/>
      <c r="T122" s="133">
        <f>SUM(T123:T131)</f>
        <v>0</v>
      </c>
      <c r="AR122" s="127" t="s">
        <v>80</v>
      </c>
      <c r="AT122" s="134" t="s">
        <v>71</v>
      </c>
      <c r="AU122" s="134" t="s">
        <v>80</v>
      </c>
      <c r="AY122" s="127" t="s">
        <v>117</v>
      </c>
      <c r="BK122" s="135">
        <f>SUM(BK123:BK131)</f>
        <v>0</v>
      </c>
    </row>
    <row r="123" spans="1:65" s="2" customFormat="1" ht="24.6" customHeight="1">
      <c r="A123" s="26"/>
      <c r="B123" s="138"/>
      <c r="C123" s="139" t="s">
        <v>80</v>
      </c>
      <c r="D123" s="139" t="s">
        <v>119</v>
      </c>
      <c r="E123" s="140" t="s">
        <v>256</v>
      </c>
      <c r="F123" s="141" t="s">
        <v>257</v>
      </c>
      <c r="G123" s="142" t="s">
        <v>122</v>
      </c>
      <c r="H123" s="143">
        <v>109.41</v>
      </c>
      <c r="I123" s="144">
        <v>0</v>
      </c>
      <c r="J123" s="144">
        <f t="shared" ref="J123:J131" si="0">ROUND(I123*H123,2)</f>
        <v>0</v>
      </c>
      <c r="K123" s="145"/>
      <c r="L123" s="27"/>
      <c r="M123" s="146" t="s">
        <v>1</v>
      </c>
      <c r="N123" s="147" t="s">
        <v>38</v>
      </c>
      <c r="O123" s="148">
        <v>1.2E-2</v>
      </c>
      <c r="P123" s="148">
        <f t="shared" ref="P123:P131" si="1">O123*H123</f>
        <v>1.3129200000000001</v>
      </c>
      <c r="Q123" s="148">
        <v>0</v>
      </c>
      <c r="R123" s="148">
        <f t="shared" ref="R123:R131" si="2">Q123*H123</f>
        <v>0</v>
      </c>
      <c r="S123" s="148">
        <v>0</v>
      </c>
      <c r="T123" s="149">
        <f t="shared" ref="T123:T131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123</v>
      </c>
      <c r="AT123" s="150" t="s">
        <v>119</v>
      </c>
      <c r="AU123" s="150" t="s">
        <v>124</v>
      </c>
      <c r="AY123" s="14" t="s">
        <v>117</v>
      </c>
      <c r="BE123" s="151">
        <f t="shared" ref="BE123:BE131" si="4">IF(N123="základná",J123,0)</f>
        <v>0</v>
      </c>
      <c r="BF123" s="151">
        <f t="shared" ref="BF123:BF131" si="5">IF(N123="znížená",J123,0)</f>
        <v>0</v>
      </c>
      <c r="BG123" s="151">
        <f t="shared" ref="BG123:BG131" si="6">IF(N123="zákl. prenesená",J123,0)</f>
        <v>0</v>
      </c>
      <c r="BH123" s="151">
        <f t="shared" ref="BH123:BH131" si="7">IF(N123="zníž. prenesená",J123,0)</f>
        <v>0</v>
      </c>
      <c r="BI123" s="151">
        <f t="shared" ref="BI123:BI131" si="8">IF(N123="nulová",J123,0)</f>
        <v>0</v>
      </c>
      <c r="BJ123" s="14" t="s">
        <v>124</v>
      </c>
      <c r="BK123" s="151">
        <f t="shared" ref="BK123:BK131" si="9">ROUND(I123*H123,2)</f>
        <v>0</v>
      </c>
      <c r="BL123" s="14" t="s">
        <v>123</v>
      </c>
      <c r="BM123" s="150" t="s">
        <v>258</v>
      </c>
    </row>
    <row r="124" spans="1:65" s="2" customFormat="1" ht="27.6" customHeight="1">
      <c r="A124" s="26"/>
      <c r="B124" s="138"/>
      <c r="C124" s="139" t="s">
        <v>124</v>
      </c>
      <c r="D124" s="139" t="s">
        <v>119</v>
      </c>
      <c r="E124" s="140" t="s">
        <v>259</v>
      </c>
      <c r="F124" s="141" t="s">
        <v>260</v>
      </c>
      <c r="G124" s="142" t="s">
        <v>122</v>
      </c>
      <c r="H124" s="143">
        <v>109.41</v>
      </c>
      <c r="I124" s="144">
        <v>0</v>
      </c>
      <c r="J124" s="144">
        <f t="shared" si="0"/>
        <v>0</v>
      </c>
      <c r="K124" s="145"/>
      <c r="L124" s="27"/>
      <c r="M124" s="146" t="s">
        <v>1</v>
      </c>
      <c r="N124" s="147" t="s">
        <v>38</v>
      </c>
      <c r="O124" s="148">
        <v>0.24299999999999999</v>
      </c>
      <c r="P124" s="148">
        <f t="shared" si="1"/>
        <v>26.58663</v>
      </c>
      <c r="Q124" s="148">
        <v>0</v>
      </c>
      <c r="R124" s="148">
        <f t="shared" si="2"/>
        <v>0</v>
      </c>
      <c r="S124" s="148">
        <v>0</v>
      </c>
      <c r="T124" s="149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123</v>
      </c>
      <c r="AT124" s="150" t="s">
        <v>119</v>
      </c>
      <c r="AU124" s="150" t="s">
        <v>124</v>
      </c>
      <c r="AY124" s="14" t="s">
        <v>117</v>
      </c>
      <c r="BE124" s="151">
        <f t="shared" si="4"/>
        <v>0</v>
      </c>
      <c r="BF124" s="151">
        <f t="shared" si="5"/>
        <v>0</v>
      </c>
      <c r="BG124" s="151">
        <f t="shared" si="6"/>
        <v>0</v>
      </c>
      <c r="BH124" s="151">
        <f t="shared" si="7"/>
        <v>0</v>
      </c>
      <c r="BI124" s="151">
        <f t="shared" si="8"/>
        <v>0</v>
      </c>
      <c r="BJ124" s="14" t="s">
        <v>124</v>
      </c>
      <c r="BK124" s="151">
        <f t="shared" si="9"/>
        <v>0</v>
      </c>
      <c r="BL124" s="14" t="s">
        <v>123</v>
      </c>
      <c r="BM124" s="150" t="s">
        <v>261</v>
      </c>
    </row>
    <row r="125" spans="1:65" s="2" customFormat="1" ht="27" customHeight="1">
      <c r="A125" s="26"/>
      <c r="B125" s="138"/>
      <c r="C125" s="139" t="s">
        <v>129</v>
      </c>
      <c r="D125" s="139" t="s">
        <v>119</v>
      </c>
      <c r="E125" s="140" t="s">
        <v>262</v>
      </c>
      <c r="F125" s="141" t="s">
        <v>263</v>
      </c>
      <c r="G125" s="142" t="s">
        <v>122</v>
      </c>
      <c r="H125" s="143">
        <v>54.704999999999998</v>
      </c>
      <c r="I125" s="144">
        <v>0</v>
      </c>
      <c r="J125" s="144">
        <f t="shared" si="0"/>
        <v>0</v>
      </c>
      <c r="K125" s="145"/>
      <c r="L125" s="27"/>
      <c r="M125" s="146" t="s">
        <v>1</v>
      </c>
      <c r="N125" s="147" t="s">
        <v>38</v>
      </c>
      <c r="O125" s="148">
        <v>5.6000000000000001E-2</v>
      </c>
      <c r="P125" s="148">
        <f t="shared" si="1"/>
        <v>3.0634799999999998</v>
      </c>
      <c r="Q125" s="148">
        <v>0</v>
      </c>
      <c r="R125" s="148">
        <f t="shared" si="2"/>
        <v>0</v>
      </c>
      <c r="S125" s="148">
        <v>0</v>
      </c>
      <c r="T125" s="149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123</v>
      </c>
      <c r="AT125" s="150" t="s">
        <v>119</v>
      </c>
      <c r="AU125" s="150" t="s">
        <v>124</v>
      </c>
      <c r="AY125" s="14" t="s">
        <v>117</v>
      </c>
      <c r="BE125" s="151">
        <f t="shared" si="4"/>
        <v>0</v>
      </c>
      <c r="BF125" s="151">
        <f t="shared" si="5"/>
        <v>0</v>
      </c>
      <c r="BG125" s="151">
        <f t="shared" si="6"/>
        <v>0</v>
      </c>
      <c r="BH125" s="151">
        <f t="shared" si="7"/>
        <v>0</v>
      </c>
      <c r="BI125" s="151">
        <f t="shared" si="8"/>
        <v>0</v>
      </c>
      <c r="BJ125" s="14" t="s">
        <v>124</v>
      </c>
      <c r="BK125" s="151">
        <f t="shared" si="9"/>
        <v>0</v>
      </c>
      <c r="BL125" s="14" t="s">
        <v>123</v>
      </c>
      <c r="BM125" s="150" t="s">
        <v>264</v>
      </c>
    </row>
    <row r="126" spans="1:65" s="2" customFormat="1" ht="37.799999999999997" customHeight="1">
      <c r="A126" s="26"/>
      <c r="B126" s="138"/>
      <c r="C126" s="139" t="s">
        <v>123</v>
      </c>
      <c r="D126" s="139" t="s">
        <v>119</v>
      </c>
      <c r="E126" s="140" t="s">
        <v>265</v>
      </c>
      <c r="F126" s="141" t="s">
        <v>266</v>
      </c>
      <c r="G126" s="142" t="s">
        <v>122</v>
      </c>
      <c r="H126" s="143">
        <v>212.25</v>
      </c>
      <c r="I126" s="144">
        <v>0</v>
      </c>
      <c r="J126" s="144">
        <f t="shared" si="0"/>
        <v>0</v>
      </c>
      <c r="K126" s="145"/>
      <c r="L126" s="27"/>
      <c r="M126" s="146" t="s">
        <v>1</v>
      </c>
      <c r="N126" s="147" t="s">
        <v>38</v>
      </c>
      <c r="O126" s="148">
        <v>5.4399999999999997E-2</v>
      </c>
      <c r="P126" s="148">
        <f t="shared" si="1"/>
        <v>11.5464</v>
      </c>
      <c r="Q126" s="148">
        <v>0</v>
      </c>
      <c r="R126" s="148">
        <f t="shared" si="2"/>
        <v>0</v>
      </c>
      <c r="S126" s="148">
        <v>0</v>
      </c>
      <c r="T126" s="149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123</v>
      </c>
      <c r="AT126" s="150" t="s">
        <v>119</v>
      </c>
      <c r="AU126" s="150" t="s">
        <v>124</v>
      </c>
      <c r="AY126" s="14" t="s">
        <v>117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4" t="s">
        <v>124</v>
      </c>
      <c r="BK126" s="151">
        <f t="shared" si="9"/>
        <v>0</v>
      </c>
      <c r="BL126" s="14" t="s">
        <v>123</v>
      </c>
      <c r="BM126" s="150" t="s">
        <v>267</v>
      </c>
    </row>
    <row r="127" spans="1:65" s="2" customFormat="1" ht="43.2" customHeight="1">
      <c r="A127" s="26"/>
      <c r="B127" s="138"/>
      <c r="C127" s="139" t="s">
        <v>138</v>
      </c>
      <c r="D127" s="139" t="s">
        <v>119</v>
      </c>
      <c r="E127" s="140" t="s">
        <v>268</v>
      </c>
      <c r="F127" s="141" t="s">
        <v>269</v>
      </c>
      <c r="G127" s="142" t="s">
        <v>122</v>
      </c>
      <c r="H127" s="143">
        <v>2122.5</v>
      </c>
      <c r="I127" s="144">
        <v>0</v>
      </c>
      <c r="J127" s="144">
        <f t="shared" si="0"/>
        <v>0</v>
      </c>
      <c r="K127" s="145"/>
      <c r="L127" s="27"/>
      <c r="M127" s="146" t="s">
        <v>1</v>
      </c>
      <c r="N127" s="147" t="s">
        <v>38</v>
      </c>
      <c r="O127" s="148">
        <v>5.3899999999999998E-3</v>
      </c>
      <c r="P127" s="148">
        <f t="shared" si="1"/>
        <v>11.440275</v>
      </c>
      <c r="Q127" s="148">
        <v>0</v>
      </c>
      <c r="R127" s="148">
        <f t="shared" si="2"/>
        <v>0</v>
      </c>
      <c r="S127" s="148">
        <v>0</v>
      </c>
      <c r="T127" s="149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123</v>
      </c>
      <c r="AT127" s="150" t="s">
        <v>119</v>
      </c>
      <c r="AU127" s="150" t="s">
        <v>124</v>
      </c>
      <c r="AY127" s="14" t="s">
        <v>117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124</v>
      </c>
      <c r="BK127" s="151">
        <f t="shared" si="9"/>
        <v>0</v>
      </c>
      <c r="BL127" s="14" t="s">
        <v>123</v>
      </c>
      <c r="BM127" s="150" t="s">
        <v>270</v>
      </c>
    </row>
    <row r="128" spans="1:65" s="2" customFormat="1" ht="25.2" customHeight="1">
      <c r="A128" s="26"/>
      <c r="B128" s="138"/>
      <c r="C128" s="139" t="s">
        <v>149</v>
      </c>
      <c r="D128" s="139" t="s">
        <v>119</v>
      </c>
      <c r="E128" s="140" t="s">
        <v>271</v>
      </c>
      <c r="F128" s="141" t="s">
        <v>272</v>
      </c>
      <c r="G128" s="142" t="s">
        <v>122</v>
      </c>
      <c r="H128" s="143">
        <v>6.57</v>
      </c>
      <c r="I128" s="144">
        <v>0</v>
      </c>
      <c r="J128" s="144">
        <f t="shared" si="0"/>
        <v>0</v>
      </c>
      <c r="K128" s="145"/>
      <c r="L128" s="27"/>
      <c r="M128" s="146" t="s">
        <v>1</v>
      </c>
      <c r="N128" s="147" t="s">
        <v>38</v>
      </c>
      <c r="O128" s="148">
        <v>0.83199999999999996</v>
      </c>
      <c r="P128" s="148">
        <f t="shared" si="1"/>
        <v>5.46624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123</v>
      </c>
      <c r="AT128" s="150" t="s">
        <v>119</v>
      </c>
      <c r="AU128" s="150" t="s">
        <v>124</v>
      </c>
      <c r="AY128" s="14" t="s">
        <v>117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124</v>
      </c>
      <c r="BK128" s="151">
        <f t="shared" si="9"/>
        <v>0</v>
      </c>
      <c r="BL128" s="14" t="s">
        <v>123</v>
      </c>
      <c r="BM128" s="150" t="s">
        <v>273</v>
      </c>
    </row>
    <row r="129" spans="1:65" s="2" customFormat="1" ht="24" customHeight="1">
      <c r="A129" s="26"/>
      <c r="B129" s="138"/>
      <c r="C129" s="139" t="s">
        <v>144</v>
      </c>
      <c r="D129" s="139" t="s">
        <v>119</v>
      </c>
      <c r="E129" s="140" t="s">
        <v>274</v>
      </c>
      <c r="F129" s="141" t="s">
        <v>275</v>
      </c>
      <c r="G129" s="142" t="s">
        <v>122</v>
      </c>
      <c r="H129" s="143">
        <v>212.25</v>
      </c>
      <c r="I129" s="144">
        <v>0</v>
      </c>
      <c r="J129" s="144">
        <f t="shared" si="0"/>
        <v>0</v>
      </c>
      <c r="K129" s="145"/>
      <c r="L129" s="27"/>
      <c r="M129" s="146" t="s">
        <v>1</v>
      </c>
      <c r="N129" s="147" t="s">
        <v>38</v>
      </c>
      <c r="O129" s="148">
        <v>8.6999999999999994E-2</v>
      </c>
      <c r="P129" s="148">
        <f t="shared" si="1"/>
        <v>18.46575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123</v>
      </c>
      <c r="AT129" s="150" t="s">
        <v>119</v>
      </c>
      <c r="AU129" s="150" t="s">
        <v>124</v>
      </c>
      <c r="AY129" s="14" t="s">
        <v>117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124</v>
      </c>
      <c r="BK129" s="151">
        <f t="shared" si="9"/>
        <v>0</v>
      </c>
      <c r="BL129" s="14" t="s">
        <v>123</v>
      </c>
      <c r="BM129" s="150" t="s">
        <v>276</v>
      </c>
    </row>
    <row r="130" spans="1:65" s="2" customFormat="1" ht="24" customHeight="1">
      <c r="A130" s="26"/>
      <c r="B130" s="138"/>
      <c r="C130" s="139" t="s">
        <v>153</v>
      </c>
      <c r="D130" s="139" t="s">
        <v>119</v>
      </c>
      <c r="E130" s="140" t="s">
        <v>277</v>
      </c>
      <c r="F130" s="141" t="s">
        <v>278</v>
      </c>
      <c r="G130" s="142" t="s">
        <v>147</v>
      </c>
      <c r="H130" s="143">
        <v>0.94199999999999995</v>
      </c>
      <c r="I130" s="144">
        <v>0</v>
      </c>
      <c r="J130" s="144">
        <f t="shared" si="0"/>
        <v>0</v>
      </c>
      <c r="K130" s="145"/>
      <c r="L130" s="27"/>
      <c r="M130" s="146" t="s">
        <v>1</v>
      </c>
      <c r="N130" s="147" t="s">
        <v>38</v>
      </c>
      <c r="O130" s="148">
        <v>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123</v>
      </c>
      <c r="AT130" s="150" t="s">
        <v>119</v>
      </c>
      <c r="AU130" s="150" t="s">
        <v>124</v>
      </c>
      <c r="AY130" s="14" t="s">
        <v>117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124</v>
      </c>
      <c r="BK130" s="151">
        <f t="shared" si="9"/>
        <v>0</v>
      </c>
      <c r="BL130" s="14" t="s">
        <v>123</v>
      </c>
      <c r="BM130" s="150" t="s">
        <v>279</v>
      </c>
    </row>
    <row r="131" spans="1:65" s="2" customFormat="1" ht="25.2" customHeight="1">
      <c r="A131" s="26"/>
      <c r="B131" s="138"/>
      <c r="C131" s="139" t="s">
        <v>142</v>
      </c>
      <c r="D131" s="139" t="s">
        <v>119</v>
      </c>
      <c r="E131" s="140" t="s">
        <v>130</v>
      </c>
      <c r="F131" s="141" t="s">
        <v>131</v>
      </c>
      <c r="G131" s="142" t="s">
        <v>122</v>
      </c>
      <c r="H131" s="143">
        <v>6.57</v>
      </c>
      <c r="I131" s="144">
        <v>0</v>
      </c>
      <c r="J131" s="144">
        <f t="shared" si="0"/>
        <v>0</v>
      </c>
      <c r="K131" s="145"/>
      <c r="L131" s="27"/>
      <c r="M131" s="146" t="s">
        <v>1</v>
      </c>
      <c r="N131" s="147" t="s">
        <v>38</v>
      </c>
      <c r="O131" s="148">
        <v>1.1719999999999999</v>
      </c>
      <c r="P131" s="148">
        <f t="shared" si="1"/>
        <v>7.7000399999999996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123</v>
      </c>
      <c r="AT131" s="150" t="s">
        <v>119</v>
      </c>
      <c r="AU131" s="150" t="s">
        <v>124</v>
      </c>
      <c r="AY131" s="14" t="s">
        <v>117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124</v>
      </c>
      <c r="BK131" s="151">
        <f t="shared" si="9"/>
        <v>0</v>
      </c>
      <c r="BL131" s="14" t="s">
        <v>123</v>
      </c>
      <c r="BM131" s="150" t="s">
        <v>280</v>
      </c>
    </row>
    <row r="132" spans="1:65" s="12" customFormat="1" ht="22.8" customHeight="1">
      <c r="B132" s="126"/>
      <c r="D132" s="127" t="s">
        <v>71</v>
      </c>
      <c r="E132" s="136" t="s">
        <v>138</v>
      </c>
      <c r="F132" s="136" t="s">
        <v>281</v>
      </c>
      <c r="J132" s="137">
        <f>BK132</f>
        <v>0</v>
      </c>
      <c r="L132" s="126"/>
      <c r="M132" s="130"/>
      <c r="N132" s="131"/>
      <c r="O132" s="131"/>
      <c r="P132" s="132">
        <f>SUM(P133:P136)</f>
        <v>206.24875600000001</v>
      </c>
      <c r="Q132" s="131"/>
      <c r="R132" s="132">
        <f>SUM(R133:R136)</f>
        <v>781.51028599999995</v>
      </c>
      <c r="S132" s="131"/>
      <c r="T132" s="133">
        <f>SUM(T133:T136)</f>
        <v>0</v>
      </c>
      <c r="AR132" s="127" t="s">
        <v>80</v>
      </c>
      <c r="AT132" s="134" t="s">
        <v>71</v>
      </c>
      <c r="AU132" s="134" t="s">
        <v>80</v>
      </c>
      <c r="AY132" s="127" t="s">
        <v>117</v>
      </c>
      <c r="BK132" s="135">
        <f>SUM(BK133:BK136)</f>
        <v>0</v>
      </c>
    </row>
    <row r="133" spans="1:65" s="2" customFormat="1" ht="34.200000000000003">
      <c r="A133" s="26"/>
      <c r="B133" s="138"/>
      <c r="C133" s="139" t="s">
        <v>163</v>
      </c>
      <c r="D133" s="139" t="s">
        <v>119</v>
      </c>
      <c r="E133" s="140" t="s">
        <v>282</v>
      </c>
      <c r="F133" s="141" t="s">
        <v>283</v>
      </c>
      <c r="G133" s="142" t="s">
        <v>135</v>
      </c>
      <c r="H133" s="143">
        <v>729.4</v>
      </c>
      <c r="I133" s="144">
        <v>0</v>
      </c>
      <c r="J133" s="144">
        <f>ROUND(I133*H133,2)</f>
        <v>0</v>
      </c>
      <c r="K133" s="145"/>
      <c r="L133" s="27"/>
      <c r="M133" s="146" t="s">
        <v>1</v>
      </c>
      <c r="N133" s="147" t="s">
        <v>38</v>
      </c>
      <c r="O133" s="148">
        <v>1.512E-2</v>
      </c>
      <c r="P133" s="148">
        <f>O133*H133</f>
        <v>11.028528</v>
      </c>
      <c r="Q133" s="148">
        <v>0.30359999999999998</v>
      </c>
      <c r="R133" s="148">
        <f>Q133*H133</f>
        <v>221.44583999999998</v>
      </c>
      <c r="S133" s="148">
        <v>0</v>
      </c>
      <c r="T133" s="149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123</v>
      </c>
      <c r="AT133" s="150" t="s">
        <v>119</v>
      </c>
      <c r="AU133" s="150" t="s">
        <v>124</v>
      </c>
      <c r="AY133" s="14" t="s">
        <v>117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4" t="s">
        <v>124</v>
      </c>
      <c r="BK133" s="151">
        <f>ROUND(I133*H133,2)</f>
        <v>0</v>
      </c>
      <c r="BL133" s="14" t="s">
        <v>123</v>
      </c>
      <c r="BM133" s="150" t="s">
        <v>284</v>
      </c>
    </row>
    <row r="134" spans="1:65" s="2" customFormat="1" ht="22.8">
      <c r="A134" s="26"/>
      <c r="B134" s="138"/>
      <c r="C134" s="139" t="s">
        <v>171</v>
      </c>
      <c r="D134" s="139" t="s">
        <v>119</v>
      </c>
      <c r="E134" s="140" t="s">
        <v>285</v>
      </c>
      <c r="F134" s="141" t="s">
        <v>286</v>
      </c>
      <c r="G134" s="142" t="s">
        <v>135</v>
      </c>
      <c r="H134" s="143">
        <v>729.4</v>
      </c>
      <c r="I134" s="144">
        <v>0</v>
      </c>
      <c r="J134" s="144">
        <f>ROUND(I134*H134,2)</f>
        <v>0</v>
      </c>
      <c r="K134" s="145"/>
      <c r="L134" s="27"/>
      <c r="M134" s="146" t="s">
        <v>1</v>
      </c>
      <c r="N134" s="147" t="s">
        <v>38</v>
      </c>
      <c r="O134" s="148">
        <v>5.3120000000000001E-2</v>
      </c>
      <c r="P134" s="148">
        <f>O134*H134</f>
        <v>38.745728</v>
      </c>
      <c r="Q134" s="148">
        <v>0.36834</v>
      </c>
      <c r="R134" s="148">
        <f>Q134*H134</f>
        <v>268.66719599999999</v>
      </c>
      <c r="S134" s="148">
        <v>0</v>
      </c>
      <c r="T134" s="149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123</v>
      </c>
      <c r="AT134" s="150" t="s">
        <v>119</v>
      </c>
      <c r="AU134" s="150" t="s">
        <v>124</v>
      </c>
      <c r="AY134" s="14" t="s">
        <v>117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4" t="s">
        <v>124</v>
      </c>
      <c r="BK134" s="151">
        <f>ROUND(I134*H134,2)</f>
        <v>0</v>
      </c>
      <c r="BL134" s="14" t="s">
        <v>123</v>
      </c>
      <c r="BM134" s="150" t="s">
        <v>287</v>
      </c>
    </row>
    <row r="135" spans="1:65" s="2" customFormat="1" ht="34.200000000000003">
      <c r="A135" s="26"/>
      <c r="B135" s="138"/>
      <c r="C135" s="139" t="s">
        <v>176</v>
      </c>
      <c r="D135" s="139" t="s">
        <v>119</v>
      </c>
      <c r="E135" s="140" t="s">
        <v>288</v>
      </c>
      <c r="F135" s="141" t="s">
        <v>289</v>
      </c>
      <c r="G135" s="142" t="s">
        <v>135</v>
      </c>
      <c r="H135" s="143">
        <v>633.5</v>
      </c>
      <c r="I135" s="144">
        <v>0</v>
      </c>
      <c r="J135" s="144">
        <f>ROUND(I135*H135,2)</f>
        <v>0</v>
      </c>
      <c r="K135" s="145"/>
      <c r="L135" s="27"/>
      <c r="M135" s="146" t="s">
        <v>1</v>
      </c>
      <c r="N135" s="147" t="s">
        <v>38</v>
      </c>
      <c r="O135" s="148">
        <v>0.247</v>
      </c>
      <c r="P135" s="148">
        <f>O135*H135</f>
        <v>156.47450000000001</v>
      </c>
      <c r="Q135" s="148">
        <v>8.3500000000000005E-2</v>
      </c>
      <c r="R135" s="148">
        <f>Q135*H135</f>
        <v>52.89725</v>
      </c>
      <c r="S135" s="148">
        <v>0</v>
      </c>
      <c r="T135" s="149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123</v>
      </c>
      <c r="AT135" s="150" t="s">
        <v>119</v>
      </c>
      <c r="AU135" s="150" t="s">
        <v>124</v>
      </c>
      <c r="AY135" s="14" t="s">
        <v>117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4" t="s">
        <v>124</v>
      </c>
      <c r="BK135" s="151">
        <f>ROUND(I135*H135,2)</f>
        <v>0</v>
      </c>
      <c r="BL135" s="14" t="s">
        <v>123</v>
      </c>
      <c r="BM135" s="150" t="s">
        <v>290</v>
      </c>
    </row>
    <row r="136" spans="1:65" s="2" customFormat="1" ht="22.8">
      <c r="A136" s="26"/>
      <c r="B136" s="138"/>
      <c r="C136" s="152" t="s">
        <v>180</v>
      </c>
      <c r="D136" s="152" t="s">
        <v>181</v>
      </c>
      <c r="E136" s="153" t="s">
        <v>291</v>
      </c>
      <c r="F136" s="154" t="s">
        <v>292</v>
      </c>
      <c r="G136" s="155" t="s">
        <v>159</v>
      </c>
      <c r="H136" s="156">
        <v>106</v>
      </c>
      <c r="I136" s="157">
        <v>0</v>
      </c>
      <c r="J136" s="157">
        <f>ROUND(I136*H136,2)</f>
        <v>0</v>
      </c>
      <c r="K136" s="158"/>
      <c r="L136" s="159"/>
      <c r="M136" s="160" t="s">
        <v>1</v>
      </c>
      <c r="N136" s="161" t="s">
        <v>38</v>
      </c>
      <c r="O136" s="148">
        <v>0</v>
      </c>
      <c r="P136" s="148">
        <f>O136*H136</f>
        <v>0</v>
      </c>
      <c r="Q136" s="148">
        <v>2.25</v>
      </c>
      <c r="R136" s="148">
        <f>Q136*H136</f>
        <v>238.5</v>
      </c>
      <c r="S136" s="148">
        <v>0</v>
      </c>
      <c r="T136" s="149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153</v>
      </c>
      <c r="AT136" s="150" t="s">
        <v>181</v>
      </c>
      <c r="AU136" s="150" t="s">
        <v>124</v>
      </c>
      <c r="AY136" s="14" t="s">
        <v>117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4" t="s">
        <v>124</v>
      </c>
      <c r="BK136" s="151">
        <f>ROUND(I136*H136,2)</f>
        <v>0</v>
      </c>
      <c r="BL136" s="14" t="s">
        <v>123</v>
      </c>
      <c r="BM136" s="150" t="s">
        <v>293</v>
      </c>
    </row>
    <row r="137" spans="1:65" s="12" customFormat="1" ht="22.8" customHeight="1">
      <c r="B137" s="126"/>
      <c r="D137" s="127" t="s">
        <v>71</v>
      </c>
      <c r="E137" s="136" t="s">
        <v>161</v>
      </c>
      <c r="F137" s="136" t="s">
        <v>162</v>
      </c>
      <c r="J137" s="137">
        <f>BK137</f>
        <v>0</v>
      </c>
      <c r="L137" s="126"/>
      <c r="M137" s="130"/>
      <c r="N137" s="131"/>
      <c r="O137" s="131"/>
      <c r="P137" s="132">
        <f>P138</f>
        <v>701.79597999999999</v>
      </c>
      <c r="Q137" s="131"/>
      <c r="R137" s="132">
        <f>R138</f>
        <v>0</v>
      </c>
      <c r="S137" s="131"/>
      <c r="T137" s="133">
        <f>T138</f>
        <v>0</v>
      </c>
      <c r="AR137" s="127" t="s">
        <v>80</v>
      </c>
      <c r="AT137" s="134" t="s">
        <v>71</v>
      </c>
      <c r="AU137" s="134" t="s">
        <v>80</v>
      </c>
      <c r="AY137" s="127" t="s">
        <v>117</v>
      </c>
      <c r="BK137" s="135">
        <f>BK138</f>
        <v>0</v>
      </c>
    </row>
    <row r="138" spans="1:65" s="2" customFormat="1" ht="22.8">
      <c r="A138" s="26"/>
      <c r="B138" s="138"/>
      <c r="C138" s="139" t="s">
        <v>186</v>
      </c>
      <c r="D138" s="139" t="s">
        <v>119</v>
      </c>
      <c r="E138" s="140" t="s">
        <v>294</v>
      </c>
      <c r="F138" s="141" t="s">
        <v>295</v>
      </c>
      <c r="G138" s="142" t="s">
        <v>147</v>
      </c>
      <c r="H138" s="143">
        <v>781.51</v>
      </c>
      <c r="I138" s="144">
        <v>0</v>
      </c>
      <c r="J138" s="144">
        <f>ROUND(I138*H138,2)</f>
        <v>0</v>
      </c>
      <c r="K138" s="145"/>
      <c r="L138" s="27"/>
      <c r="M138" s="162" t="s">
        <v>1</v>
      </c>
      <c r="N138" s="163" t="s">
        <v>38</v>
      </c>
      <c r="O138" s="164">
        <v>0.89800000000000002</v>
      </c>
      <c r="P138" s="164">
        <f>O138*H138</f>
        <v>701.79597999999999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123</v>
      </c>
      <c r="AT138" s="150" t="s">
        <v>119</v>
      </c>
      <c r="AU138" s="150" t="s">
        <v>124</v>
      </c>
      <c r="AY138" s="14" t="s">
        <v>117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4" t="s">
        <v>124</v>
      </c>
      <c r="BK138" s="151">
        <f>ROUND(I138*H138,2)</f>
        <v>0</v>
      </c>
      <c r="BL138" s="14" t="s">
        <v>123</v>
      </c>
      <c r="BM138" s="150" t="s">
        <v>296</v>
      </c>
    </row>
    <row r="139" spans="1:65" s="2" customFormat="1" ht="6.9" customHeight="1">
      <c r="A139" s="26"/>
      <c r="B139" s="41"/>
      <c r="C139" s="42"/>
      <c r="D139" s="42"/>
      <c r="E139" s="42"/>
      <c r="F139" s="42"/>
      <c r="G139" s="42"/>
      <c r="H139" s="42"/>
      <c r="I139" s="42"/>
      <c r="J139" s="42"/>
      <c r="K139" s="42"/>
      <c r="L139" s="27"/>
      <c r="M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</sheetData>
  <autoFilter ref="C119:K13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6"/>
  <sheetViews>
    <sheetView showGridLines="0" topLeftCell="A131" workbookViewId="0">
      <selection activeCell="A143" sqref="A143:XFD14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" customHeight="1">
      <c r="B4" s="17"/>
      <c r="D4" s="18" t="s">
        <v>88</v>
      </c>
      <c r="L4" s="17"/>
      <c r="M4" s="88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2" t="str">
        <f>'Rekapitulácia stavby'!K6</f>
        <v>Kompostáreň v obci Lubeník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89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2" t="s">
        <v>297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7" t="s">
        <v>1</v>
      </c>
      <c r="F27" s="197"/>
      <c r="G27" s="197"/>
      <c r="H27" s="197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32</v>
      </c>
      <c r="E30" s="26"/>
      <c r="F30" s="26"/>
      <c r="G30" s="26"/>
      <c r="H30" s="26"/>
      <c r="I30" s="26"/>
      <c r="J30" s="65">
        <f>ROUND(J120,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36</v>
      </c>
      <c r="E33" s="23" t="s">
        <v>37</v>
      </c>
      <c r="F33" s="94">
        <f>ROUND((SUM(BE120:BE145)),  2)</f>
        <v>0</v>
      </c>
      <c r="G33" s="26"/>
      <c r="H33" s="26"/>
      <c r="I33" s="95">
        <v>0.2</v>
      </c>
      <c r="J33" s="94">
        <f>ROUND(((SUM(BE120:BE145))*I33),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38</v>
      </c>
      <c r="F34" s="94">
        <f>ROUND((SUM(BF120:BF145)),  2)</f>
        <v>0</v>
      </c>
      <c r="G34" s="26"/>
      <c r="H34" s="26"/>
      <c r="I34" s="95">
        <v>0.2</v>
      </c>
      <c r="J34" s="94">
        <f>ROUND(((SUM(BF120:BF145))*I34),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39</v>
      </c>
      <c r="F35" s="94">
        <f>ROUND((SUM(BG120:BG145)),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40</v>
      </c>
      <c r="F36" s="94">
        <f>ROUND((SUM(BH120:BH145)),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41</v>
      </c>
      <c r="F37" s="94">
        <f>ROUND((SUM(BI120:BI145)),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42</v>
      </c>
      <c r="E39" s="54"/>
      <c r="F39" s="54"/>
      <c r="G39" s="98" t="s">
        <v>43</v>
      </c>
      <c r="H39" s="99" t="s">
        <v>44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47</v>
      </c>
      <c r="E61" s="29"/>
      <c r="F61" s="102" t="s">
        <v>48</v>
      </c>
      <c r="G61" s="39" t="s">
        <v>47</v>
      </c>
      <c r="H61" s="29"/>
      <c r="I61" s="29"/>
      <c r="J61" s="103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47</v>
      </c>
      <c r="E76" s="29"/>
      <c r="F76" s="102" t="s">
        <v>48</v>
      </c>
      <c r="G76" s="39" t="s">
        <v>47</v>
      </c>
      <c r="H76" s="29"/>
      <c r="I76" s="29"/>
      <c r="J76" s="103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91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Kompostáreň v obci Lubeník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2" t="str">
        <f>E9</f>
        <v>SO03 - Betónový box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Lubeník ; okr:Revúca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.049999999999997" customHeight="1">
      <c r="A91" s="26"/>
      <c r="B91" s="27"/>
      <c r="C91" s="23" t="s">
        <v>20</v>
      </c>
      <c r="D91" s="26"/>
      <c r="E91" s="26"/>
      <c r="F91" s="21" t="str">
        <f>E15</f>
        <v>Obec Lubeník ; Obecný úrad č.222 ; 049 18 Lubeník</v>
      </c>
      <c r="G91" s="26"/>
      <c r="H91" s="26"/>
      <c r="I91" s="23" t="s">
        <v>26</v>
      </c>
      <c r="J91" s="24" t="str">
        <f>E21</f>
        <v>ByvaPro s.r.o., Mlynské Nivy 58, 821 05 Bratislava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40.049999999999997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>ByvaPro s.r.o., Mlynské Nivy 58, 821 05 Bratislava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92</v>
      </c>
      <c r="D94" s="96"/>
      <c r="E94" s="96"/>
      <c r="F94" s="96"/>
      <c r="G94" s="96"/>
      <c r="H94" s="96"/>
      <c r="I94" s="96"/>
      <c r="J94" s="105" t="s">
        <v>93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06" t="s">
        <v>94</v>
      </c>
      <c r="D96" s="26"/>
      <c r="E96" s="26"/>
      <c r="F96" s="26"/>
      <c r="G96" s="26"/>
      <c r="H96" s="26"/>
      <c r="I96" s="26"/>
      <c r="J96" s="65">
        <f>J120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95</v>
      </c>
    </row>
    <row r="97" spans="1:31" s="9" customFormat="1" ht="24.9" customHeight="1">
      <c r="B97" s="107"/>
      <c r="D97" s="108" t="s">
        <v>96</v>
      </c>
      <c r="E97" s="109"/>
      <c r="F97" s="109"/>
      <c r="G97" s="109"/>
      <c r="H97" s="109"/>
      <c r="I97" s="109"/>
      <c r="J97" s="110">
        <f>J121</f>
        <v>0</v>
      </c>
      <c r="L97" s="107"/>
    </row>
    <row r="98" spans="1:31" s="10" customFormat="1" ht="19.95" customHeight="1">
      <c r="B98" s="111"/>
      <c r="D98" s="112" t="s">
        <v>97</v>
      </c>
      <c r="E98" s="113"/>
      <c r="F98" s="113"/>
      <c r="G98" s="113"/>
      <c r="H98" s="113"/>
      <c r="I98" s="113"/>
      <c r="J98" s="114">
        <f>J122</f>
        <v>0</v>
      </c>
      <c r="L98" s="111"/>
    </row>
    <row r="99" spans="1:31" s="10" customFormat="1" ht="19.95" customHeight="1">
      <c r="B99" s="111"/>
      <c r="D99" s="112" t="s">
        <v>98</v>
      </c>
      <c r="E99" s="113"/>
      <c r="F99" s="113"/>
      <c r="G99" s="113"/>
      <c r="H99" s="113"/>
      <c r="I99" s="113"/>
      <c r="J99" s="114">
        <f>J134</f>
        <v>0</v>
      </c>
      <c r="L99" s="111"/>
    </row>
    <row r="100" spans="1:31" s="10" customFormat="1" ht="19.95" customHeight="1">
      <c r="B100" s="111"/>
      <c r="D100" s="112" t="s">
        <v>100</v>
      </c>
      <c r="E100" s="113"/>
      <c r="F100" s="113"/>
      <c r="G100" s="113"/>
      <c r="H100" s="113"/>
      <c r="I100" s="113"/>
      <c r="J100" s="114">
        <f>J144</f>
        <v>0</v>
      </c>
      <c r="L100" s="111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" customHeight="1">
      <c r="A107" s="26"/>
      <c r="B107" s="27"/>
      <c r="C107" s="18" t="s">
        <v>103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02" t="str">
        <f>E7</f>
        <v>Kompostáreň v obci Lubeník</v>
      </c>
      <c r="F110" s="203"/>
      <c r="G110" s="203"/>
      <c r="H110" s="203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89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72" t="str">
        <f>E9</f>
        <v>SO03 - Betónový box</v>
      </c>
      <c r="F112" s="201"/>
      <c r="G112" s="201"/>
      <c r="H112" s="20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F12</f>
        <v>Obec Lubeník ; okr:Revúca</v>
      </c>
      <c r="G114" s="26"/>
      <c r="H114" s="26"/>
      <c r="I114" s="23" t="s">
        <v>19</v>
      </c>
      <c r="J114" s="49" t="str">
        <f>IF(J12="","",J12)</f>
        <v/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40.049999999999997" customHeight="1">
      <c r="A116" s="26"/>
      <c r="B116" s="27"/>
      <c r="C116" s="23" t="s">
        <v>20</v>
      </c>
      <c r="D116" s="26"/>
      <c r="E116" s="26"/>
      <c r="F116" s="21" t="str">
        <f>E15</f>
        <v>Obec Lubeník ; Obecný úrad č.222 ; 049 18 Lubeník</v>
      </c>
      <c r="G116" s="26"/>
      <c r="H116" s="26"/>
      <c r="I116" s="23" t="s">
        <v>26</v>
      </c>
      <c r="J116" s="24" t="str">
        <f>E21</f>
        <v>ByvaPro s.r.o., Mlynské Nivy 58, 821 05 Bratislava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40.049999999999997" customHeight="1">
      <c r="A117" s="26"/>
      <c r="B117" s="27"/>
      <c r="C117" s="23" t="s">
        <v>24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29</v>
      </c>
      <c r="J117" s="24" t="str">
        <f>E24</f>
        <v>ByvaPro s.r.o., Mlynské Nivy 58, 821 05 Bratislava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15"/>
      <c r="B119" s="116"/>
      <c r="C119" s="117" t="s">
        <v>104</v>
      </c>
      <c r="D119" s="118" t="s">
        <v>57</v>
      </c>
      <c r="E119" s="118" t="s">
        <v>53</v>
      </c>
      <c r="F119" s="118" t="s">
        <v>54</v>
      </c>
      <c r="G119" s="118" t="s">
        <v>105</v>
      </c>
      <c r="H119" s="118" t="s">
        <v>106</v>
      </c>
      <c r="I119" s="118" t="s">
        <v>107</v>
      </c>
      <c r="J119" s="119" t="s">
        <v>93</v>
      </c>
      <c r="K119" s="120" t="s">
        <v>108</v>
      </c>
      <c r="L119" s="121"/>
      <c r="M119" s="56" t="s">
        <v>1</v>
      </c>
      <c r="N119" s="57" t="s">
        <v>36</v>
      </c>
      <c r="O119" s="57" t="s">
        <v>109</v>
      </c>
      <c r="P119" s="57" t="s">
        <v>110</v>
      </c>
      <c r="Q119" s="57" t="s">
        <v>111</v>
      </c>
      <c r="R119" s="57" t="s">
        <v>112</v>
      </c>
      <c r="S119" s="57" t="s">
        <v>113</v>
      </c>
      <c r="T119" s="58" t="s">
        <v>114</v>
      </c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</row>
    <row r="120" spans="1:65" s="2" customFormat="1" ht="22.8" customHeight="1">
      <c r="A120" s="26"/>
      <c r="B120" s="27"/>
      <c r="C120" s="63" t="s">
        <v>94</v>
      </c>
      <c r="D120" s="26"/>
      <c r="E120" s="26"/>
      <c r="F120" s="26"/>
      <c r="G120" s="26"/>
      <c r="H120" s="26"/>
      <c r="I120" s="26"/>
      <c r="J120" s="122">
        <f>BK120</f>
        <v>0</v>
      </c>
      <c r="K120" s="26"/>
      <c r="L120" s="27"/>
      <c r="M120" s="59"/>
      <c r="N120" s="50"/>
      <c r="O120" s="60"/>
      <c r="P120" s="123">
        <f>P121</f>
        <v>334.71566715999995</v>
      </c>
      <c r="Q120" s="60"/>
      <c r="R120" s="123">
        <f>R121</f>
        <v>124.44067267999999</v>
      </c>
      <c r="S120" s="60"/>
      <c r="T120" s="124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71</v>
      </c>
      <c r="AU120" s="14" t="s">
        <v>95</v>
      </c>
      <c r="BK120" s="125">
        <f>BK121</f>
        <v>0</v>
      </c>
    </row>
    <row r="121" spans="1:65" s="12" customFormat="1" ht="25.95" customHeight="1">
      <c r="B121" s="126"/>
      <c r="D121" s="127" t="s">
        <v>71</v>
      </c>
      <c r="E121" s="128" t="s">
        <v>115</v>
      </c>
      <c r="F121" s="128" t="s">
        <v>116</v>
      </c>
      <c r="J121" s="129">
        <f>BK121</f>
        <v>0</v>
      </c>
      <c r="L121" s="126"/>
      <c r="M121" s="130"/>
      <c r="N121" s="131"/>
      <c r="O121" s="131"/>
      <c r="P121" s="132">
        <f>P122+P134+P144</f>
        <v>334.71566715999995</v>
      </c>
      <c r="Q121" s="131"/>
      <c r="R121" s="132">
        <f>R122+R134+R144</f>
        <v>124.44067267999999</v>
      </c>
      <c r="S121" s="131"/>
      <c r="T121" s="133">
        <f>T122+T134+T144</f>
        <v>0</v>
      </c>
      <c r="AR121" s="127" t="s">
        <v>80</v>
      </c>
      <c r="AT121" s="134" t="s">
        <v>71</v>
      </c>
      <c r="AU121" s="134" t="s">
        <v>72</v>
      </c>
      <c r="AY121" s="127" t="s">
        <v>117</v>
      </c>
      <c r="BK121" s="135">
        <f>BK122+BK134+BK144</f>
        <v>0</v>
      </c>
    </row>
    <row r="122" spans="1:65" s="12" customFormat="1" ht="22.8" customHeight="1">
      <c r="B122" s="126"/>
      <c r="D122" s="127" t="s">
        <v>71</v>
      </c>
      <c r="E122" s="136" t="s">
        <v>80</v>
      </c>
      <c r="F122" s="136" t="s">
        <v>118</v>
      </c>
      <c r="J122" s="137">
        <f>BK122</f>
        <v>0</v>
      </c>
      <c r="L122" s="126"/>
      <c r="M122" s="130"/>
      <c r="N122" s="131"/>
      <c r="O122" s="131"/>
      <c r="P122" s="132">
        <f>SUM(P123:P133)</f>
        <v>77.717513499999995</v>
      </c>
      <c r="Q122" s="131"/>
      <c r="R122" s="132">
        <f>SUM(R123:R133)</f>
        <v>0</v>
      </c>
      <c r="S122" s="131"/>
      <c r="T122" s="133">
        <f>SUM(T123:T133)</f>
        <v>0</v>
      </c>
      <c r="AR122" s="127" t="s">
        <v>80</v>
      </c>
      <c r="AT122" s="134" t="s">
        <v>71</v>
      </c>
      <c r="AU122" s="134" t="s">
        <v>80</v>
      </c>
      <c r="AY122" s="127" t="s">
        <v>117</v>
      </c>
      <c r="BK122" s="135">
        <f>SUM(BK123:BK133)</f>
        <v>0</v>
      </c>
    </row>
    <row r="123" spans="1:65" s="2" customFormat="1" ht="42.6" customHeight="1">
      <c r="A123" s="26"/>
      <c r="B123" s="138"/>
      <c r="C123" s="139" t="s">
        <v>80</v>
      </c>
      <c r="D123" s="139" t="s">
        <v>119</v>
      </c>
      <c r="E123" s="140" t="s">
        <v>298</v>
      </c>
      <c r="F123" s="141" t="s">
        <v>299</v>
      </c>
      <c r="G123" s="142" t="s">
        <v>122</v>
      </c>
      <c r="H123" s="143">
        <v>20.805</v>
      </c>
      <c r="I123" s="144">
        <v>0</v>
      </c>
      <c r="J123" s="144">
        <f t="shared" ref="J123:J133" si="0">ROUND(I123*H123,2)</f>
        <v>0</v>
      </c>
      <c r="K123" s="145"/>
      <c r="L123" s="27"/>
      <c r="M123" s="146" t="s">
        <v>1</v>
      </c>
      <c r="N123" s="147" t="s">
        <v>38</v>
      </c>
      <c r="O123" s="148">
        <v>1.2999999999999999E-2</v>
      </c>
      <c r="P123" s="148">
        <f t="shared" ref="P123:P133" si="1">O123*H123</f>
        <v>0.27046500000000001</v>
      </c>
      <c r="Q123" s="148">
        <v>0</v>
      </c>
      <c r="R123" s="148">
        <f t="shared" ref="R123:R133" si="2">Q123*H123</f>
        <v>0</v>
      </c>
      <c r="S123" s="148">
        <v>0</v>
      </c>
      <c r="T123" s="149">
        <f t="shared" ref="T123:T133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123</v>
      </c>
      <c r="AT123" s="150" t="s">
        <v>119</v>
      </c>
      <c r="AU123" s="150" t="s">
        <v>124</v>
      </c>
      <c r="AY123" s="14" t="s">
        <v>117</v>
      </c>
      <c r="BE123" s="151">
        <f t="shared" ref="BE123:BE133" si="4">IF(N123="základná",J123,0)</f>
        <v>0</v>
      </c>
      <c r="BF123" s="151">
        <f t="shared" ref="BF123:BF133" si="5">IF(N123="znížená",J123,0)</f>
        <v>0</v>
      </c>
      <c r="BG123" s="151">
        <f t="shared" ref="BG123:BG133" si="6">IF(N123="zákl. prenesená",J123,0)</f>
        <v>0</v>
      </c>
      <c r="BH123" s="151">
        <f t="shared" ref="BH123:BH133" si="7">IF(N123="zníž. prenesená",J123,0)</f>
        <v>0</v>
      </c>
      <c r="BI123" s="151">
        <f t="shared" ref="BI123:BI133" si="8">IF(N123="nulová",J123,0)</f>
        <v>0</v>
      </c>
      <c r="BJ123" s="14" t="s">
        <v>124</v>
      </c>
      <c r="BK123" s="151">
        <f t="shared" ref="BK123:BK133" si="9">ROUND(I123*H123,2)</f>
        <v>0</v>
      </c>
      <c r="BL123" s="14" t="s">
        <v>123</v>
      </c>
      <c r="BM123" s="150" t="s">
        <v>300</v>
      </c>
    </row>
    <row r="124" spans="1:65" s="2" customFormat="1" ht="27.6" customHeight="1">
      <c r="A124" s="26"/>
      <c r="B124" s="138"/>
      <c r="C124" s="139" t="s">
        <v>124</v>
      </c>
      <c r="D124" s="139" t="s">
        <v>119</v>
      </c>
      <c r="E124" s="140" t="s">
        <v>301</v>
      </c>
      <c r="F124" s="141" t="s">
        <v>302</v>
      </c>
      <c r="G124" s="142" t="s">
        <v>122</v>
      </c>
      <c r="H124" s="143">
        <v>10.484999999999999</v>
      </c>
      <c r="I124" s="144">
        <v>0</v>
      </c>
      <c r="J124" s="144">
        <f t="shared" si="0"/>
        <v>0</v>
      </c>
      <c r="K124" s="145"/>
      <c r="L124" s="27"/>
      <c r="M124" s="146" t="s">
        <v>1</v>
      </c>
      <c r="N124" s="147" t="s">
        <v>38</v>
      </c>
      <c r="O124" s="148">
        <v>0.46</v>
      </c>
      <c r="P124" s="148">
        <f t="shared" si="1"/>
        <v>4.8231000000000002</v>
      </c>
      <c r="Q124" s="148">
        <v>0</v>
      </c>
      <c r="R124" s="148">
        <f t="shared" si="2"/>
        <v>0</v>
      </c>
      <c r="S124" s="148">
        <v>0</v>
      </c>
      <c r="T124" s="149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123</v>
      </c>
      <c r="AT124" s="150" t="s">
        <v>119</v>
      </c>
      <c r="AU124" s="150" t="s">
        <v>124</v>
      </c>
      <c r="AY124" s="14" t="s">
        <v>117</v>
      </c>
      <c r="BE124" s="151">
        <f t="shared" si="4"/>
        <v>0</v>
      </c>
      <c r="BF124" s="151">
        <f t="shared" si="5"/>
        <v>0</v>
      </c>
      <c r="BG124" s="151">
        <f t="shared" si="6"/>
        <v>0</v>
      </c>
      <c r="BH124" s="151">
        <f t="shared" si="7"/>
        <v>0</v>
      </c>
      <c r="BI124" s="151">
        <f t="shared" si="8"/>
        <v>0</v>
      </c>
      <c r="BJ124" s="14" t="s">
        <v>124</v>
      </c>
      <c r="BK124" s="151">
        <f t="shared" si="9"/>
        <v>0</v>
      </c>
      <c r="BL124" s="14" t="s">
        <v>123</v>
      </c>
      <c r="BM124" s="150" t="s">
        <v>303</v>
      </c>
    </row>
    <row r="125" spans="1:65" s="2" customFormat="1" ht="25.2" customHeight="1">
      <c r="A125" s="26"/>
      <c r="B125" s="138"/>
      <c r="C125" s="139" t="s">
        <v>129</v>
      </c>
      <c r="D125" s="139" t="s">
        <v>119</v>
      </c>
      <c r="E125" s="140" t="s">
        <v>262</v>
      </c>
      <c r="F125" s="141" t="s">
        <v>263</v>
      </c>
      <c r="G125" s="142" t="s">
        <v>122</v>
      </c>
      <c r="H125" s="143">
        <v>5.2430000000000003</v>
      </c>
      <c r="I125" s="144">
        <v>0</v>
      </c>
      <c r="J125" s="144">
        <f t="shared" si="0"/>
        <v>0</v>
      </c>
      <c r="K125" s="145"/>
      <c r="L125" s="27"/>
      <c r="M125" s="146" t="s">
        <v>1</v>
      </c>
      <c r="N125" s="147" t="s">
        <v>38</v>
      </c>
      <c r="O125" s="148">
        <v>5.6000000000000001E-2</v>
      </c>
      <c r="P125" s="148">
        <f t="shared" si="1"/>
        <v>0.29360800000000004</v>
      </c>
      <c r="Q125" s="148">
        <v>0</v>
      </c>
      <c r="R125" s="148">
        <f t="shared" si="2"/>
        <v>0</v>
      </c>
      <c r="S125" s="148">
        <v>0</v>
      </c>
      <c r="T125" s="149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123</v>
      </c>
      <c r="AT125" s="150" t="s">
        <v>119</v>
      </c>
      <c r="AU125" s="150" t="s">
        <v>124</v>
      </c>
      <c r="AY125" s="14" t="s">
        <v>117</v>
      </c>
      <c r="BE125" s="151">
        <f t="shared" si="4"/>
        <v>0</v>
      </c>
      <c r="BF125" s="151">
        <f t="shared" si="5"/>
        <v>0</v>
      </c>
      <c r="BG125" s="151">
        <f t="shared" si="6"/>
        <v>0</v>
      </c>
      <c r="BH125" s="151">
        <f t="shared" si="7"/>
        <v>0</v>
      </c>
      <c r="BI125" s="151">
        <f t="shared" si="8"/>
        <v>0</v>
      </c>
      <c r="BJ125" s="14" t="s">
        <v>124</v>
      </c>
      <c r="BK125" s="151">
        <f t="shared" si="9"/>
        <v>0</v>
      </c>
      <c r="BL125" s="14" t="s">
        <v>123</v>
      </c>
      <c r="BM125" s="150" t="s">
        <v>304</v>
      </c>
    </row>
    <row r="126" spans="1:65" s="2" customFormat="1" ht="22.2" customHeight="1">
      <c r="A126" s="26"/>
      <c r="B126" s="138"/>
      <c r="C126" s="139" t="s">
        <v>123</v>
      </c>
      <c r="D126" s="139" t="s">
        <v>119</v>
      </c>
      <c r="E126" s="140" t="s">
        <v>305</v>
      </c>
      <c r="F126" s="141" t="s">
        <v>306</v>
      </c>
      <c r="G126" s="142" t="s">
        <v>122</v>
      </c>
      <c r="H126" s="143">
        <v>14.49</v>
      </c>
      <c r="I126" s="144">
        <v>0</v>
      </c>
      <c r="J126" s="144">
        <f t="shared" si="0"/>
        <v>0</v>
      </c>
      <c r="K126" s="145"/>
      <c r="L126" s="27"/>
      <c r="M126" s="146" t="s">
        <v>1</v>
      </c>
      <c r="N126" s="147" t="s">
        <v>38</v>
      </c>
      <c r="O126" s="148">
        <v>2.5139999999999998</v>
      </c>
      <c r="P126" s="148">
        <f t="shared" si="1"/>
        <v>36.427859999999995</v>
      </c>
      <c r="Q126" s="148">
        <v>0</v>
      </c>
      <c r="R126" s="148">
        <f t="shared" si="2"/>
        <v>0</v>
      </c>
      <c r="S126" s="148">
        <v>0</v>
      </c>
      <c r="T126" s="149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123</v>
      </c>
      <c r="AT126" s="150" t="s">
        <v>119</v>
      </c>
      <c r="AU126" s="150" t="s">
        <v>124</v>
      </c>
      <c r="AY126" s="14" t="s">
        <v>117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4" t="s">
        <v>124</v>
      </c>
      <c r="BK126" s="151">
        <f t="shared" si="9"/>
        <v>0</v>
      </c>
      <c r="BL126" s="14" t="s">
        <v>123</v>
      </c>
      <c r="BM126" s="150" t="s">
        <v>307</v>
      </c>
    </row>
    <row r="127" spans="1:65" s="2" customFormat="1" ht="42.6" customHeight="1">
      <c r="A127" s="26"/>
      <c r="B127" s="138"/>
      <c r="C127" s="139" t="s">
        <v>138</v>
      </c>
      <c r="D127" s="139" t="s">
        <v>119</v>
      </c>
      <c r="E127" s="140" t="s">
        <v>308</v>
      </c>
      <c r="F127" s="141" t="s">
        <v>309</v>
      </c>
      <c r="G127" s="142" t="s">
        <v>122</v>
      </c>
      <c r="H127" s="143">
        <v>7.2450000000000001</v>
      </c>
      <c r="I127" s="144">
        <v>0</v>
      </c>
      <c r="J127" s="144">
        <f t="shared" si="0"/>
        <v>0</v>
      </c>
      <c r="K127" s="145"/>
      <c r="L127" s="27"/>
      <c r="M127" s="146" t="s">
        <v>1</v>
      </c>
      <c r="N127" s="147" t="s">
        <v>38</v>
      </c>
      <c r="O127" s="148">
        <v>0.61299999999999999</v>
      </c>
      <c r="P127" s="148">
        <f t="shared" si="1"/>
        <v>4.4411849999999999</v>
      </c>
      <c r="Q127" s="148">
        <v>0</v>
      </c>
      <c r="R127" s="148">
        <f t="shared" si="2"/>
        <v>0</v>
      </c>
      <c r="S127" s="148">
        <v>0</v>
      </c>
      <c r="T127" s="149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123</v>
      </c>
      <c r="AT127" s="150" t="s">
        <v>119</v>
      </c>
      <c r="AU127" s="150" t="s">
        <v>124</v>
      </c>
      <c r="AY127" s="14" t="s">
        <v>117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124</v>
      </c>
      <c r="BK127" s="151">
        <f t="shared" si="9"/>
        <v>0</v>
      </c>
      <c r="BL127" s="14" t="s">
        <v>123</v>
      </c>
      <c r="BM127" s="150" t="s">
        <v>310</v>
      </c>
    </row>
    <row r="128" spans="1:65" s="2" customFormat="1" ht="36" customHeight="1">
      <c r="A128" s="26"/>
      <c r="B128" s="138"/>
      <c r="C128" s="139" t="s">
        <v>144</v>
      </c>
      <c r="D128" s="139" t="s">
        <v>119</v>
      </c>
      <c r="E128" s="140" t="s">
        <v>311</v>
      </c>
      <c r="F128" s="141" t="s">
        <v>312</v>
      </c>
      <c r="G128" s="142" t="s">
        <v>122</v>
      </c>
      <c r="H128" s="143">
        <v>39.515000000000001</v>
      </c>
      <c r="I128" s="144">
        <v>0</v>
      </c>
      <c r="J128" s="144">
        <f t="shared" si="0"/>
        <v>0</v>
      </c>
      <c r="K128" s="145"/>
      <c r="L128" s="27"/>
      <c r="M128" s="146" t="s">
        <v>1</v>
      </c>
      <c r="N128" s="147" t="s">
        <v>38</v>
      </c>
      <c r="O128" s="148">
        <v>7.0999999999999994E-2</v>
      </c>
      <c r="P128" s="148">
        <f t="shared" si="1"/>
        <v>2.8055649999999996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123</v>
      </c>
      <c r="AT128" s="150" t="s">
        <v>119</v>
      </c>
      <c r="AU128" s="150" t="s">
        <v>124</v>
      </c>
      <c r="AY128" s="14" t="s">
        <v>117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124</v>
      </c>
      <c r="BK128" s="151">
        <f t="shared" si="9"/>
        <v>0</v>
      </c>
      <c r="BL128" s="14" t="s">
        <v>123</v>
      </c>
      <c r="BM128" s="150" t="s">
        <v>313</v>
      </c>
    </row>
    <row r="129" spans="1:65" s="2" customFormat="1" ht="33" customHeight="1">
      <c r="A129" s="26"/>
      <c r="B129" s="138"/>
      <c r="C129" s="139" t="s">
        <v>149</v>
      </c>
      <c r="D129" s="139" t="s">
        <v>119</v>
      </c>
      <c r="E129" s="140" t="s">
        <v>314</v>
      </c>
      <c r="F129" s="141" t="s">
        <v>315</v>
      </c>
      <c r="G129" s="142" t="s">
        <v>122</v>
      </c>
      <c r="H129" s="143">
        <v>395.15</v>
      </c>
      <c r="I129" s="144">
        <v>0</v>
      </c>
      <c r="J129" s="144">
        <f t="shared" si="0"/>
        <v>0</v>
      </c>
      <c r="K129" s="145"/>
      <c r="L129" s="27"/>
      <c r="M129" s="146" t="s">
        <v>1</v>
      </c>
      <c r="N129" s="147" t="s">
        <v>38</v>
      </c>
      <c r="O129" s="148">
        <v>7.3699999999999998E-3</v>
      </c>
      <c r="P129" s="148">
        <f t="shared" si="1"/>
        <v>2.9122554999999997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123</v>
      </c>
      <c r="AT129" s="150" t="s">
        <v>119</v>
      </c>
      <c r="AU129" s="150" t="s">
        <v>124</v>
      </c>
      <c r="AY129" s="14" t="s">
        <v>117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124</v>
      </c>
      <c r="BK129" s="151">
        <f t="shared" si="9"/>
        <v>0</v>
      </c>
      <c r="BL129" s="14" t="s">
        <v>123</v>
      </c>
      <c r="BM129" s="150" t="s">
        <v>316</v>
      </c>
    </row>
    <row r="130" spans="1:65" s="2" customFormat="1" ht="27" customHeight="1">
      <c r="A130" s="26"/>
      <c r="B130" s="138"/>
      <c r="C130" s="139" t="s">
        <v>153</v>
      </c>
      <c r="D130" s="139" t="s">
        <v>119</v>
      </c>
      <c r="E130" s="140" t="s">
        <v>317</v>
      </c>
      <c r="F130" s="141" t="s">
        <v>318</v>
      </c>
      <c r="G130" s="142" t="s">
        <v>122</v>
      </c>
      <c r="H130" s="143">
        <v>39.515000000000001</v>
      </c>
      <c r="I130" s="144">
        <v>0</v>
      </c>
      <c r="J130" s="144">
        <f t="shared" si="0"/>
        <v>0</v>
      </c>
      <c r="K130" s="145"/>
      <c r="L130" s="27"/>
      <c r="M130" s="146" t="s">
        <v>1</v>
      </c>
      <c r="N130" s="147" t="s">
        <v>38</v>
      </c>
      <c r="O130" s="148">
        <v>0.61699999999999999</v>
      </c>
      <c r="P130" s="148">
        <f t="shared" si="1"/>
        <v>24.380755000000001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123</v>
      </c>
      <c r="AT130" s="150" t="s">
        <v>119</v>
      </c>
      <c r="AU130" s="150" t="s">
        <v>124</v>
      </c>
      <c r="AY130" s="14" t="s">
        <v>117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124</v>
      </c>
      <c r="BK130" s="151">
        <f t="shared" si="9"/>
        <v>0</v>
      </c>
      <c r="BL130" s="14" t="s">
        <v>123</v>
      </c>
      <c r="BM130" s="150" t="s">
        <v>319</v>
      </c>
    </row>
    <row r="131" spans="1:65" s="2" customFormat="1" ht="16.5" customHeight="1">
      <c r="A131" s="26"/>
      <c r="B131" s="138"/>
      <c r="C131" s="139" t="s">
        <v>142</v>
      </c>
      <c r="D131" s="139" t="s">
        <v>119</v>
      </c>
      <c r="E131" s="140" t="s">
        <v>271</v>
      </c>
      <c r="F131" s="141" t="s">
        <v>272</v>
      </c>
      <c r="G131" s="142" t="s">
        <v>122</v>
      </c>
      <c r="H131" s="143">
        <v>0.68</v>
      </c>
      <c r="I131" s="144">
        <v>0</v>
      </c>
      <c r="J131" s="144">
        <f t="shared" si="0"/>
        <v>0</v>
      </c>
      <c r="K131" s="145"/>
      <c r="L131" s="27"/>
      <c r="M131" s="146" t="s">
        <v>1</v>
      </c>
      <c r="N131" s="147" t="s">
        <v>38</v>
      </c>
      <c r="O131" s="148">
        <v>0.83199999999999996</v>
      </c>
      <c r="P131" s="148">
        <f t="shared" si="1"/>
        <v>0.56576000000000004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123</v>
      </c>
      <c r="AT131" s="150" t="s">
        <v>119</v>
      </c>
      <c r="AU131" s="150" t="s">
        <v>124</v>
      </c>
      <c r="AY131" s="14" t="s">
        <v>117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124</v>
      </c>
      <c r="BK131" s="151">
        <f t="shared" si="9"/>
        <v>0</v>
      </c>
      <c r="BL131" s="14" t="s">
        <v>123</v>
      </c>
      <c r="BM131" s="150" t="s">
        <v>320</v>
      </c>
    </row>
    <row r="132" spans="1:65" s="2" customFormat="1" ht="23.4" customHeight="1">
      <c r="A132" s="26"/>
      <c r="B132" s="138"/>
      <c r="C132" s="139" t="s">
        <v>163</v>
      </c>
      <c r="D132" s="139" t="s">
        <v>119</v>
      </c>
      <c r="E132" s="140" t="s">
        <v>277</v>
      </c>
      <c r="F132" s="141" t="s">
        <v>278</v>
      </c>
      <c r="G132" s="142" t="s">
        <v>147</v>
      </c>
      <c r="H132" s="143">
        <v>0.94199999999999995</v>
      </c>
      <c r="I132" s="144">
        <v>0</v>
      </c>
      <c r="J132" s="144">
        <f t="shared" si="0"/>
        <v>0</v>
      </c>
      <c r="K132" s="145"/>
      <c r="L132" s="27"/>
      <c r="M132" s="146" t="s">
        <v>1</v>
      </c>
      <c r="N132" s="147" t="s">
        <v>38</v>
      </c>
      <c r="O132" s="148">
        <v>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123</v>
      </c>
      <c r="AT132" s="150" t="s">
        <v>119</v>
      </c>
      <c r="AU132" s="150" t="s">
        <v>124</v>
      </c>
      <c r="AY132" s="14" t="s">
        <v>117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124</v>
      </c>
      <c r="BK132" s="151">
        <f t="shared" si="9"/>
        <v>0</v>
      </c>
      <c r="BL132" s="14" t="s">
        <v>123</v>
      </c>
      <c r="BM132" s="150" t="s">
        <v>321</v>
      </c>
    </row>
    <row r="133" spans="1:65" s="2" customFormat="1" ht="29.4" customHeight="1">
      <c r="A133" s="26"/>
      <c r="B133" s="138"/>
      <c r="C133" s="139" t="s">
        <v>171</v>
      </c>
      <c r="D133" s="139" t="s">
        <v>119</v>
      </c>
      <c r="E133" s="140" t="s">
        <v>130</v>
      </c>
      <c r="F133" s="141" t="s">
        <v>131</v>
      </c>
      <c r="G133" s="142" t="s">
        <v>122</v>
      </c>
      <c r="H133" s="143">
        <v>0.68</v>
      </c>
      <c r="I133" s="144">
        <v>0</v>
      </c>
      <c r="J133" s="144">
        <f t="shared" si="0"/>
        <v>0</v>
      </c>
      <c r="K133" s="145"/>
      <c r="L133" s="27"/>
      <c r="M133" s="146" t="s">
        <v>1</v>
      </c>
      <c r="N133" s="147" t="s">
        <v>38</v>
      </c>
      <c r="O133" s="148">
        <v>1.1719999999999999</v>
      </c>
      <c r="P133" s="148">
        <f t="shared" si="1"/>
        <v>0.79696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123</v>
      </c>
      <c r="AT133" s="150" t="s">
        <v>119</v>
      </c>
      <c r="AU133" s="150" t="s">
        <v>124</v>
      </c>
      <c r="AY133" s="14" t="s">
        <v>117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124</v>
      </c>
      <c r="BK133" s="151">
        <f t="shared" si="9"/>
        <v>0</v>
      </c>
      <c r="BL133" s="14" t="s">
        <v>123</v>
      </c>
      <c r="BM133" s="150" t="s">
        <v>322</v>
      </c>
    </row>
    <row r="134" spans="1:65" s="12" customFormat="1" ht="22.8" customHeight="1">
      <c r="B134" s="126"/>
      <c r="D134" s="127" t="s">
        <v>71</v>
      </c>
      <c r="E134" s="136" t="s">
        <v>124</v>
      </c>
      <c r="F134" s="136" t="s">
        <v>137</v>
      </c>
      <c r="J134" s="137">
        <f>BK134</f>
        <v>0</v>
      </c>
      <c r="L134" s="126"/>
      <c r="M134" s="130"/>
      <c r="N134" s="131"/>
      <c r="O134" s="131"/>
      <c r="P134" s="132">
        <f>SUM(P135:P143)</f>
        <v>145.25013565999998</v>
      </c>
      <c r="Q134" s="131"/>
      <c r="R134" s="132">
        <f>SUM(R135:R143)</f>
        <v>124.44067267999999</v>
      </c>
      <c r="S134" s="131"/>
      <c r="T134" s="133">
        <f>SUM(T135:T143)</f>
        <v>0</v>
      </c>
      <c r="AR134" s="127" t="s">
        <v>80</v>
      </c>
      <c r="AT134" s="134" t="s">
        <v>71</v>
      </c>
      <c r="AU134" s="134" t="s">
        <v>80</v>
      </c>
      <c r="AY134" s="127" t="s">
        <v>117</v>
      </c>
      <c r="BK134" s="135">
        <f>SUM(BK135:BK143)</f>
        <v>0</v>
      </c>
    </row>
    <row r="135" spans="1:65" s="2" customFormat="1" ht="22.8">
      <c r="A135" s="26"/>
      <c r="B135" s="138"/>
      <c r="C135" s="139" t="s">
        <v>176</v>
      </c>
      <c r="D135" s="139" t="s">
        <v>119</v>
      </c>
      <c r="E135" s="140" t="s">
        <v>323</v>
      </c>
      <c r="F135" s="141" t="s">
        <v>324</v>
      </c>
      <c r="G135" s="142" t="s">
        <v>122</v>
      </c>
      <c r="H135" s="143">
        <v>13.862</v>
      </c>
      <c r="I135" s="144">
        <v>0</v>
      </c>
      <c r="J135" s="144">
        <f t="shared" ref="J135:J143" si="10">ROUND(I135*H135,2)</f>
        <v>0</v>
      </c>
      <c r="K135" s="145"/>
      <c r="L135" s="27"/>
      <c r="M135" s="146" t="s">
        <v>1</v>
      </c>
      <c r="N135" s="147" t="s">
        <v>38</v>
      </c>
      <c r="O135" s="148">
        <v>1.1319999999999999</v>
      </c>
      <c r="P135" s="148">
        <f t="shared" ref="P135:P143" si="11">O135*H135</f>
        <v>15.691783999999998</v>
      </c>
      <c r="Q135" s="148">
        <v>2.0699999999999998</v>
      </c>
      <c r="R135" s="148">
        <f t="shared" ref="R135:R143" si="12">Q135*H135</f>
        <v>28.694339999999997</v>
      </c>
      <c r="S135" s="148">
        <v>0</v>
      </c>
      <c r="T135" s="149">
        <f t="shared" ref="T135:T143" si="1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123</v>
      </c>
      <c r="AT135" s="150" t="s">
        <v>119</v>
      </c>
      <c r="AU135" s="150" t="s">
        <v>124</v>
      </c>
      <c r="AY135" s="14" t="s">
        <v>117</v>
      </c>
      <c r="BE135" s="151">
        <f t="shared" ref="BE135:BE143" si="14">IF(N135="základná",J135,0)</f>
        <v>0</v>
      </c>
      <c r="BF135" s="151">
        <f t="shared" ref="BF135:BF143" si="15">IF(N135="znížená",J135,0)</f>
        <v>0</v>
      </c>
      <c r="BG135" s="151">
        <f t="shared" ref="BG135:BG143" si="16">IF(N135="zákl. prenesená",J135,0)</f>
        <v>0</v>
      </c>
      <c r="BH135" s="151">
        <f t="shared" ref="BH135:BH143" si="17">IF(N135="zníž. prenesená",J135,0)</f>
        <v>0</v>
      </c>
      <c r="BI135" s="151">
        <f t="shared" ref="BI135:BI143" si="18">IF(N135="nulová",J135,0)</f>
        <v>0</v>
      </c>
      <c r="BJ135" s="14" t="s">
        <v>124</v>
      </c>
      <c r="BK135" s="151">
        <f t="shared" ref="BK135:BK143" si="19">ROUND(I135*H135,2)</f>
        <v>0</v>
      </c>
      <c r="BL135" s="14" t="s">
        <v>123</v>
      </c>
      <c r="BM135" s="150" t="s">
        <v>325</v>
      </c>
    </row>
    <row r="136" spans="1:65" s="2" customFormat="1" ht="22.8">
      <c r="A136" s="26"/>
      <c r="B136" s="138"/>
      <c r="C136" s="139" t="s">
        <v>180</v>
      </c>
      <c r="D136" s="139" t="s">
        <v>119</v>
      </c>
      <c r="E136" s="140" t="s">
        <v>326</v>
      </c>
      <c r="F136" s="141" t="s">
        <v>327</v>
      </c>
      <c r="G136" s="142" t="s">
        <v>122</v>
      </c>
      <c r="H136" s="143">
        <v>11.75</v>
      </c>
      <c r="I136" s="144">
        <v>0</v>
      </c>
      <c r="J136" s="144">
        <f t="shared" si="10"/>
        <v>0</v>
      </c>
      <c r="K136" s="145"/>
      <c r="L136" s="27"/>
      <c r="M136" s="146" t="s">
        <v>1</v>
      </c>
      <c r="N136" s="147" t="s">
        <v>38</v>
      </c>
      <c r="O136" s="148">
        <v>0.61890999999999996</v>
      </c>
      <c r="P136" s="148">
        <f t="shared" si="11"/>
        <v>7.2721924999999992</v>
      </c>
      <c r="Q136" s="148">
        <v>2.2151299999999998</v>
      </c>
      <c r="R136" s="148">
        <f t="shared" si="12"/>
        <v>26.027777499999999</v>
      </c>
      <c r="S136" s="148">
        <v>0</v>
      </c>
      <c r="T136" s="149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123</v>
      </c>
      <c r="AT136" s="150" t="s">
        <v>119</v>
      </c>
      <c r="AU136" s="150" t="s">
        <v>124</v>
      </c>
      <c r="AY136" s="14" t="s">
        <v>117</v>
      </c>
      <c r="BE136" s="151">
        <f t="shared" si="14"/>
        <v>0</v>
      </c>
      <c r="BF136" s="151">
        <f t="shared" si="15"/>
        <v>0</v>
      </c>
      <c r="BG136" s="151">
        <f t="shared" si="16"/>
        <v>0</v>
      </c>
      <c r="BH136" s="151">
        <f t="shared" si="17"/>
        <v>0</v>
      </c>
      <c r="BI136" s="151">
        <f t="shared" si="18"/>
        <v>0</v>
      </c>
      <c r="BJ136" s="14" t="s">
        <v>124</v>
      </c>
      <c r="BK136" s="151">
        <f t="shared" si="19"/>
        <v>0</v>
      </c>
      <c r="BL136" s="14" t="s">
        <v>123</v>
      </c>
      <c r="BM136" s="150" t="s">
        <v>328</v>
      </c>
    </row>
    <row r="137" spans="1:65" s="2" customFormat="1" ht="22.8">
      <c r="A137" s="26"/>
      <c r="B137" s="138"/>
      <c r="C137" s="139" t="s">
        <v>186</v>
      </c>
      <c r="D137" s="139" t="s">
        <v>119</v>
      </c>
      <c r="E137" s="140" t="s">
        <v>329</v>
      </c>
      <c r="F137" s="141" t="s">
        <v>330</v>
      </c>
      <c r="G137" s="142" t="s">
        <v>135</v>
      </c>
      <c r="H137" s="143">
        <v>8.5500000000000007</v>
      </c>
      <c r="I137" s="144">
        <v>0</v>
      </c>
      <c r="J137" s="144">
        <f t="shared" si="10"/>
        <v>0</v>
      </c>
      <c r="K137" s="145"/>
      <c r="L137" s="27"/>
      <c r="M137" s="146" t="s">
        <v>1</v>
      </c>
      <c r="N137" s="147" t="s">
        <v>38</v>
      </c>
      <c r="O137" s="148">
        <v>0.35799999999999998</v>
      </c>
      <c r="P137" s="148">
        <f t="shared" si="11"/>
        <v>3.0609000000000002</v>
      </c>
      <c r="Q137" s="148">
        <v>6.7000000000000002E-4</v>
      </c>
      <c r="R137" s="148">
        <f t="shared" si="12"/>
        <v>5.728500000000001E-3</v>
      </c>
      <c r="S137" s="148">
        <v>0</v>
      </c>
      <c r="T137" s="149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123</v>
      </c>
      <c r="AT137" s="150" t="s">
        <v>119</v>
      </c>
      <c r="AU137" s="150" t="s">
        <v>124</v>
      </c>
      <c r="AY137" s="14" t="s">
        <v>117</v>
      </c>
      <c r="BE137" s="151">
        <f t="shared" si="14"/>
        <v>0</v>
      </c>
      <c r="BF137" s="151">
        <f t="shared" si="15"/>
        <v>0</v>
      </c>
      <c r="BG137" s="151">
        <f t="shared" si="16"/>
        <v>0</v>
      </c>
      <c r="BH137" s="151">
        <f t="shared" si="17"/>
        <v>0</v>
      </c>
      <c r="BI137" s="151">
        <f t="shared" si="18"/>
        <v>0</v>
      </c>
      <c r="BJ137" s="14" t="s">
        <v>124</v>
      </c>
      <c r="BK137" s="151">
        <f t="shared" si="19"/>
        <v>0</v>
      </c>
      <c r="BL137" s="14" t="s">
        <v>123</v>
      </c>
      <c r="BM137" s="150" t="s">
        <v>331</v>
      </c>
    </row>
    <row r="138" spans="1:65" s="2" customFormat="1" ht="22.8">
      <c r="A138" s="26"/>
      <c r="B138" s="138"/>
      <c r="C138" s="139" t="s">
        <v>190</v>
      </c>
      <c r="D138" s="139" t="s">
        <v>119</v>
      </c>
      <c r="E138" s="140" t="s">
        <v>332</v>
      </c>
      <c r="F138" s="141" t="s">
        <v>333</v>
      </c>
      <c r="G138" s="142" t="s">
        <v>135</v>
      </c>
      <c r="H138" s="143">
        <v>8.5500000000000007</v>
      </c>
      <c r="I138" s="144">
        <v>0</v>
      </c>
      <c r="J138" s="144">
        <f t="shared" si="10"/>
        <v>0</v>
      </c>
      <c r="K138" s="145"/>
      <c r="L138" s="27"/>
      <c r="M138" s="146" t="s">
        <v>1</v>
      </c>
      <c r="N138" s="147" t="s">
        <v>38</v>
      </c>
      <c r="O138" s="148">
        <v>0.19900000000000001</v>
      </c>
      <c r="P138" s="148">
        <f t="shared" si="11"/>
        <v>1.7014500000000001</v>
      </c>
      <c r="Q138" s="148">
        <v>0</v>
      </c>
      <c r="R138" s="148">
        <f t="shared" si="12"/>
        <v>0</v>
      </c>
      <c r="S138" s="148">
        <v>0</v>
      </c>
      <c r="T138" s="149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123</v>
      </c>
      <c r="AT138" s="150" t="s">
        <v>119</v>
      </c>
      <c r="AU138" s="150" t="s">
        <v>124</v>
      </c>
      <c r="AY138" s="14" t="s">
        <v>117</v>
      </c>
      <c r="BE138" s="151">
        <f t="shared" si="14"/>
        <v>0</v>
      </c>
      <c r="BF138" s="151">
        <f t="shared" si="15"/>
        <v>0</v>
      </c>
      <c r="BG138" s="151">
        <f t="shared" si="16"/>
        <v>0</v>
      </c>
      <c r="BH138" s="151">
        <f t="shared" si="17"/>
        <v>0</v>
      </c>
      <c r="BI138" s="151">
        <f t="shared" si="18"/>
        <v>0</v>
      </c>
      <c r="BJ138" s="14" t="s">
        <v>124</v>
      </c>
      <c r="BK138" s="151">
        <f t="shared" si="19"/>
        <v>0</v>
      </c>
      <c r="BL138" s="14" t="s">
        <v>123</v>
      </c>
      <c r="BM138" s="150" t="s">
        <v>334</v>
      </c>
    </row>
    <row r="139" spans="1:65" s="2" customFormat="1" ht="27" customHeight="1">
      <c r="A139" s="26"/>
      <c r="B139" s="138"/>
      <c r="C139" s="139" t="s">
        <v>174</v>
      </c>
      <c r="D139" s="139" t="s">
        <v>119</v>
      </c>
      <c r="E139" s="140" t="s">
        <v>335</v>
      </c>
      <c r="F139" s="141" t="s">
        <v>336</v>
      </c>
      <c r="G139" s="142" t="s">
        <v>135</v>
      </c>
      <c r="H139" s="143">
        <v>85.79</v>
      </c>
      <c r="I139" s="144">
        <v>0</v>
      </c>
      <c r="J139" s="144">
        <f t="shared" si="10"/>
        <v>0</v>
      </c>
      <c r="K139" s="145"/>
      <c r="L139" s="27"/>
      <c r="M139" s="146" t="s">
        <v>1</v>
      </c>
      <c r="N139" s="147" t="s">
        <v>38</v>
      </c>
      <c r="O139" s="148">
        <v>4.0919999999999998E-2</v>
      </c>
      <c r="P139" s="148">
        <f t="shared" si="11"/>
        <v>3.5105268000000001</v>
      </c>
      <c r="Q139" s="148">
        <v>3.5200000000000001E-3</v>
      </c>
      <c r="R139" s="148">
        <f t="shared" si="12"/>
        <v>0.30198080000000005</v>
      </c>
      <c r="S139" s="148">
        <v>0</v>
      </c>
      <c r="T139" s="149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123</v>
      </c>
      <c r="AT139" s="150" t="s">
        <v>119</v>
      </c>
      <c r="AU139" s="150" t="s">
        <v>124</v>
      </c>
      <c r="AY139" s="14" t="s">
        <v>117</v>
      </c>
      <c r="BE139" s="151">
        <f t="shared" si="14"/>
        <v>0</v>
      </c>
      <c r="BF139" s="151">
        <f t="shared" si="15"/>
        <v>0</v>
      </c>
      <c r="BG139" s="151">
        <f t="shared" si="16"/>
        <v>0</v>
      </c>
      <c r="BH139" s="151">
        <f t="shared" si="17"/>
        <v>0</v>
      </c>
      <c r="BI139" s="151">
        <f t="shared" si="18"/>
        <v>0</v>
      </c>
      <c r="BJ139" s="14" t="s">
        <v>124</v>
      </c>
      <c r="BK139" s="151">
        <f t="shared" si="19"/>
        <v>0</v>
      </c>
      <c r="BL139" s="14" t="s">
        <v>123</v>
      </c>
      <c r="BM139" s="150" t="s">
        <v>337</v>
      </c>
    </row>
    <row r="140" spans="1:65" s="2" customFormat="1" ht="24.6" customHeight="1">
      <c r="A140" s="26"/>
      <c r="B140" s="138"/>
      <c r="C140" s="139" t="s">
        <v>198</v>
      </c>
      <c r="D140" s="139" t="s">
        <v>119</v>
      </c>
      <c r="E140" s="140" t="s">
        <v>338</v>
      </c>
      <c r="F140" s="141" t="s">
        <v>339</v>
      </c>
      <c r="G140" s="142" t="s">
        <v>122</v>
      </c>
      <c r="H140" s="143">
        <v>18.952999999999999</v>
      </c>
      <c r="I140" s="144">
        <v>0</v>
      </c>
      <c r="J140" s="144">
        <f t="shared" si="10"/>
        <v>0</v>
      </c>
      <c r="K140" s="145"/>
      <c r="L140" s="27"/>
      <c r="M140" s="146" t="s">
        <v>1</v>
      </c>
      <c r="N140" s="147" t="s">
        <v>38</v>
      </c>
      <c r="O140" s="148">
        <v>3.3658600000000001</v>
      </c>
      <c r="P140" s="148">
        <f t="shared" si="11"/>
        <v>63.793144579999996</v>
      </c>
      <c r="Q140" s="148">
        <v>2.1286399999999999</v>
      </c>
      <c r="R140" s="148">
        <f t="shared" si="12"/>
        <v>40.344113919999998</v>
      </c>
      <c r="S140" s="148">
        <v>0</v>
      </c>
      <c r="T140" s="149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123</v>
      </c>
      <c r="AT140" s="150" t="s">
        <v>119</v>
      </c>
      <c r="AU140" s="150" t="s">
        <v>124</v>
      </c>
      <c r="AY140" s="14" t="s">
        <v>117</v>
      </c>
      <c r="BE140" s="151">
        <f t="shared" si="14"/>
        <v>0</v>
      </c>
      <c r="BF140" s="151">
        <f t="shared" si="15"/>
        <v>0</v>
      </c>
      <c r="BG140" s="151">
        <f t="shared" si="16"/>
        <v>0</v>
      </c>
      <c r="BH140" s="151">
        <f t="shared" si="17"/>
        <v>0</v>
      </c>
      <c r="BI140" s="151">
        <f t="shared" si="18"/>
        <v>0</v>
      </c>
      <c r="BJ140" s="14" t="s">
        <v>124</v>
      </c>
      <c r="BK140" s="151">
        <f t="shared" si="19"/>
        <v>0</v>
      </c>
      <c r="BL140" s="14" t="s">
        <v>123</v>
      </c>
      <c r="BM140" s="150" t="s">
        <v>340</v>
      </c>
    </row>
    <row r="141" spans="1:65" s="2" customFormat="1" ht="25.8" customHeight="1">
      <c r="A141" s="26"/>
      <c r="B141" s="138"/>
      <c r="C141" s="139" t="s">
        <v>202</v>
      </c>
      <c r="D141" s="139" t="s">
        <v>119</v>
      </c>
      <c r="E141" s="140" t="s">
        <v>341</v>
      </c>
      <c r="F141" s="141" t="s">
        <v>342</v>
      </c>
      <c r="G141" s="142" t="s">
        <v>147</v>
      </c>
      <c r="H141" s="143">
        <v>0.72199999999999998</v>
      </c>
      <c r="I141" s="144">
        <v>0</v>
      </c>
      <c r="J141" s="144">
        <f t="shared" si="10"/>
        <v>0</v>
      </c>
      <c r="K141" s="145"/>
      <c r="L141" s="27"/>
      <c r="M141" s="146" t="s">
        <v>1</v>
      </c>
      <c r="N141" s="147" t="s">
        <v>38</v>
      </c>
      <c r="O141" s="148">
        <v>14.8</v>
      </c>
      <c r="P141" s="148">
        <f t="shared" si="11"/>
        <v>10.685600000000001</v>
      </c>
      <c r="Q141" s="148">
        <v>1.002</v>
      </c>
      <c r="R141" s="148">
        <f t="shared" si="12"/>
        <v>0.72344399999999998</v>
      </c>
      <c r="S141" s="148">
        <v>0</v>
      </c>
      <c r="T141" s="149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123</v>
      </c>
      <c r="AT141" s="150" t="s">
        <v>119</v>
      </c>
      <c r="AU141" s="150" t="s">
        <v>124</v>
      </c>
      <c r="AY141" s="14" t="s">
        <v>117</v>
      </c>
      <c r="BE141" s="151">
        <f t="shared" si="14"/>
        <v>0</v>
      </c>
      <c r="BF141" s="151">
        <f t="shared" si="15"/>
        <v>0</v>
      </c>
      <c r="BG141" s="151">
        <f t="shared" si="16"/>
        <v>0</v>
      </c>
      <c r="BH141" s="151">
        <f t="shared" si="17"/>
        <v>0</v>
      </c>
      <c r="BI141" s="151">
        <f t="shared" si="18"/>
        <v>0</v>
      </c>
      <c r="BJ141" s="14" t="s">
        <v>124</v>
      </c>
      <c r="BK141" s="151">
        <f t="shared" si="19"/>
        <v>0</v>
      </c>
      <c r="BL141" s="14" t="s">
        <v>123</v>
      </c>
      <c r="BM141" s="150" t="s">
        <v>343</v>
      </c>
    </row>
    <row r="142" spans="1:65" s="2" customFormat="1" ht="22.8">
      <c r="A142" s="26"/>
      <c r="B142" s="138"/>
      <c r="C142" s="139" t="s">
        <v>206</v>
      </c>
      <c r="D142" s="139" t="s">
        <v>119</v>
      </c>
      <c r="E142" s="140" t="s">
        <v>344</v>
      </c>
      <c r="F142" s="141" t="s">
        <v>345</v>
      </c>
      <c r="G142" s="142" t="s">
        <v>122</v>
      </c>
      <c r="H142" s="143">
        <v>12.362</v>
      </c>
      <c r="I142" s="144">
        <v>0</v>
      </c>
      <c r="J142" s="144">
        <f t="shared" si="10"/>
        <v>0</v>
      </c>
      <c r="K142" s="145"/>
      <c r="L142" s="27"/>
      <c r="M142" s="146" t="s">
        <v>1</v>
      </c>
      <c r="N142" s="147" t="s">
        <v>38</v>
      </c>
      <c r="O142" s="148">
        <v>0.58269000000000004</v>
      </c>
      <c r="P142" s="148">
        <f t="shared" si="11"/>
        <v>7.2032137800000005</v>
      </c>
      <c r="Q142" s="148">
        <v>2.2151299999999998</v>
      </c>
      <c r="R142" s="148">
        <f t="shared" si="12"/>
        <v>27.383437059999999</v>
      </c>
      <c r="S142" s="148">
        <v>0</v>
      </c>
      <c r="T142" s="149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123</v>
      </c>
      <c r="AT142" s="150" t="s">
        <v>119</v>
      </c>
      <c r="AU142" s="150" t="s">
        <v>124</v>
      </c>
      <c r="AY142" s="14" t="s">
        <v>117</v>
      </c>
      <c r="BE142" s="151">
        <f t="shared" si="14"/>
        <v>0</v>
      </c>
      <c r="BF142" s="151">
        <f t="shared" si="15"/>
        <v>0</v>
      </c>
      <c r="BG142" s="151">
        <f t="shared" si="16"/>
        <v>0</v>
      </c>
      <c r="BH142" s="151">
        <f t="shared" si="17"/>
        <v>0</v>
      </c>
      <c r="BI142" s="151">
        <f t="shared" si="18"/>
        <v>0</v>
      </c>
      <c r="BJ142" s="14" t="s">
        <v>124</v>
      </c>
      <c r="BK142" s="151">
        <f t="shared" si="19"/>
        <v>0</v>
      </c>
      <c r="BL142" s="14" t="s">
        <v>123</v>
      </c>
      <c r="BM142" s="150" t="s">
        <v>346</v>
      </c>
    </row>
    <row r="143" spans="1:65" s="2" customFormat="1" ht="18" customHeight="1">
      <c r="A143" s="26"/>
      <c r="B143" s="138"/>
      <c r="C143" s="139" t="s">
        <v>7</v>
      </c>
      <c r="D143" s="139" t="s">
        <v>119</v>
      </c>
      <c r="E143" s="140" t="s">
        <v>347</v>
      </c>
      <c r="F143" s="141" t="s">
        <v>348</v>
      </c>
      <c r="G143" s="142" t="s">
        <v>147</v>
      </c>
      <c r="H143" s="143">
        <v>0.94199999999999995</v>
      </c>
      <c r="I143" s="144">
        <v>0</v>
      </c>
      <c r="J143" s="144">
        <f t="shared" si="10"/>
        <v>0</v>
      </c>
      <c r="K143" s="145"/>
      <c r="L143" s="27"/>
      <c r="M143" s="146" t="s">
        <v>1</v>
      </c>
      <c r="N143" s="147" t="s">
        <v>38</v>
      </c>
      <c r="O143" s="148">
        <v>34.322000000000003</v>
      </c>
      <c r="P143" s="148">
        <f t="shared" si="11"/>
        <v>32.331324000000002</v>
      </c>
      <c r="Q143" s="148">
        <v>1.01895</v>
      </c>
      <c r="R143" s="148">
        <f t="shared" si="12"/>
        <v>0.95985089999999995</v>
      </c>
      <c r="S143" s="148">
        <v>0</v>
      </c>
      <c r="T143" s="149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123</v>
      </c>
      <c r="AT143" s="150" t="s">
        <v>119</v>
      </c>
      <c r="AU143" s="150" t="s">
        <v>124</v>
      </c>
      <c r="AY143" s="14" t="s">
        <v>117</v>
      </c>
      <c r="BE143" s="151">
        <f t="shared" si="14"/>
        <v>0</v>
      </c>
      <c r="BF143" s="151">
        <f t="shared" si="15"/>
        <v>0</v>
      </c>
      <c r="BG143" s="151">
        <f t="shared" si="16"/>
        <v>0</v>
      </c>
      <c r="BH143" s="151">
        <f t="shared" si="17"/>
        <v>0</v>
      </c>
      <c r="BI143" s="151">
        <f t="shared" si="18"/>
        <v>0</v>
      </c>
      <c r="BJ143" s="14" t="s">
        <v>124</v>
      </c>
      <c r="BK143" s="151">
        <f t="shared" si="19"/>
        <v>0</v>
      </c>
      <c r="BL143" s="14" t="s">
        <v>123</v>
      </c>
      <c r="BM143" s="150" t="s">
        <v>349</v>
      </c>
    </row>
    <row r="144" spans="1:65" s="12" customFormat="1" ht="22.8" customHeight="1">
      <c r="B144" s="126"/>
      <c r="D144" s="127" t="s">
        <v>71</v>
      </c>
      <c r="E144" s="136" t="s">
        <v>161</v>
      </c>
      <c r="F144" s="136" t="s">
        <v>162</v>
      </c>
      <c r="J144" s="137">
        <f>BK144</f>
        <v>0</v>
      </c>
      <c r="L144" s="126"/>
      <c r="M144" s="130"/>
      <c r="N144" s="131"/>
      <c r="O144" s="131"/>
      <c r="P144" s="132">
        <f>P145</f>
        <v>111.748018</v>
      </c>
      <c r="Q144" s="131"/>
      <c r="R144" s="132">
        <f>R145</f>
        <v>0</v>
      </c>
      <c r="S144" s="131"/>
      <c r="T144" s="133">
        <f>T145</f>
        <v>0</v>
      </c>
      <c r="AR144" s="127" t="s">
        <v>80</v>
      </c>
      <c r="AT144" s="134" t="s">
        <v>71</v>
      </c>
      <c r="AU144" s="134" t="s">
        <v>80</v>
      </c>
      <c r="AY144" s="127" t="s">
        <v>117</v>
      </c>
      <c r="BK144" s="135">
        <f>BK145</f>
        <v>0</v>
      </c>
    </row>
    <row r="145" spans="1:65" s="2" customFormat="1" ht="26.4" customHeight="1">
      <c r="A145" s="26"/>
      <c r="B145" s="138"/>
      <c r="C145" s="139" t="s">
        <v>213</v>
      </c>
      <c r="D145" s="139" t="s">
        <v>119</v>
      </c>
      <c r="E145" s="140" t="s">
        <v>294</v>
      </c>
      <c r="F145" s="141" t="s">
        <v>295</v>
      </c>
      <c r="G145" s="142" t="s">
        <v>147</v>
      </c>
      <c r="H145" s="143">
        <v>124.441</v>
      </c>
      <c r="I145" s="144">
        <v>0</v>
      </c>
      <c r="J145" s="144">
        <f>ROUND(I145*H145,2)</f>
        <v>0</v>
      </c>
      <c r="K145" s="145"/>
      <c r="L145" s="27"/>
      <c r="M145" s="162" t="s">
        <v>1</v>
      </c>
      <c r="N145" s="163" t="s">
        <v>38</v>
      </c>
      <c r="O145" s="164">
        <v>0.89800000000000002</v>
      </c>
      <c r="P145" s="164">
        <f>O145*H145</f>
        <v>111.748018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123</v>
      </c>
      <c r="AT145" s="150" t="s">
        <v>119</v>
      </c>
      <c r="AU145" s="150" t="s">
        <v>124</v>
      </c>
      <c r="AY145" s="14" t="s">
        <v>117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4" t="s">
        <v>124</v>
      </c>
      <c r="BK145" s="151">
        <f>ROUND(I145*H145,2)</f>
        <v>0</v>
      </c>
      <c r="BL145" s="14" t="s">
        <v>123</v>
      </c>
      <c r="BM145" s="150" t="s">
        <v>350</v>
      </c>
    </row>
    <row r="146" spans="1:65" s="2" customFormat="1" ht="6.9" customHeight="1">
      <c r="A146" s="26"/>
      <c r="B146" s="41"/>
      <c r="C146" s="42"/>
      <c r="D146" s="42"/>
      <c r="E146" s="42"/>
      <c r="F146" s="42"/>
      <c r="G146" s="42"/>
      <c r="H146" s="42"/>
      <c r="I146" s="42"/>
      <c r="J146" s="42"/>
      <c r="K146" s="42"/>
      <c r="L146" s="27"/>
      <c r="M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</sheetData>
  <autoFilter ref="C119:K14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SO01 - Oplotenie areálu</vt:lpstr>
      <vt:lpstr>SO02 - Spevnené plochy - ...</vt:lpstr>
      <vt:lpstr>SO03 - Betónový box</vt:lpstr>
      <vt:lpstr>'Rekapitulácia stavby'!Názvy_tlače</vt:lpstr>
      <vt:lpstr>'SO01 - Oplotenie areálu'!Názvy_tlače</vt:lpstr>
      <vt:lpstr>'SO02 - Spevnené plochy - ...'!Názvy_tlače</vt:lpstr>
      <vt:lpstr>'SO03 - Betónový box'!Názvy_tlače</vt:lpstr>
      <vt:lpstr>'Rekapitulácia stavby'!Oblasť_tlače</vt:lpstr>
      <vt:lpstr>'SO01 - Oplotenie areálu'!Oblasť_tlače</vt:lpstr>
      <vt:lpstr>'SO02 - Spevnené plochy - ...'!Oblasť_tlače</vt:lpstr>
      <vt:lpstr>'SO03 - Betónový box'!Oblasť_tlače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Polin</dc:creator>
  <cp:lastModifiedBy>Beslerova Iveta</cp:lastModifiedBy>
  <dcterms:created xsi:type="dcterms:W3CDTF">2020-02-28T10:59:50Z</dcterms:created>
  <dcterms:modified xsi:type="dcterms:W3CDTF">2022-09-01T19:45:15Z</dcterms:modified>
</cp:coreProperties>
</file>