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CenkrosData\Export\"/>
    </mc:Choice>
  </mc:AlternateContent>
  <bookViews>
    <workbookView xWindow="0" yWindow="0" windowWidth="0" windowHeight="0"/>
  </bookViews>
  <sheets>
    <sheet name="Rekapitulácia stavby" sheetId="1" r:id="rId1"/>
    <sheet name="01 - Dodávka a montáž lep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'01 - Dodávka a montáž lep...'!$C$120:$K$273</definedName>
    <definedName name="_xlnm.Print_Area" localSheetId="1">'01 - Dodávka a montáž lep...'!$C$4:$J$76,'01 - Dodávka a montáž lep...'!$C$82:$J$102,'01 - Dodávka a montáž lep...'!$C$108:$J$273</definedName>
    <definedName name="_xlnm.Print_Titles" localSheetId="1">'01 - Dodávka a montáž lep...'!$120:$120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273"/>
  <c r="BH273"/>
  <c r="BG273"/>
  <c r="BE273"/>
  <c r="BK273"/>
  <c r="J273"/>
  <c r="BF273"/>
  <c r="BI272"/>
  <c r="BH272"/>
  <c r="BG272"/>
  <c r="BE272"/>
  <c r="BK272"/>
  <c r="J272"/>
  <c r="BF272"/>
  <c r="BI271"/>
  <c r="BH271"/>
  <c r="BG271"/>
  <c r="BE271"/>
  <c r="BK271"/>
  <c r="J271"/>
  <c r="BF271"/>
  <c r="BI270"/>
  <c r="BH270"/>
  <c r="BG270"/>
  <c r="BE270"/>
  <c r="BK270"/>
  <c r="J270"/>
  <c r="BF270"/>
  <c r="BI269"/>
  <c r="BH269"/>
  <c r="BG269"/>
  <c r="BE269"/>
  <c r="BK269"/>
  <c r="J269"/>
  <c r="BF269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4"/>
  <c r="BH244"/>
  <c r="BG244"/>
  <c r="BE244"/>
  <c r="T244"/>
  <c r="R244"/>
  <c r="P244"/>
  <c r="BI243"/>
  <c r="BH243"/>
  <c r="BG243"/>
  <c r="BE243"/>
  <c r="T243"/>
  <c r="R243"/>
  <c r="P243"/>
  <c r="BI241"/>
  <c r="BH241"/>
  <c r="BG241"/>
  <c r="BE241"/>
  <c r="T241"/>
  <c r="R241"/>
  <c r="P241"/>
  <c r="BI239"/>
  <c r="BH239"/>
  <c r="BG239"/>
  <c r="BE239"/>
  <c r="T239"/>
  <c r="R239"/>
  <c r="P239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R209"/>
  <c r="P209"/>
  <c r="BI202"/>
  <c r="BH202"/>
  <c r="BG202"/>
  <c r="BE202"/>
  <c r="T202"/>
  <c r="R202"/>
  <c r="P202"/>
  <c r="BI199"/>
  <c r="BH199"/>
  <c r="BG199"/>
  <c r="BE199"/>
  <c r="T199"/>
  <c r="R199"/>
  <c r="P199"/>
  <c r="BI198"/>
  <c r="BH198"/>
  <c r="BG198"/>
  <c r="BE198"/>
  <c r="T198"/>
  <c r="R198"/>
  <c r="P198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87"/>
  <c r="BH187"/>
  <c r="BG187"/>
  <c r="BE187"/>
  <c r="T187"/>
  <c r="R187"/>
  <c r="P187"/>
  <c r="BI182"/>
  <c r="BH182"/>
  <c r="BG182"/>
  <c r="BE182"/>
  <c r="T182"/>
  <c r="R182"/>
  <c r="P182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55"/>
  <c r="BH155"/>
  <c r="BG155"/>
  <c r="BE155"/>
  <c r="T155"/>
  <c r="R155"/>
  <c r="P155"/>
  <c r="BI148"/>
  <c r="BH148"/>
  <c r="BG148"/>
  <c r="BE148"/>
  <c r="T148"/>
  <c r="R148"/>
  <c r="P148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3"/>
  <c r="BH133"/>
  <c r="BG133"/>
  <c r="BE133"/>
  <c r="T133"/>
  <c r="R133"/>
  <c r="P133"/>
  <c r="BI131"/>
  <c r="BH131"/>
  <c r="BG131"/>
  <c r="BE131"/>
  <c r="T131"/>
  <c r="R131"/>
  <c r="P131"/>
  <c r="BI124"/>
  <c r="BH124"/>
  <c r="BG124"/>
  <c r="BE124"/>
  <c r="T124"/>
  <c r="R124"/>
  <c r="P124"/>
  <c r="J118"/>
  <c r="J117"/>
  <c r="F117"/>
  <c r="F115"/>
  <c r="E113"/>
  <c r="J92"/>
  <c r="J91"/>
  <c r="F91"/>
  <c r="F89"/>
  <c r="E87"/>
  <c r="J18"/>
  <c r="E18"/>
  <c r="F92"/>
  <c r="J17"/>
  <c r="J12"/>
  <c r="J89"/>
  <c r="E7"/>
  <c r="E111"/>
  <c i="1" r="L90"/>
  <c r="AM90"/>
  <c r="AM89"/>
  <c r="L89"/>
  <c r="AM87"/>
  <c r="L87"/>
  <c r="L85"/>
  <c r="L84"/>
  <c i="2" r="BK263"/>
  <c r="BK258"/>
  <c r="J248"/>
  <c r="BK230"/>
  <c r="J194"/>
  <c r="J166"/>
  <c r="J137"/>
  <c r="BK261"/>
  <c r="BK251"/>
  <c r="BK246"/>
  <c r="J235"/>
  <c r="BK223"/>
  <c r="J211"/>
  <c r="J187"/>
  <c r="J155"/>
  <c r="BK259"/>
  <c r="J251"/>
  <c r="BK244"/>
  <c r="J234"/>
  <c r="J221"/>
  <c r="J195"/>
  <c r="BK166"/>
  <c r="J141"/>
  <c r="J263"/>
  <c r="BK252"/>
  <c r="J228"/>
  <c r="BK202"/>
  <c r="BK182"/>
  <c r="BK139"/>
  <c r="BK262"/>
  <c r="J249"/>
  <c r="BK235"/>
  <c r="BK221"/>
  <c r="BK192"/>
  <c r="BK155"/>
  <c r="J135"/>
  <c r="BK265"/>
  <c r="BK253"/>
  <c r="BK249"/>
  <c r="BK241"/>
  <c r="J232"/>
  <c r="J212"/>
  <c r="BK195"/>
  <c r="J170"/>
  <c r="J124"/>
  <c r="J265"/>
  <c r="BK254"/>
  <c r="BK248"/>
  <c r="BK239"/>
  <c r="BK209"/>
  <c r="BK170"/>
  <c r="BK164"/>
  <c r="BK135"/>
  <c r="J262"/>
  <c r="J241"/>
  <c r="J219"/>
  <c r="J209"/>
  <c r="J192"/>
  <c r="J164"/>
  <c r="J261"/>
  <c r="J254"/>
  <c r="J246"/>
  <c r="BK228"/>
  <c r="BK219"/>
  <c r="BK173"/>
  <c r="BK141"/>
  <c r="BK124"/>
  <c r="J259"/>
  <c r="J247"/>
  <c r="BK234"/>
  <c r="J213"/>
  <c r="BK199"/>
  <c r="J172"/>
  <c r="J139"/>
  <c r="J267"/>
  <c r="J257"/>
  <c r="BK250"/>
  <c r="J243"/>
  <c r="J230"/>
  <c r="J199"/>
  <c r="J182"/>
  <c r="J148"/>
  <c r="BK131"/>
  <c r="J258"/>
  <c r="BK232"/>
  <c r="BK212"/>
  <c r="J198"/>
  <c r="BK172"/>
  <c r="BK133"/>
  <c r="J266"/>
  <c r="J252"/>
  <c r="BK243"/>
  <c r="J223"/>
  <c r="BK187"/>
  <c r="BK148"/>
  <c r="J133"/>
  <c r="BK267"/>
  <c r="BK257"/>
  <c r="J250"/>
  <c r="J244"/>
  <c r="BK233"/>
  <c r="J202"/>
  <c r="J173"/>
  <c r="J131"/>
  <c r="BK266"/>
  <c r="BK256"/>
  <c r="J253"/>
  <c r="BK247"/>
  <c r="J233"/>
  <c r="BK213"/>
  <c r="BK198"/>
  <c r="J168"/>
  <c r="BK137"/>
  <c i="1" r="AS94"/>
  <c i="2" r="J256"/>
  <c r="J239"/>
  <c r="BK211"/>
  <c r="BK194"/>
  <c r="BK168"/>
  <c l="1" r="BK123"/>
  <c r="BK122"/>
  <c r="J122"/>
  <c r="J97"/>
  <c r="T123"/>
  <c r="R220"/>
  <c r="R264"/>
  <c r="P123"/>
  <c r="BK220"/>
  <c r="J220"/>
  <c r="J99"/>
  <c r="P220"/>
  <c r="BK264"/>
  <c r="J264"/>
  <c r="J100"/>
  <c r="BK268"/>
  <c r="J268"/>
  <c r="J101"/>
  <c r="R123"/>
  <c r="R122"/>
  <c r="R121"/>
  <c r="T220"/>
  <c r="P264"/>
  <c r="T264"/>
  <c r="J115"/>
  <c r="BF133"/>
  <c r="BF155"/>
  <c r="BF195"/>
  <c r="BF202"/>
  <c r="BF211"/>
  <c r="BF234"/>
  <c r="BF239"/>
  <c r="BF248"/>
  <c r="BF251"/>
  <c r="BF253"/>
  <c r="BF254"/>
  <c r="BF258"/>
  <c r="BF261"/>
  <c r="BF263"/>
  <c r="BF265"/>
  <c r="E85"/>
  <c r="F118"/>
  <c r="BF131"/>
  <c r="BF139"/>
  <c r="BF141"/>
  <c r="BF166"/>
  <c r="BF168"/>
  <c r="BF173"/>
  <c r="BF219"/>
  <c r="BF228"/>
  <c r="BF230"/>
  <c r="BF233"/>
  <c r="BF241"/>
  <c r="BF250"/>
  <c r="BF256"/>
  <c r="BF257"/>
  <c r="BF259"/>
  <c r="BF124"/>
  <c r="BF137"/>
  <c r="BF148"/>
  <c r="BF170"/>
  <c r="BF172"/>
  <c r="BF182"/>
  <c r="BF187"/>
  <c r="BF192"/>
  <c r="BF199"/>
  <c r="BF223"/>
  <c r="BF232"/>
  <c r="BF243"/>
  <c r="BF246"/>
  <c r="BF247"/>
  <c r="BF252"/>
  <c r="BF262"/>
  <c r="BF267"/>
  <c r="BF135"/>
  <c r="BF164"/>
  <c r="BF194"/>
  <c r="BF198"/>
  <c r="BF209"/>
  <c r="BF212"/>
  <c r="BF213"/>
  <c r="BF221"/>
  <c r="BF235"/>
  <c r="BF244"/>
  <c r="BF249"/>
  <c r="BF266"/>
  <c r="F33"/>
  <c i="1" r="AZ95"/>
  <c r="AZ94"/>
  <c r="W29"/>
  <c i="2" r="F35"/>
  <c i="1" r="BB95"/>
  <c r="BB94"/>
  <c r="W31"/>
  <c i="2" r="F36"/>
  <c i="1" r="BC95"/>
  <c r="BC94"/>
  <c r="AY94"/>
  <c i="2" r="F37"/>
  <c i="1" r="BD95"/>
  <c r="BD94"/>
  <c r="W33"/>
  <c i="2" r="J33"/>
  <c i="1" r="AV95"/>
  <c i="2" l="1" r="P122"/>
  <c r="P121"/>
  <c i="1" r="AU95"/>
  <c i="2" r="T122"/>
  <c r="T121"/>
  <c r="J123"/>
  <c r="J98"/>
  <c r="BK121"/>
  <c r="J121"/>
  <c i="1" r="AU94"/>
  <c r="W32"/>
  <c r="AX94"/>
  <c i="2" r="J34"/>
  <c i="1" r="AW95"/>
  <c r="AT95"/>
  <c i="2" r="F34"/>
  <c i="1" r="BA95"/>
  <c r="BA94"/>
  <c r="AW94"/>
  <c r="AK30"/>
  <c i="2" r="J30"/>
  <c i="1" r="AG95"/>
  <c r="AG94"/>
  <c r="AK26"/>
  <c r="AV94"/>
  <c r="AK29"/>
  <c i="2" l="1" r="J96"/>
  <c i="1" r="AK35"/>
  <c i="2" r="J39"/>
  <c i="1" r="AN95"/>
  <c r="W30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<sst xmlns="http://schemas.openxmlformats.org/spreadsheetml/2006/main">
  <si>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</si>
  <si>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</si>
  <si>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</si>
  <si>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</si>
  <si>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</si>
  <si>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{92a604fd-dc43-4d3b-877e-0eefaa64263d}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</si>
  <si>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</si>
  <si>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</si>
  <si>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</si>
  <si>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</si>
  <si>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</si>
  <si>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</si>
  <si>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</si>
  <si>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2022/045_VO06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</si>
  <si>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</si>
  <si>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</si>
  <si>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I./E.3 - stavebno-architektonická časť, lepená keramická fasáda</t>
  </si>
  <si>
    <t>JKSO:</t>
  </si>
  <si>
    <t>KS:</t>
  </si>
  <si>
    <t>Miesto:</t>
  </si>
  <si>
    <t>Žiar nad Hronom</t>
  </si>
  <si>
    <t>Dátum:</t>
  </si>
  <si>
    <t>23. 8. 2022</t>
  </si>
  <si>
    <t>Objednávateľ:</t>
  </si>
  <si>
    <t>IČO:</t>
  </si>
  <si>
    <t>Technické služby Žiar nad Hronom s.r.o.</t>
  </si>
  <si>
    <t>IČ DPH:</t>
  </si>
  <si>
    <t>Zhotoviteľ:</t>
  </si>
  <si>
    <t>Vyplň údaj</t>
  </si>
  <si>
    <t>Projektant:</t>
  </si>
  <si>
    <t>MAGIC DESIGN HENČ s.r.o.</t>
  </si>
  <si>
    <t>True</t>
  </si>
  <si>
    <t>Spracovateľ:</t>
  </si>
  <si>
    <t>Pilnik Vladimír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</si>
  <si>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</si>
  <si>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</si>
  <si>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</si>
  <si>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</si>
  <si>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</si>
  <si>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</si>
  <si>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</si>
  <si>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</si>
  <si>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</si>
  <si>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</si>
  <si>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</si>
  <si>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</si>
  <si>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</si>
  <si>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</si>
  <si>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</si>
  <si>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</si>
  <si>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</si>
  <si>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</si>
  <si>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</si>
  <si>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</si>
  <si>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</si>
  <si>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</si>
  <si>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</si>
  <si>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</si>
  <si>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</si>
  <si>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</si>
  <si>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</si>
  <si>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</si>
  <si>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</si>
  <si>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</si>
  <si>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</si>
  <si>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</si>
  <si>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</si>
  <si>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</si>
  <si>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</si>
  <si>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</si>
  <si>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</si>
  <si>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</si>
  <si>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</si>
  <si>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</si>
  <si>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</si>
  <si>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</si>
  <si>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</si>
  <si>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</si>
  <si>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</si>
  <si>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</si>
  <si>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</si>
  <si>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Dodávka a montáž lepenej keramickej fasády 300x300x6</t>
  </si>
  <si>
    <t>STA</t>
  </si>
  <si>
    <t>1</t>
  </si>
  <si>
    <t>{030fbb3c-1634-48ed-9b6c-9b46012c751f}</t>
  </si>
  <si>
    <t>KRYCÍ LIST ROZPOČTU</t>
  </si>
  <si>
    <t>Objekt:</t>
  </si>
  <si>
    <t>01 - Dodávka a montáž lepenej keramickej fasády 300x300x6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</si>
  <si>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</si>
  <si>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</si>
  <si>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</si>
  <si>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</si>
  <si>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</si>
  <si>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</si>
  <si>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</si>
  <si>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711 - Izolácie proti vode a vlhkosti - v soklovej časti do výšky 0,3m nad upraveným terénom</t>
  </si>
  <si>
    <t>VRN - Investičné náklady neobsiahnuté v cenách</t>
  </si>
  <si>
    <t xml:space="preserve"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</si>
  <si>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</si>
  <si>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</si>
  <si>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</si>
  <si>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</si>
  <si>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</si>
  <si>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</si>
  <si>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</si>
  <si>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</si>
  <si>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</si>
  <si>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</si>
  <si>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</si>
  <si>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</si>
  <si>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</si>
  <si>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</si>
  <si>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</si>
  <si>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</si>
  <si>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</si>
  <si>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</si>
  <si>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622255041.R</t>
  </si>
  <si>
    <t>Montáž škárovacej hmoty ARDEX* G10 Premium, šírka škáry 6mm</t>
  </si>
  <si>
    <t>m2</t>
  </si>
  <si>
    <t>4</t>
  </si>
  <si>
    <t>2</t>
  </si>
  <si>
    <t>P</t>
  </si>
  <si>
    <t>Poznámka k položke:_x000d_
*možný ekvivalent</t>
  </si>
  <si>
    <t>VV</t>
  </si>
  <si>
    <t>Výmera P2</t>
  </si>
  <si>
    <t>141,404</t>
  </si>
  <si>
    <t xml:space="preserve">Výmera V1 a V2 </t>
  </si>
  <si>
    <t>313,106+292,182</t>
  </si>
  <si>
    <t>Súčet</t>
  </si>
  <si>
    <t>M</t>
  </si>
  <si>
    <t>MT..1</t>
  </si>
  <si>
    <t>Dodávka - flexibilná trasscementová škárovacia hmota ARDEX G10 Premium*, šírka škáry 6mm, farebný odtieň cementovo šedá, spotreba 0,4kg/m² - farebný odtieň konzultovať s architektom</t>
  </si>
  <si>
    <t>kg</t>
  </si>
  <si>
    <t>8</t>
  </si>
  <si>
    <t>Poznámka k položke:_x000d_
Poznámka k položke: _x000d_
farebný odtieň cementovo šedá, spotreba 0,4kg/m2 - farebný odtieň konzultovať s architektom_x000d_
*možný ekvivalent</t>
  </si>
  <si>
    <t>3</t>
  </si>
  <si>
    <t>622255041.R.1</t>
  </si>
  <si>
    <t>Montáž obkladových dilatačných škár na fasáde (max.4x4m)</t>
  </si>
  <si>
    <t>bm</t>
  </si>
  <si>
    <t xml:space="preserve">Poznámka k položke:_x000d_
Poznámka k položke:_x000d_
obkladové dilatácie (max.4x4m) hr.20mm z minerálnej vaty, na celú hrúbku tepelnej izolácie + osadenie - nalepenie PVC dilatečného profilu E (5-25mm) v miestach dilatácií zosúladených so špárorezom ker. obkladu, s viditeľnou dilatačnou šírkou 6mm + inštalácia tesniaceho povrazca +  montáž pružnej škárovacej hmoty v tube ARDEX MorTecSOFT*,  farebný odtieň cementovo šedá - konzultovať s architektom_x000d_
*možný ekvivalent</t>
  </si>
  <si>
    <t>MT..1.1</t>
  </si>
  <si>
    <t>Dodávka obkladových dilatačných škár na fasáde vrátane príslušenstva</t>
  </si>
  <si>
    <t xml:space="preserve">Poznámka k položke:_x000d_
Poznámka k položke: _x000d_
-  Dodávka minerálnej vaty hr.20mm na celú hrúbku tepelnej izolácie Dodávka - PVC dilatečný profil E (5-25mm), Dodávka tesniaci povrazec, Dodávka pružná škárovacia hmota v tube ARDEX MorTecSOFT*,  farebný odtieň cementovo šedá - konzultovať s architektom spotreba 1tuba /6bm, 190bm/32túb_x000d_
*možný ekvivalent</t>
  </si>
  <si>
    <t>5</t>
  </si>
  <si>
    <t>622255041.R.2</t>
  </si>
  <si>
    <t>Montáž dilatačných škár v styku AL oknami a dverami</t>
  </si>
  <si>
    <t>10</t>
  </si>
  <si>
    <t xml:space="preserve">Poznámka k položke:_x000d_
Poznámka k položke:  _x000d_
dilatačná škára v styku s AL oknami a dverami - montáž pružnej škárovacej hmoty v tube ARDEX MorTecSOFT*_x000d_
*možný ekvivalent</t>
  </si>
  <si>
    <t>MT..1.2</t>
  </si>
  <si>
    <t>Dodávka dilatačných škár v styku AL oknami a dverami</t>
  </si>
  <si>
    <t>tuba</t>
  </si>
  <si>
    <t>12</t>
  </si>
  <si>
    <t xml:space="preserve">Poznámka k položke:_x000d_
Poznámka k položke:  _x000d_
dilatačná škára v styku s AL oknami a dverami Dodávka - pružná škárovacia hmota v tube ARDEX MorTecSOFT*,  spotreba 1tuba /6bm, 104bm/18túb- farebný odtieň cementovo šedá - konzultovať s architektom_x000d_
*možný ekvivalent</t>
  </si>
  <si>
    <t>7</t>
  </si>
  <si>
    <t>622255041.R.3</t>
  </si>
  <si>
    <t>Montáž - lepenie fasádneho keramického obkladu 300/300/6 (vrátane parapetov, ostení a nadpraží + preklad pred hl. vstupom - m.č.1.0.1 + preklad nad hosp. vstupom - m.č.042 a 0.43 + totem pred hl. vstupom)</t>
  </si>
  <si>
    <t>14</t>
  </si>
  <si>
    <t xml:space="preserve">Poznámka k položke:_x000d_
Poznámka k položke: _x000d_
Montáž - lepenie fasádneho keramického obkladu 300/300/6mm.Jedná sa o fasádny obklad glazovaný, mrazuvzdorný (bez HT povrchu)  Pred zahájením montážnych prác je nutné urobiť ťahovo trhacie skúšky na komplet keramickú lepenú fasádu vrátane kotiev, kde ich účinná dĺžka kotvenia v podklade musí byť min.80mm podľa použitej hr. zateplenia. Dodržať technologický postup._x000d_
Celková čistá plocha P2 + V1+ V2 = 141,404+313,103+292,182 m²  _x000d_
Súčasťou montáže je aj rezanie fasádnych obkladov do požadovaných formátov vrátane brúsenia hrán a JOLLY hrany_x000d_
Na keramických parapetoch pri terasách riešiť hydroizoláciu proti zatekaniu do murív. _x000d_
Dodávku a montáž realizovať podľa novej geometrie vytýčenia keramického fasádneho obkladu z 11.8.2022   Montáž keramického obkladu zosúladiť s už realizovanými fasádnymi AL obkladmi a AL atikami Etalbond_x000d_
Realizovať predprípravu pre časť Elektro osvetlenie (osvetlenie v lištách, fasádne bodové osvetlenie, ovládanie fotobunkových dverí, 2x svetelná reklama 2 a pod.)_x000d_
Realizovať predprípravu pre časť Slaboprúd (kamery na fasáde)_x000d_
Realizovať predprípravu pre časť Bleskozvod v zateplení_x000d_
Realizovať predprípravu pre časť ZTI – prienik dažďových zvodov cez keramický obklad + krycia nerezová rozeta - 5ks</t>
  </si>
  <si>
    <t>MT..3</t>
  </si>
  <si>
    <t>Dodávka - fasádny lepený keramický obklad 300x300x6mm / farebný odtieň hnedá - 6221 APRICOT 1, v.č. 6221 - 22060 /*</t>
  </si>
  <si>
    <t>16</t>
  </si>
  <si>
    <t xml:space="preserve">Poznámka k položke:_x000d_
Poznámka k položke: _x000d_
Jedná sa o fasádny obklad glazovaný, mrazuvzdorný (bez HT povrchu)  _x000d_
V jednotkovej cenu sú už zahrnuté dopravné náklady jednorázového uceleného dovozu tovaru 24t kaminónom na stavbu v Žiari nad Hronom Celková čistá plocha P1+V2 = 12,4+292,182 m²+ stratné 12%_x000d_
*možný ekvivalent</t>
  </si>
  <si>
    <t xml:space="preserve">Výmera V2 </t>
  </si>
  <si>
    <t>292,182</t>
  </si>
  <si>
    <t>Súčet (vrátane celého balenia)</t>
  </si>
  <si>
    <t>292,182*1,08 "Prepočítané koeficientom množstva</t>
  </si>
  <si>
    <t>9</t>
  </si>
  <si>
    <t>MT..1.3</t>
  </si>
  <si>
    <t>Dodávka - fasádny lepený keramický obklad 300x300x6mm / farebný odtieň broskyňová - 6225 APRICOT 5, v.č. 6225 - 22060 /*</t>
  </si>
  <si>
    <t>18</t>
  </si>
  <si>
    <t xml:space="preserve">Poznámka k položke:_x000d_
Poznámka k položke: _x000d_
Jedná sa o fasádny obklad glazovaný, mrazuvzdorný (bez HT povrchu)                                                           V jednotkovej cenu sú už zahrnuté dopravné náklady jednorázového uceleného dovozu tovaru 24t kaminónom na stavbu v Žiari nad Hronom Celková čistá plocha P2  + V1 = 152,364 + 313,106m²+ stratné 12% + ucelené balíky_x000d_
*možný ekvivalent</t>
  </si>
  <si>
    <t>Výmera V1</t>
  </si>
  <si>
    <t>313,106</t>
  </si>
  <si>
    <t>454,510*1,08 "Prepočítané koeficientom množstva</t>
  </si>
  <si>
    <t>MT..2</t>
  </si>
  <si>
    <t>Dodávka - mrazuvzdorné, vodovzdorné lepidlo ARDEX X77*, spotreba 5kg/m² pre lepenie keramického obkladu</t>
  </si>
  <si>
    <t>Poznámka k položke:_x000d_
Poznámka k položke:_x000d_
spotreba 5,0kg/m2 = 746,692m2*5,0 = 3733,46_x000d_
*možný ekvivalent</t>
  </si>
  <si>
    <t>11</t>
  </si>
  <si>
    <t>622255110.S</t>
  </si>
  <si>
    <t>Montáž - fasádneho ukončovacieho a rohového nerezového profilu Profipas* vrátane nalepenia</t>
  </si>
  <si>
    <t>22</t>
  </si>
  <si>
    <t>MT..2.1</t>
  </si>
  <si>
    <t xml:space="preserve">Dodávka - fasádny ukončovací a rohový nerezový profil Profilpas Protrim IPI/7*  - JOLLY hrana, na hrany - rohy objektu, okien, dverí a pod.</t>
  </si>
  <si>
    <t>24</t>
  </si>
  <si>
    <t>13</t>
  </si>
  <si>
    <t>MT..2.2</t>
  </si>
  <si>
    <t xml:space="preserve">Dodávka - montážne lepidlo  Ardex CA 20P*, spotreba 30-40ml/bm, pre lepenie ukončovacích a rohových profilov</t>
  </si>
  <si>
    <t>l</t>
  </si>
  <si>
    <t>26</t>
  </si>
  <si>
    <t xml:space="preserve">Poznámka k položke:_x000d_
Poznámka k položke:    _x000d_
325bm * 40ml = 13000ml = 13l_x000d_
*možný ekvivalent</t>
  </si>
  <si>
    <t>589..S3</t>
  </si>
  <si>
    <t>Dodávka - kotevné hmoždinky pre zateplenie rôznych hrúbok do hr.200mm, kotevná dl. do muriva min.80mm - stanoviť podľa výrobcu hmoždiniek (tanierové hmoždinky so závitovou skrutkou, skrutky, snímateľná krytka), mechanické kotvenie do nosného podkladu (obv</t>
  </si>
  <si>
    <t>ks</t>
  </si>
  <si>
    <t>28</t>
  </si>
  <si>
    <t>15</t>
  </si>
  <si>
    <t>622255110.S.1</t>
  </si>
  <si>
    <t>Montáž tepelnej izolácie - ISOVER NF 333* (izolačné dosky z čadičovej vlny) a Styroduru</t>
  </si>
  <si>
    <t>30</t>
  </si>
  <si>
    <t>Poznámka k položke:_x000d_
Poznámka k položke:_x000d_
1/ nalepenie tepelného izolantu na murivo trasscementovým, mrazuvzdorným, vodovzdorným lepidlom ARDEX X77*, tepelný izolant lepiť na väzbu, povrch fasádnej dosky z čadičovej vlny je nutné fixovať dvojitým nanášaním lepiacej malty na celú plochu dosky zubovou stierkou s veľkosťou zubu 8x8mm skladba vrstiev FK1, rôzny podklad - tehla, Ytong, betón, pórobetón_x000d_
*možný ekvivalent</t>
  </si>
  <si>
    <t>Výmera V1 a V2 - Zmena P1 a P2</t>
  </si>
  <si>
    <t>Výmera - zateplenie pri okapových chodníkoch do hl.300mm pod terén Styrodurom</t>
  </si>
  <si>
    <t>34,194</t>
  </si>
  <si>
    <t>28376502.R</t>
  </si>
  <si>
    <t>Dodávka - Izolačné dosky z čadičovej vlny - ISOVER NF 333*, kolmá orientácia vlákien,rozmer dosky 1000x333mm, rôznych hrúbok do hrúbky 200 mm, skladba FK1</t>
  </si>
  <si>
    <t>32</t>
  </si>
  <si>
    <t xml:space="preserve">Poznámka k položke:_x000d_
Poznámka k položke: _x000d_
pevnosť v talku pri stlačení 10% = 30kPa, reakcia na oheň A1,  súč.tep. vodivosti λ =0,041W/m.K_x000d_
*možný ekvivalent</t>
  </si>
  <si>
    <t xml:space="preserve">Výmera  V1, V2 , P2 </t>
  </si>
  <si>
    <t>645,038*1,03</t>
  </si>
  <si>
    <t>17</t>
  </si>
  <si>
    <t>28376502.R8</t>
  </si>
  <si>
    <t>Dodávka - Exstrudované polystyrénové dosky - Styrodur*, rozmer dosky 1250x600mm, rôznych hrúbok do hrúbky 200 mm, skladba vrstiev FK2, FK3</t>
  </si>
  <si>
    <t>34</t>
  </si>
  <si>
    <t xml:space="preserve">Poznámka k položke:_x000d_
Poznámka k položke: _x000d_
pevnosť v talku pri stlačení 10% = 300kPa,  reakcia na oheň E, súč.tep. vodivosti λ =0,041W/m.K_x000d_
*možný ekvivalent</t>
  </si>
  <si>
    <t>135,848*1,03</t>
  </si>
  <si>
    <t>28376502.R8.1</t>
  </si>
  <si>
    <t xml:space="preserve">Dodávka - spádová doska - Styrodur*, rozmer dosky  skladba vrstiev FK3</t>
  </si>
  <si>
    <t>36</t>
  </si>
  <si>
    <t>19</t>
  </si>
  <si>
    <t>941941841.S</t>
  </si>
  <si>
    <t>Montáž a demontáž lešenia ľahkého pracovného radového s podlahami šírky nad 1,00 do 1,20 m, výšky do 3 m, na steny</t>
  </si>
  <si>
    <t>38</t>
  </si>
  <si>
    <t>941941295.S</t>
  </si>
  <si>
    <t>Príplatok za prvý a každý ďalší týždeň použitia lešenia ľahkého pracovného radového s podlahami šírky nad 1,00 do 1,20 m, výšky do 3 m</t>
  </si>
  <si>
    <t>40</t>
  </si>
  <si>
    <t>609,381*10 "Prepočítané koeficientom množstva</t>
  </si>
  <si>
    <t>21</t>
  </si>
  <si>
    <t>941941841.S.1</t>
  </si>
  <si>
    <t>Montáž a demontáž lešenia ľahkého pracovného radového s podlahami šírky nad 1,00 do 1,20 m, výšky do 10 m na bet. "H" stĺpy</t>
  </si>
  <si>
    <t>42</t>
  </si>
  <si>
    <t>941941295.S.1</t>
  </si>
  <si>
    <t>Príplatok za prvý a každý ďalší týždeň použitia lešenia ľahkého pracovného radového s podlahami šírky nad 1,00 do 1,20 m, výšky do 10 m</t>
  </si>
  <si>
    <t>44</t>
  </si>
  <si>
    <t>137,311*10 "Prepočítané koeficientom množstva</t>
  </si>
  <si>
    <t>23</t>
  </si>
  <si>
    <t>62248111.R</t>
  </si>
  <si>
    <t>Montáž - lepenie armovacej pancierovej sieťky 1.a 2. vrstva</t>
  </si>
  <si>
    <t>46</t>
  </si>
  <si>
    <t>Poznámka k položke:_x000d_
Poznámka k položke: _x000d_
1/ celoplošné prestierkovanie povrchu tepelného izolantu lepidlom ARDEX X77*, spotreba 4kg/m² a vloženie 1.armovacej pancierovej sieťky_x000d_
2/ celoplošné prestierkovanie povrchu tepelneého izolantu lepidlom ARDEX X77*, spotreba 4kg/m² a vloženie 2.armovacej pancierovej sieťky_x000d_
3/ prestierkovanie miesta kde došlo k poškodeniu plochy pri kotvení hmoždiniek lepidlom ARDEX X77*_x000d_
*možný ekvivalent</t>
  </si>
  <si>
    <t>(141,404)*2</t>
  </si>
  <si>
    <t>(313,106+292,182)*2</t>
  </si>
  <si>
    <t>2833000110.R</t>
  </si>
  <si>
    <t xml:space="preserve">Dodávka -  mrazuvzdorné, vodovzdorné lepidlo ARDEX X77*, spotreba 4kg/m², pre lepenie tepelného izolantu Isover NF333 z čadičovej vlny a pancierových armovacích sieťok</t>
  </si>
  <si>
    <t>48</t>
  </si>
  <si>
    <t>Poznámka k položke:_x000d_
Poznámka k položke: _x000d_
1/ pre nalepenie tepelného izolantu na murivo trasscementovým, mrazuvzdorným, vodovzdorným lepidlom ARDEX X77*, spotreba 4kg/m², tepelný izolant lepiť na väzbu, povrch fasádnej dosky z čadičovej vlny je nutné fixovať dvojitým nanášaním lepiacej malty na celú plochu dosky zubovou stierkou s veľkosťou zubu 8x8mm_x000d_
2/ pre celoplošné prestierkovanie povrchu tepelného izolantu lepidlom ARDEX X77*, spotreba 4kg/m² pre vloženie 1.armovacej pancierovej sieťky_x000d_
3/ pre celoplošné prestierkovanie povrchu tepelneého izolantu lepidlom ARDEX X77*, spotreba 4kg/m²,pre vloženie 2.armovacej pancierovej sieťky_x000d_
4/ pre prestierkovanie miesta kde došlo k poškodeniu plochy pri kotvení hmoždiniek lepidlom ARDEX X77*_x000d_
*možný ekvivalent</t>
  </si>
  <si>
    <t>25</t>
  </si>
  <si>
    <t>2833000110.R.1</t>
  </si>
  <si>
    <t>Dodávka - PU pena, lepenie tepelného izolantu Styrodur</t>
  </si>
  <si>
    <t>50</t>
  </si>
  <si>
    <t>2833000110.R.2</t>
  </si>
  <si>
    <t>Dodávka - sklovláknitá pancierová armovacia sieťka 330g/m2, rolka 25m, šírka 1,0m, 2. vrstvy</t>
  </si>
  <si>
    <t>rolka</t>
  </si>
  <si>
    <t>52</t>
  </si>
  <si>
    <t>27</t>
  </si>
  <si>
    <t>62246021.R</t>
  </si>
  <si>
    <t xml:space="preserve">Montáž - vyrovnanie muriva (tehla, Ytong, pórobetón, betón) vyrovnávajúcou hmotou, rôzne hr. do10mm, spotreba 1,3kg/m²  súčasť v skladbe vrstiev fasád - FK1, FK2 a FK3</t>
  </si>
  <si>
    <t>54</t>
  </si>
  <si>
    <t>2833000110.R.3</t>
  </si>
  <si>
    <t>Dodávka - vyrovnávajúca hmota, rôzne hr. do 10mm, spotreba 1,3kg/m² pri hr.1mm, súčasť v skladbe vrstiev fasád - FK1, FK2 a FK3</t>
  </si>
  <si>
    <t>56</t>
  </si>
  <si>
    <t>711</t>
  </si>
  <si>
    <t>Izolácie proti vode a vlhkosti - v soklovej časti do výšky 0,3m nad upraveným terénom</t>
  </si>
  <si>
    <t>29</t>
  </si>
  <si>
    <t>711461103.R.2</t>
  </si>
  <si>
    <t xml:space="preserve">Montáž - hydroizolácia proti zemnej vlhkosti, hr. 0,8 mm,  (sokel v mieste obkladov), vyvedená do výšky min.300mm nad terén a v mieste okapových chodníkov do hl. 300mm pod upravený terén, súčasť v skladbe vrstiev fasád - FK2 a FK3</t>
  </si>
  <si>
    <t>58</t>
  </si>
  <si>
    <t xml:space="preserve">Poznámka k položke:_x000d_
Poznámka k položke:_x000d_
vrátane mechanického kotvenia do muriva a inštalácie záplat z fólie na kotvy,                                                     Montáž - navarenie na pásik poplastovaného plechu,_x000d_
Montáž - napojenie na existujúci hydroizolačný pás stien a existujúcu stropnú hydroizoláciu terás</t>
  </si>
  <si>
    <t>2833000110.R.4</t>
  </si>
  <si>
    <t>Dodávka - hydroizolácia proti zemnej vlhkosti - Fatrafol H - Stafol 914, hr. 0,8 mm, (sokel v mieste obkladov), vyvedená do výšky min.300mm nad terén a v mieste okapových chodníkov do hl. 300mm pod upravený terén, súčasť v skladbe vrstiev fasád - FK2 a FK</t>
  </si>
  <si>
    <t>60</t>
  </si>
  <si>
    <t xml:space="preserve">Poznámka k položke:_x000d_
Poznámka k položke: _x000d_
Dodávka vrátane kotiev pre mechanické kotvenie do muriva  a záplat z fólie,                                                   Dodávka pásika poplastovaného plechu pre mechanické uchytenie separačnej textílie k murivu a navarenie hydroizolačnej fólie,</t>
  </si>
  <si>
    <t>výmera</t>
  </si>
  <si>
    <t>135,848*1,15</t>
  </si>
  <si>
    <t>31</t>
  </si>
  <si>
    <t>711491172.R</t>
  </si>
  <si>
    <t xml:space="preserve">Montáž  - tekutá hydroizolácia- jednozložková flexibilná izolačná hmota ARDEX S7* na okná (parapety, ostenia a preklady) a na parapety soklov na terasách</t>
  </si>
  <si>
    <t>62</t>
  </si>
  <si>
    <t>Poznámka k položke:_x000d_
Poznámka k položke: _x000d_
spotreba 1,1 až 1,5kg/m² 1 vrstva (aplikovať 2 vrstvy), hmota s armovacími vláknami, difúzne otvorená, pachove neutrálna+ kútová samolepiaca butylová páska ARDEX SDB 15* pod parapet, spotreba 60bm súčasť v skladbe fasád - FK1, FK2 a FK3_x000d_
*možný ekvivalent</t>
  </si>
  <si>
    <t>6936651300-1.R</t>
  </si>
  <si>
    <t>Dodávka - tekutá hydroizolácia- jednozložková flexibilná izolačná hmota ARDEX S7* na okná (parapety, ostenia a preklady) a na parapety soklov na terasách</t>
  </si>
  <si>
    <t>64</t>
  </si>
  <si>
    <t>33</t>
  </si>
  <si>
    <t>711491172.R.1</t>
  </si>
  <si>
    <t>Montáž - Separačná textília - (300 g/m2), (sokel v mieste obkladov), vyvedená do výšky min.300mm nad terén a v mieste okapových chodníkov do hl. 300mm pod upravený terén, súčasť v skladbe fasád - FK2 a FK3</t>
  </si>
  <si>
    <t>66</t>
  </si>
  <si>
    <t>6936651300-1.R.1</t>
  </si>
  <si>
    <t>Dodávka - Separačná textília - (300 g/m2), (sokel v mieste obkladov), vyvedená do výšky min.300mm nad terén a v mieste okapových chodníkov do hl. 300mm pod upravený terén, súčasť v skladbe fasád - FK2 a FK3</t>
  </si>
  <si>
    <t>68</t>
  </si>
  <si>
    <t>35</t>
  </si>
  <si>
    <t>711491172.R.2</t>
  </si>
  <si>
    <t>Montáž - Nopová fólia - výška nopov 8mm, (sokel v mieste obkladov nad okapovým chodníkom) v mieste okapových chodníkov, od hl.300mm po upravený terén + ukončovacia lišta, súčasť v skladbe fasád - FK2</t>
  </si>
  <si>
    <t>70</t>
  </si>
  <si>
    <t>6936651300-1.R.2</t>
  </si>
  <si>
    <t>Dodávka - Nopová fólia - výška nopov 8mm, (sokel v mieste obkladov nad okapovým chodníkom) v mieste okapových chodníkov, od hl.300mm po upravený terén + ukončovacia lišta, súčasť v skladbe fasád - FK2</t>
  </si>
  <si>
    <t>72</t>
  </si>
  <si>
    <t>34,194*1,15</t>
  </si>
  <si>
    <t>37</t>
  </si>
  <si>
    <t>711491172.R.3</t>
  </si>
  <si>
    <t>Montáž - priestorovej zosilňovacej oceľovej konštrukcie pod parapety na terasách z jakla 30/30/3mm + ochranný náter</t>
  </si>
  <si>
    <t>kpl</t>
  </si>
  <si>
    <t>74</t>
  </si>
  <si>
    <t>Poznámka k položke:_x000d_
Poznámka k položke: _x000d_
oceľový rám tvaru L - dl. 200+600mm, v moduloch á 1,0m (59ks), mechanické kotvenie do podlahy a steny + navarenie oceľového jakla 30/30/3 na prednú hranu parapetu medzi oeľové rámy tvaru L - dl.42bm priestorovú koceľovú konštrukciu osadiť tak, aby bolá krytá styrodurom min. hr.40mm z titulu tepelných mostov</t>
  </si>
  <si>
    <t>6936651300-1.R.3</t>
  </si>
  <si>
    <t>Dodávka - priestorovej zosilňovacej oceľovej konštrukcie pod parapety na terasách z jakla 30/30/3mm + ochranný náter</t>
  </si>
  <si>
    <t>76</t>
  </si>
  <si>
    <t>Poznámka k položke:_x000d_
Poznámka k položke: _x000d_
Dodávka oceľového rámu tvaru L - dl. 200+600mm, v moduloch á 1,0m, mechanické kotvenie do podlahy a steny + navarenie oceľového jakla 30/30/3 na prednú hranu parapetu medzi oeľové rámy tvaru L - dl.42bm priestorovú koceľovú konštrukciu osadiť tak, aby bolá krytá styrodurom min. hr.40mm z titulu tepelných mostov</t>
  </si>
  <si>
    <t>39</t>
  </si>
  <si>
    <t>711491172.R.4</t>
  </si>
  <si>
    <t>Demontáž existujúcich okapových chodníkov z dlaždíc 500/500/100</t>
  </si>
  <si>
    <t>78</t>
  </si>
  <si>
    <t>711491172.R.5</t>
  </si>
  <si>
    <t>Výkopové práce do hl.300-400mm vmieste navrhovaných okapových chodníkov, šírka výkopu 500mm</t>
  </si>
  <si>
    <t>m3</t>
  </si>
  <si>
    <t>80</t>
  </si>
  <si>
    <t>Poznámka k položke:_x000d_
Poznámka k položke: _x000d_
pred výkopovými prácami vytýčiť inžinierske siete a zosúladiť s RPčasťou elektro, bleskozvod a ZTI</t>
  </si>
  <si>
    <t>41</t>
  </si>
  <si>
    <t>711491172.R.6</t>
  </si>
  <si>
    <t>Dodávka a Montáž drenážnych hadíc DN 100 - odvedenie dažďových vôd z dažďových zvodov DZ1 - 2ks, zo strechy nad hospodárskym vstupom - trativod, položka TR</t>
  </si>
  <si>
    <t>82</t>
  </si>
  <si>
    <t>711491172.R.7</t>
  </si>
  <si>
    <t>Dodávka a Montáž kanalizačnej rúry DN 100 - odvedenie dažďových vôd z dažďových zvodov zo strechy nákladného výťahu, položka KN1</t>
  </si>
  <si>
    <t>84</t>
  </si>
  <si>
    <t>43</t>
  </si>
  <si>
    <t>711491172.R.8</t>
  </si>
  <si>
    <t>Dodávka a Montáž geotextílie do okapového chodníka pod dunajský štrk + vytvorenie štrkového vankúša pre trativod TR</t>
  </si>
  <si>
    <t>86</t>
  </si>
  <si>
    <t>711491172.R.9</t>
  </si>
  <si>
    <t>Dodávka a Montáž praný dunajský štrk fr.16-32, hr. vrstvy 300mm, šírka 400mm -pre vytvorenie okapového chodníka</t>
  </si>
  <si>
    <t>88</t>
  </si>
  <si>
    <t>45</t>
  </si>
  <si>
    <t>711491172.R.10</t>
  </si>
  <si>
    <t>Dodávka a Montáž betónového parkového obrubníka 50x200x1000 a osadenie do betónového lôžka - pre okapové chodníky a spevnené plochy T2 a T5 zo zámkovej dlažby</t>
  </si>
  <si>
    <t>90</t>
  </si>
  <si>
    <t>711491172.R.11</t>
  </si>
  <si>
    <t>Dodávka a Montáž vyrovnávajúcej zeminy - záhradného substrátu okolo okapových chodníkov</t>
  </si>
  <si>
    <t>92</t>
  </si>
  <si>
    <t>47</t>
  </si>
  <si>
    <t>711491172.R.12</t>
  </si>
  <si>
    <t>Demontáž existujúcej dlažby v závetrí hospodárskeho vstupu mč. 0.42 + betónovej rampy pre TKO m.č.0.43 + vybúranie otvoru pre rozvodnú skriňu SR4 (660x1550x100mm)</t>
  </si>
  <si>
    <t>94</t>
  </si>
  <si>
    <t>711491172.R.13</t>
  </si>
  <si>
    <t>Dodávka a montáž betónových múrikov a nájazdovej rampy pred TKO z vodostavebného betónu</t>
  </si>
  <si>
    <t>96</t>
  </si>
  <si>
    <t>49</t>
  </si>
  <si>
    <t>711491172.R.14</t>
  </si>
  <si>
    <t>Dodávka a montáž prekladov Porotherm nad rozvodnú skriňu SR4 v závetrí hospodárskeho vstupu m.č.0.42</t>
  </si>
  <si>
    <t>98</t>
  </si>
  <si>
    <t>Poznámka k položke:_x000d_
Poznámka k položke:_x000d_
keramický preklad Porotherm KP 14,5, dl 1,0m</t>
  </si>
  <si>
    <t>711491172.R.15</t>
  </si>
  <si>
    <t xml:space="preserve">Dodávka a montáž exteriérových betónových, mrazuvzdorných, protišmykových dlažieb 300x600x40mm, farba hnedá, závetrie hosp. vstupu a TKO -  m.č.0.42, 0.43 vrátane trassového cementového lepidla ARDEX a škárovacej hmoty, viď skladbu vrstiev podlahy P10</t>
  </si>
  <si>
    <t>100</t>
  </si>
  <si>
    <t>51</t>
  </si>
  <si>
    <t>711491172.R.16</t>
  </si>
  <si>
    <t xml:space="preserve">Dodávka a montáž pryžový hranolový doraz 1, š.50 x v.60 x dl.500mm, 12ks, kotvený do bet. podlahy na chemickú kotvu,  presné umiestnenie bude určené na mieste podľa typu kontajnera</t>
  </si>
  <si>
    <t>102</t>
  </si>
  <si>
    <t>711491172.R.17</t>
  </si>
  <si>
    <t>Odkopanie zeminy do hl.300- 400mm pre novú zámkovú dlažbu, viď skladba T2 a T5</t>
  </si>
  <si>
    <t>104</t>
  </si>
  <si>
    <t>53</t>
  </si>
  <si>
    <t>711491172.R.18</t>
  </si>
  <si>
    <t>Dodávka a montáž drveného kameniva fr.8-16, 4-8, 2-8 pre štrkové lôžko pod novú zámkovú dlažbu, viď skladba T2 a T5</t>
  </si>
  <si>
    <t>106</t>
  </si>
  <si>
    <t>Poznámka k položke:_x000d_
Poznámka k položke: _x000d_
drvené kamenivo fr.2-8, 4-8 = 0,04m_x000d_
drvené kamenivo fr.8-16 = 0,25m</t>
  </si>
  <si>
    <t>711491172.R.19</t>
  </si>
  <si>
    <t>Dodávka a montáž betónovej zámkovej dlažby - zosúladiť s existujúcou dlažbou - konzultovať s architektom</t>
  </si>
  <si>
    <t>108</t>
  </si>
  <si>
    <t>55</t>
  </si>
  <si>
    <t>998711202.S</t>
  </si>
  <si>
    <t>Presun hmôt v objektoch výšky do 3 m</t>
  </si>
  <si>
    <t>%</t>
  </si>
  <si>
    <t>110</t>
  </si>
  <si>
    <t>998713202.S</t>
  </si>
  <si>
    <t>Presun hmôt v objektoch výšky do10 m na bet. "H" stĺpy</t>
  </si>
  <si>
    <t>112</t>
  </si>
  <si>
    <t>VRN</t>
  </si>
  <si>
    <t>Investičné náklady neobsiahnuté v cenách</t>
  </si>
  <si>
    <t>57</t>
  </si>
  <si>
    <t>000300014.R</t>
  </si>
  <si>
    <t>Geodetické vytýčenie fasád (špárokladu fasády) podľa vytyč. osí pred začatím realizácie obkladov v súlade s realizačným projektom a ich zosúladením s D+M fasádnych okien, dverí a presklených stien ako aj s fasádnym AL obkladom Etalbond</t>
  </si>
  <si>
    <t>eur</t>
  </si>
  <si>
    <t>114</t>
  </si>
  <si>
    <t>000300014.R1</t>
  </si>
  <si>
    <t>Vyhotovenie realizačnej dielenskej dokumentácie z fasádneho obkladu a ich kotvenia - odovzdať 3x paré</t>
  </si>
  <si>
    <t>116</t>
  </si>
  <si>
    <t>59</t>
  </si>
  <si>
    <t>000700011.S</t>
  </si>
  <si>
    <t>Dopravné náklady - mimostavenisková doprava</t>
  </si>
  <si>
    <t>118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</si>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</sst>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164" fontId="18" fillId="0" borderId="0" xfId="0" applyNumberFormat="1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4" fillId="4" borderId="6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right" vertical="center"/>
    </xf>
    <xf numFmtId="0" fontId="24" fillId="4" borderId="8" xfId="0" applyFont="1" applyFill="1" applyBorder="1" applyAlignment="1" applyProtection="1">
      <alignment horizontal="left"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vertical="center"/>
    </xf>
    <xf numFmtId="4" fontId="3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</xf>
    <xf numFmtId="4" fontId="31" fillId="0" borderId="20" xfId="0" applyNumberFormat="1" applyFont="1" applyBorder="1" applyAlignment="1" applyProtection="1">
      <alignment vertical="center"/>
    </xf>
    <xf numFmtId="166" fontId="31" fillId="0" borderId="20" xfId="0" applyNumberFormat="1" applyFont="1" applyBorder="1" applyAlignment="1" applyProtection="1">
      <alignment vertical="center"/>
    </xf>
    <xf numFmtId="4" fontId="31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4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4" fillId="0" borderId="22" xfId="0" applyFont="1" applyBorder="1" applyAlignment="1" applyProtection="1">
      <alignment horizontal="center" vertical="center"/>
    </xf>
    <xf numFmtId="49" fontId="24" fillId="0" borderId="22" xfId="0" applyNumberFormat="1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167" fontId="24" fillId="0" borderId="22" xfId="0" applyNumberFormat="1" applyFont="1" applyBorder="1" applyAlignment="1" applyProtection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23" fillId="2" borderId="22" xfId="0" applyFont="1" applyFill="1" applyBorder="1" applyAlignment="1" applyProtection="1">
      <alignment horizontal="left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="1" customFormat="1" ht="24.96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="1" customFormat="1" ht="36.96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39</v>
      </c>
      <c r="E29" s="47"/>
      <c r="F29" s="48" t="s">
        <v>40</v>
      </c>
      <c r="G29" s="47"/>
      <c r="H29" s="47"/>
      <c r="I29" s="47"/>
      <c r="J29" s="47"/>
      <c r="K29" s="47"/>
      <c r="L29" s="49">
        <v>0.20000000000000001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>
        <f>ROUND(AZ94,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ROUND(AV94, 2)</f>
        <v>0</v>
      </c>
      <c r="AL29" s="50"/>
      <c r="AM29" s="50"/>
      <c r="AN29" s="50"/>
      <c r="AO29" s="50"/>
      <c r="AP29" s="50"/>
      <c r="AQ29" s="50"/>
      <c r="AR29" s="52"/>
      <c r="AS29" s="53"/>
      <c r="AT29" s="53"/>
      <c r="AU29" s="53"/>
      <c r="AV29" s="53"/>
      <c r="AW29" s="53"/>
      <c r="AX29" s="53"/>
      <c r="AY29" s="53"/>
      <c r="AZ29" s="53"/>
      <c r="BE29" s="54"/>
    </row>
    <row r="30" s="3" customFormat="1" ht="14.4" customHeight="1">
      <c r="A30" s="3"/>
      <c r="B30" s="46"/>
      <c r="C30" s="47"/>
      <c r="D30" s="47"/>
      <c r="E30" s="47"/>
      <c r="F30" s="48" t="s">
        <v>41</v>
      </c>
      <c r="G30" s="47"/>
      <c r="H30" s="47"/>
      <c r="I30" s="47"/>
      <c r="J30" s="47"/>
      <c r="K30" s="47"/>
      <c r="L30" s="49">
        <v>0.20000000000000001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>
        <f>ROUND(BA94,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1">
        <f>ROUND(AW94, 2)</f>
        <v>0</v>
      </c>
      <c r="AL30" s="50"/>
      <c r="AM30" s="50"/>
      <c r="AN30" s="50"/>
      <c r="AO30" s="50"/>
      <c r="AP30" s="50"/>
      <c r="AQ30" s="50"/>
      <c r="AR30" s="52"/>
      <c r="AS30" s="53"/>
      <c r="AT30" s="53"/>
      <c r="AU30" s="53"/>
      <c r="AV30" s="53"/>
      <c r="AW30" s="53"/>
      <c r="AX30" s="53"/>
      <c r="AY30" s="53"/>
      <c r="AZ30" s="53"/>
      <c r="BE30" s="54"/>
    </row>
    <row r="31" hidden="1" s="3" customFormat="1" ht="14.4" customHeight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55">
        <v>0.20000000000000001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56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56">
        <v>0</v>
      </c>
      <c r="AL31" s="47"/>
      <c r="AM31" s="47"/>
      <c r="AN31" s="47"/>
      <c r="AO31" s="47"/>
      <c r="AP31" s="47"/>
      <c r="AQ31" s="47"/>
      <c r="AR31" s="57"/>
      <c r="BE31" s="54"/>
    </row>
    <row r="32" hidden="1" s="3" customFormat="1" ht="14.4" customHeight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55">
        <v>0.20000000000000001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56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56">
        <v>0</v>
      </c>
      <c r="AL32" s="47"/>
      <c r="AM32" s="47"/>
      <c r="AN32" s="47"/>
      <c r="AO32" s="47"/>
      <c r="AP32" s="47"/>
      <c r="AQ32" s="47"/>
      <c r="AR32" s="57"/>
      <c r="BE32" s="54"/>
    </row>
    <row r="33" hidden="1" s="3" customFormat="1" ht="14.4" customHeight="1">
      <c r="A33" s="3"/>
      <c r="B33" s="46"/>
      <c r="C33" s="47"/>
      <c r="D33" s="47"/>
      <c r="E33" s="47"/>
      <c r="F33" s="48" t="s">
        <v>44</v>
      </c>
      <c r="G33" s="47"/>
      <c r="H33" s="47"/>
      <c r="I33" s="47"/>
      <c r="J33" s="47"/>
      <c r="K33" s="47"/>
      <c r="L33" s="49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>
        <f>ROUND(BD94,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1">
        <v>0</v>
      </c>
      <c r="AL33" s="50"/>
      <c r="AM33" s="50"/>
      <c r="AN33" s="50"/>
      <c r="AO33" s="50"/>
      <c r="AP33" s="50"/>
      <c r="AQ33" s="50"/>
      <c r="AR33" s="52"/>
      <c r="AS33" s="53"/>
      <c r="AT33" s="53"/>
      <c r="AU33" s="53"/>
      <c r="AV33" s="53"/>
      <c r="AW33" s="53"/>
      <c r="AX33" s="53"/>
      <c r="AY33" s="53"/>
      <c r="AZ33" s="53"/>
      <c r="BE33" s="54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8"/>
      <c r="D35" s="59" t="s">
        <v>45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1" t="s">
        <v>46</v>
      </c>
      <c r="U35" s="60"/>
      <c r="V35" s="60"/>
      <c r="W35" s="60"/>
      <c r="X35" s="62" t="s">
        <v>47</v>
      </c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3">
        <f>SUM(AK26:AK33)</f>
        <v>0</v>
      </c>
      <c r="AL35" s="60"/>
      <c r="AM35" s="60"/>
      <c r="AN35" s="60"/>
      <c r="AO35" s="64"/>
      <c r="AP35" s="58"/>
      <c r="AQ35" s="58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65"/>
      <c r="C49" s="66"/>
      <c r="D49" s="67" t="s">
        <v>48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7" t="s">
        <v>49</v>
      </c>
      <c r="AI49" s="68"/>
      <c r="AJ49" s="68"/>
      <c r="AK49" s="68"/>
      <c r="AL49" s="68"/>
      <c r="AM49" s="68"/>
      <c r="AN49" s="68"/>
      <c r="AO49" s="68"/>
      <c r="AP49" s="66"/>
      <c r="AQ49" s="66"/>
      <c r="AR49" s="69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70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70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70" t="s">
        <v>50</v>
      </c>
      <c r="AI60" s="42"/>
      <c r="AJ60" s="42"/>
      <c r="AK60" s="42"/>
      <c r="AL60" s="42"/>
      <c r="AM60" s="70" t="s">
        <v>51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7" t="s">
        <v>52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67" t="s">
        <v>53</v>
      </c>
      <c r="AI64" s="71"/>
      <c r="AJ64" s="71"/>
      <c r="AK64" s="71"/>
      <c r="AL64" s="71"/>
      <c r="AM64" s="71"/>
      <c r="AN64" s="71"/>
      <c r="AO64" s="71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70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70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70" t="s">
        <v>50</v>
      </c>
      <c r="AI75" s="42"/>
      <c r="AJ75" s="42"/>
      <c r="AK75" s="42"/>
      <c r="AL75" s="42"/>
      <c r="AM75" s="70" t="s">
        <v>51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72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44"/>
      <c r="BE77" s="38"/>
    </row>
    <row r="81" s="2" customFormat="1" ht="6.96" customHeight="1">
      <c r="A81" s="38"/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44"/>
      <c r="BE81" s="38"/>
    </row>
    <row r="82" s="2" customFormat="1" ht="24.96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6"/>
      <c r="C84" s="32" t="s">
        <v>12</v>
      </c>
      <c r="D84" s="77"/>
      <c r="E84" s="77"/>
      <c r="F84" s="77"/>
      <c r="G84" s="77"/>
      <c r="H84" s="77"/>
      <c r="I84" s="77"/>
      <c r="J84" s="77"/>
      <c r="K84" s="77"/>
      <c r="L84" s="77" t="str">
        <f>K5</f>
        <v>2022/045_VO06</v>
      </c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8"/>
      <c r="BE84" s="4"/>
    </row>
    <row r="85" s="5" customFormat="1" ht="36.96" customHeight="1">
      <c r="A85" s="5"/>
      <c r="B85" s="79"/>
      <c r="C85" s="80" t="s">
        <v>15</v>
      </c>
      <c r="D85" s="81"/>
      <c r="E85" s="81"/>
      <c r="F85" s="81"/>
      <c r="G85" s="81"/>
      <c r="H85" s="81"/>
      <c r="I85" s="81"/>
      <c r="J85" s="81"/>
      <c r="K85" s="81"/>
      <c r="L85" s="82" t="str">
        <f>K6</f>
        <v>I./E.3 - stavebno-architektonická časť, lepená keramická fasáda</v>
      </c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3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84" t="str">
        <f>IF(K8="","",K8)</f>
        <v>Žiar nad Hronom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85" t="str">
        <f>IF(AN8= "","",AN8)</f>
        <v>23. 8. 2022</v>
      </c>
      <c r="AN87" s="85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25.65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7" t="str">
        <f>IF(E11= "","",E11)</f>
        <v>Technické služby Žiar nad Hronom s.r.o.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6" t="str">
        <f>IF(E17="","",E17)</f>
        <v>MAGIC DESIGN HENČ s.r.o.</v>
      </c>
      <c r="AN89" s="77"/>
      <c r="AO89" s="77"/>
      <c r="AP89" s="77"/>
      <c r="AQ89" s="40"/>
      <c r="AR89" s="44"/>
      <c r="AS89" s="87" t="s">
        <v>55</v>
      </c>
      <c r="AT89" s="88"/>
      <c r="AU89" s="89"/>
      <c r="AV89" s="89"/>
      <c r="AW89" s="89"/>
      <c r="AX89" s="89"/>
      <c r="AY89" s="89"/>
      <c r="AZ89" s="89"/>
      <c r="BA89" s="89"/>
      <c r="BB89" s="89"/>
      <c r="BC89" s="89"/>
      <c r="BD89" s="90"/>
      <c r="BE89" s="38"/>
    </row>
    <row r="90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7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6" t="str">
        <f>IF(E20="","",E20)</f>
        <v>Pilnik Vladimír</v>
      </c>
      <c r="AN90" s="77"/>
      <c r="AO90" s="77"/>
      <c r="AP90" s="77"/>
      <c r="AQ90" s="40"/>
      <c r="AR90" s="44"/>
      <c r="AS90" s="91"/>
      <c r="AT90" s="92"/>
      <c r="AU90" s="93"/>
      <c r="AV90" s="93"/>
      <c r="AW90" s="93"/>
      <c r="AX90" s="93"/>
      <c r="AY90" s="93"/>
      <c r="AZ90" s="93"/>
      <c r="BA90" s="93"/>
      <c r="BB90" s="93"/>
      <c r="BC90" s="93"/>
      <c r="BD90" s="94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95"/>
      <c r="AT91" s="96"/>
      <c r="AU91" s="97"/>
      <c r="AV91" s="97"/>
      <c r="AW91" s="97"/>
      <c r="AX91" s="97"/>
      <c r="AY91" s="97"/>
      <c r="AZ91" s="97"/>
      <c r="BA91" s="97"/>
      <c r="BB91" s="97"/>
      <c r="BC91" s="97"/>
      <c r="BD91" s="98"/>
      <c r="BE91" s="38"/>
    </row>
    <row r="92" s="2" customFormat="1" ht="29.28" customHeight="1">
      <c r="A92" s="38"/>
      <c r="B92" s="39"/>
      <c r="C92" s="99" t="s">
        <v>56</v>
      </c>
      <c r="D92" s="100"/>
      <c r="E92" s="100"/>
      <c r="F92" s="100"/>
      <c r="G92" s="100"/>
      <c r="H92" s="101"/>
      <c r="I92" s="102" t="s">
        <v>57</v>
      </c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3" t="s">
        <v>58</v>
      </c>
      <c r="AH92" s="100"/>
      <c r="AI92" s="100"/>
      <c r="AJ92" s="100"/>
      <c r="AK92" s="100"/>
      <c r="AL92" s="100"/>
      <c r="AM92" s="100"/>
      <c r="AN92" s="102" t="s">
        <v>59</v>
      </c>
      <c r="AO92" s="100"/>
      <c r="AP92" s="104"/>
      <c r="AQ92" s="105" t="s">
        <v>60</v>
      </c>
      <c r="AR92" s="44"/>
      <c r="AS92" s="106" t="s">
        <v>61</v>
      </c>
      <c r="AT92" s="107" t="s">
        <v>62</v>
      </c>
      <c r="AU92" s="107" t="s">
        <v>63</v>
      </c>
      <c r="AV92" s="107" t="s">
        <v>64</v>
      </c>
      <c r="AW92" s="107" t="s">
        <v>65</v>
      </c>
      <c r="AX92" s="107" t="s">
        <v>66</v>
      </c>
      <c r="AY92" s="107" t="s">
        <v>67</v>
      </c>
      <c r="AZ92" s="107" t="s">
        <v>68</v>
      </c>
      <c r="BA92" s="107" t="s">
        <v>69</v>
      </c>
      <c r="BB92" s="107" t="s">
        <v>70</v>
      </c>
      <c r="BC92" s="107" t="s">
        <v>71</v>
      </c>
      <c r="BD92" s="108" t="s">
        <v>72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9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1"/>
      <c r="BE93" s="38"/>
    </row>
    <row r="94" s="6" customFormat="1" ht="32.4" customHeight="1">
      <c r="A94" s="6"/>
      <c r="B94" s="112"/>
      <c r="C94" s="113" t="s">
        <v>73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5">
        <f>ROUND(AG95,2)</f>
        <v>0</v>
      </c>
      <c r="AH94" s="115"/>
      <c r="AI94" s="115"/>
      <c r="AJ94" s="115"/>
      <c r="AK94" s="115"/>
      <c r="AL94" s="115"/>
      <c r="AM94" s="115"/>
      <c r="AN94" s="116">
        <f>SUM(AG94,AT94)</f>
        <v>0</v>
      </c>
      <c r="AO94" s="116"/>
      <c r="AP94" s="116"/>
      <c r="AQ94" s="117" t="s">
        <v>1</v>
      </c>
      <c r="AR94" s="118"/>
      <c r="AS94" s="119">
        <f>ROUND(AS95,2)</f>
        <v>0</v>
      </c>
      <c r="AT94" s="120">
        <f>ROUND(SUM(AV94:AW94),2)</f>
        <v>0</v>
      </c>
      <c r="AU94" s="121">
        <f>ROUND(AU95,5)</f>
        <v>0</v>
      </c>
      <c r="AV94" s="120">
        <f>ROUND(AZ94*L29,2)</f>
        <v>0</v>
      </c>
      <c r="AW94" s="120">
        <f>ROUND(BA94*L30,2)</f>
        <v>0</v>
      </c>
      <c r="AX94" s="120">
        <f>ROUND(BB94*L29,2)</f>
        <v>0</v>
      </c>
      <c r="AY94" s="120">
        <f>ROUND(BC94*L30,2)</f>
        <v>0</v>
      </c>
      <c r="AZ94" s="120">
        <f>ROUND(AZ95,2)</f>
        <v>0</v>
      </c>
      <c r="BA94" s="120">
        <f>ROUND(BA95,2)</f>
        <v>0</v>
      </c>
      <c r="BB94" s="120">
        <f>ROUND(BB95,2)</f>
        <v>0</v>
      </c>
      <c r="BC94" s="120">
        <f>ROUND(BC95,2)</f>
        <v>0</v>
      </c>
      <c r="BD94" s="122">
        <f>ROUND(BD95,2)</f>
        <v>0</v>
      </c>
      <c r="BE94" s="6"/>
      <c r="BS94" s="123" t="s">
        <v>74</v>
      </c>
      <c r="BT94" s="123" t="s">
        <v>75</v>
      </c>
      <c r="BU94" s="124" t="s">
        <v>76</v>
      </c>
      <c r="BV94" s="123" t="s">
        <v>77</v>
      </c>
      <c r="BW94" s="123" t="s">
        <v>5</v>
      </c>
      <c r="BX94" s="123" t="s">
        <v>78</v>
      </c>
      <c r="CL94" s="123" t="s">
        <v>1</v>
      </c>
    </row>
    <row r="95" s="7" customFormat="1" ht="24.75" customHeight="1">
      <c r="A95" s="125" t="s">
        <v>79</v>
      </c>
      <c r="B95" s="126"/>
      <c r="C95" s="127"/>
      <c r="D95" s="128" t="s">
        <v>80</v>
      </c>
      <c r="E95" s="128"/>
      <c r="F95" s="128"/>
      <c r="G95" s="128"/>
      <c r="H95" s="128"/>
      <c r="I95" s="129"/>
      <c r="J95" s="128" t="s">
        <v>81</v>
      </c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30">
        <f>'01 - Dodávka a montáž lep...'!J30</f>
        <v>0</v>
      </c>
      <c r="AH95" s="129"/>
      <c r="AI95" s="129"/>
      <c r="AJ95" s="129"/>
      <c r="AK95" s="129"/>
      <c r="AL95" s="129"/>
      <c r="AM95" s="129"/>
      <c r="AN95" s="130">
        <f>SUM(AG95,AT95)</f>
        <v>0</v>
      </c>
      <c r="AO95" s="129"/>
      <c r="AP95" s="129"/>
      <c r="AQ95" s="131" t="s">
        <v>82</v>
      </c>
      <c r="AR95" s="132"/>
      <c r="AS95" s="133">
        <v>0</v>
      </c>
      <c r="AT95" s="134">
        <f>ROUND(SUM(AV95:AW95),2)</f>
        <v>0</v>
      </c>
      <c r="AU95" s="135">
        <f>'01 - Dodávka a montáž lep...'!P121</f>
        <v>0</v>
      </c>
      <c r="AV95" s="134">
        <f>'01 - Dodávka a montáž lep...'!J33</f>
        <v>0</v>
      </c>
      <c r="AW95" s="134">
        <f>'01 - Dodávka a montáž lep...'!J34</f>
        <v>0</v>
      </c>
      <c r="AX95" s="134">
        <f>'01 - Dodávka a montáž lep...'!J35</f>
        <v>0</v>
      </c>
      <c r="AY95" s="134">
        <f>'01 - Dodávka a montáž lep...'!J36</f>
        <v>0</v>
      </c>
      <c r="AZ95" s="134">
        <f>'01 - Dodávka a montáž lep...'!F33</f>
        <v>0</v>
      </c>
      <c r="BA95" s="134">
        <f>'01 - Dodávka a montáž lep...'!F34</f>
        <v>0</v>
      </c>
      <c r="BB95" s="134">
        <f>'01 - Dodávka a montáž lep...'!F35</f>
        <v>0</v>
      </c>
      <c r="BC95" s="134">
        <f>'01 - Dodávka a montáž lep...'!F36</f>
        <v>0</v>
      </c>
      <c r="BD95" s="136">
        <f>'01 - Dodávka a montáž lep...'!F37</f>
        <v>0</v>
      </c>
      <c r="BE95" s="7"/>
      <c r="BT95" s="137" t="s">
        <v>83</v>
      </c>
      <c r="BV95" s="137" t="s">
        <v>77</v>
      </c>
      <c r="BW95" s="137" t="s">
        <v>84</v>
      </c>
      <c r="BX95" s="137" t="s">
        <v>5</v>
      </c>
      <c r="CL95" s="137" t="s">
        <v>1</v>
      </c>
      <c r="CM95" s="137" t="s">
        <v>75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lx76CBjN7+ky2nJksZgnsAKotbjWfUPFvByM6RdCuXAjWQO9fwuH0eYLdp1xvHE9TK5lM6Uo8DPovbx6RBxqPg==" hashValue="JYhXhxltYLpYLDKaVL+D3EECqubQFSNMSXzeBFbj7zVqDjw/0UC3CRnB4yAdZ5aXrsylHYEVnbxEqWMexA7X3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Dodávka a montáž lep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75</v>
      </c>
    </row>
    <row r="4" s="1" customFormat="1" ht="24.96" customHeight="1">
      <c r="B4" s="20"/>
      <c r="D4" s="140" t="s">
        <v>85</v>
      </c>
      <c r="L4" s="20"/>
      <c r="M4" s="141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15</v>
      </c>
      <c r="L6" s="20"/>
    </row>
    <row r="7" s="1" customFormat="1" ht="16.5" customHeight="1">
      <c r="B7" s="20"/>
      <c r="E7" s="143" t="str">
        <f>'Rekapitulácia stavby'!K6</f>
        <v>I./E.3 - stavebno-architektonická časť, lepená keramická fasáda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86</v>
      </c>
      <c r="E8" s="38"/>
      <c r="F8" s="38"/>
      <c r="G8" s="38"/>
      <c r="H8" s="38"/>
      <c r="I8" s="38"/>
      <c r="J8" s="38"/>
      <c r="K8" s="38"/>
      <c r="L8" s="6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30" customHeight="1">
      <c r="A9" s="38"/>
      <c r="B9" s="44"/>
      <c r="C9" s="38"/>
      <c r="D9" s="38"/>
      <c r="E9" s="144" t="s">
        <v>87</v>
      </c>
      <c r="F9" s="38"/>
      <c r="G9" s="38"/>
      <c r="H9" s="38"/>
      <c r="I9" s="38"/>
      <c r="J9" s="38"/>
      <c r="K9" s="38"/>
      <c r="L9" s="6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5" t="s">
        <v>1</v>
      </c>
      <c r="G11" s="38"/>
      <c r="H11" s="38"/>
      <c r="I11" s="142" t="s">
        <v>18</v>
      </c>
      <c r="J11" s="145" t="s">
        <v>1</v>
      </c>
      <c r="K11" s="38"/>
      <c r="L11" s="6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5" t="s">
        <v>20</v>
      </c>
      <c r="G12" s="38"/>
      <c r="H12" s="38"/>
      <c r="I12" s="142" t="s">
        <v>21</v>
      </c>
      <c r="J12" s="146" t="str">
        <f>'Rekapitulácia stavby'!AN8</f>
        <v>23. 8. 2022</v>
      </c>
      <c r="K12" s="38"/>
      <c r="L12" s="6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2" t="s">
        <v>24</v>
      </c>
      <c r="J14" s="145" t="s">
        <v>1</v>
      </c>
      <c r="K14" s="38"/>
      <c r="L14" s="6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5" t="s">
        <v>25</v>
      </c>
      <c r="F15" s="38"/>
      <c r="G15" s="38"/>
      <c r="H15" s="38"/>
      <c r="I15" s="142" t="s">
        <v>26</v>
      </c>
      <c r="J15" s="145" t="s">
        <v>1</v>
      </c>
      <c r="K15" s="38"/>
      <c r="L15" s="6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2" t="s">
        <v>24</v>
      </c>
      <c r="J17" s="33" t="str">
        <f>'Rekapitulácia stavby'!AN13</f>
        <v>Vyplň údaj</v>
      </c>
      <c r="K17" s="38"/>
      <c r="L17" s="6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5"/>
      <c r="G18" s="145"/>
      <c r="H18" s="145"/>
      <c r="I18" s="142" t="s">
        <v>26</v>
      </c>
      <c r="J18" s="33" t="str">
        <f>'Rekapitulácia stavby'!AN14</f>
        <v>Vyplň údaj</v>
      </c>
      <c r="K18" s="38"/>
      <c r="L18" s="6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2" t="s">
        <v>24</v>
      </c>
      <c r="J20" s="145" t="s">
        <v>1</v>
      </c>
      <c r="K20" s="38"/>
      <c r="L20" s="6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5" t="s">
        <v>30</v>
      </c>
      <c r="F21" s="38"/>
      <c r="G21" s="38"/>
      <c r="H21" s="38"/>
      <c r="I21" s="142" t="s">
        <v>26</v>
      </c>
      <c r="J21" s="145" t="s">
        <v>1</v>
      </c>
      <c r="K21" s="38"/>
      <c r="L21" s="6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2" t="s">
        <v>24</v>
      </c>
      <c r="J23" s="145" t="s">
        <v>1</v>
      </c>
      <c r="K23" s="38"/>
      <c r="L23" s="6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5" t="s">
        <v>33</v>
      </c>
      <c r="F24" s="38"/>
      <c r="G24" s="38"/>
      <c r="H24" s="38"/>
      <c r="I24" s="142" t="s">
        <v>26</v>
      </c>
      <c r="J24" s="145" t="s">
        <v>1</v>
      </c>
      <c r="K24" s="38"/>
      <c r="L24" s="6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34</v>
      </c>
      <c r="E26" s="38"/>
      <c r="F26" s="38"/>
      <c r="G26" s="38"/>
      <c r="H26" s="38"/>
      <c r="I26" s="38"/>
      <c r="J26" s="38"/>
      <c r="K26" s="38"/>
      <c r="L26" s="6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6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35</v>
      </c>
      <c r="E30" s="38"/>
      <c r="F30" s="38"/>
      <c r="G30" s="38"/>
      <c r="H30" s="38"/>
      <c r="I30" s="38"/>
      <c r="J30" s="153">
        <f>ROUND(J121, 2)</f>
        <v>0</v>
      </c>
      <c r="K30" s="38"/>
      <c r="L30" s="6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6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37</v>
      </c>
      <c r="G32" s="38"/>
      <c r="H32" s="38"/>
      <c r="I32" s="154" t="s">
        <v>36</v>
      </c>
      <c r="J32" s="154" t="s">
        <v>38</v>
      </c>
      <c r="K32" s="38"/>
      <c r="L32" s="6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39</v>
      </c>
      <c r="E33" s="156" t="s">
        <v>40</v>
      </c>
      <c r="F33" s="157">
        <f>ROUND((ROUND((SUM(BE121:BE267)),  2) + SUM(BE269:BE273)), 2)</f>
        <v>0</v>
      </c>
      <c r="G33" s="158"/>
      <c r="H33" s="158"/>
      <c r="I33" s="159">
        <v>0.20000000000000001</v>
      </c>
      <c r="J33" s="157">
        <f>ROUND((ROUND(((SUM(BE121:BE267))*I33),  2) + (SUM(BE269:BE273)*I33)), 2)</f>
        <v>0</v>
      </c>
      <c r="K33" s="38"/>
      <c r="L33" s="6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56" t="s">
        <v>41</v>
      </c>
      <c r="F34" s="157">
        <f>ROUND((ROUND((SUM(BF121:BF267)),  2) + SUM(BF269:BF273)), 2)</f>
        <v>0</v>
      </c>
      <c r="G34" s="158"/>
      <c r="H34" s="158"/>
      <c r="I34" s="159">
        <v>0.20000000000000001</v>
      </c>
      <c r="J34" s="157">
        <f>ROUND((ROUND(((SUM(BF121:BF267))*I34),  2) + (SUM(BF269:BF273)*I34)), 2)</f>
        <v>0</v>
      </c>
      <c r="K34" s="38"/>
      <c r="L34" s="6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42</v>
      </c>
      <c r="F35" s="160">
        <f>ROUND((ROUND((SUM(BG121:BG267)),  2) + SUM(BG269:BG273)), 2)</f>
        <v>0</v>
      </c>
      <c r="G35" s="38"/>
      <c r="H35" s="38"/>
      <c r="I35" s="161">
        <v>0.20000000000000001</v>
      </c>
      <c r="J35" s="160">
        <f>0</f>
        <v>0</v>
      </c>
      <c r="K35" s="38"/>
      <c r="L35" s="6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43</v>
      </c>
      <c r="F36" s="160">
        <f>ROUND((ROUND((SUM(BH121:BH267)),  2) + SUM(BH269:BH273)), 2)</f>
        <v>0</v>
      </c>
      <c r="G36" s="38"/>
      <c r="H36" s="38"/>
      <c r="I36" s="161">
        <v>0.20000000000000001</v>
      </c>
      <c r="J36" s="160">
        <f>0</f>
        <v>0</v>
      </c>
      <c r="K36" s="38"/>
      <c r="L36" s="6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6" t="s">
        <v>44</v>
      </c>
      <c r="F37" s="157">
        <f>ROUND((ROUND((SUM(BI121:BI267)),  2) + SUM(BI269:BI273)), 2)</f>
        <v>0</v>
      </c>
      <c r="G37" s="158"/>
      <c r="H37" s="158"/>
      <c r="I37" s="159">
        <v>0</v>
      </c>
      <c r="J37" s="157">
        <f>0</f>
        <v>0</v>
      </c>
      <c r="K37" s="38"/>
      <c r="L37" s="6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2"/>
      <c r="D39" s="163" t="s">
        <v>45</v>
      </c>
      <c r="E39" s="164"/>
      <c r="F39" s="164"/>
      <c r="G39" s="165" t="s">
        <v>46</v>
      </c>
      <c r="H39" s="166" t="s">
        <v>47</v>
      </c>
      <c r="I39" s="164"/>
      <c r="J39" s="167">
        <f>SUM(J30:J37)</f>
        <v>0</v>
      </c>
      <c r="K39" s="168"/>
      <c r="L39" s="6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9"/>
      <c r="D50" s="169" t="s">
        <v>48</v>
      </c>
      <c r="E50" s="170"/>
      <c r="F50" s="170"/>
      <c r="G50" s="169" t="s">
        <v>49</v>
      </c>
      <c r="H50" s="170"/>
      <c r="I50" s="170"/>
      <c r="J50" s="170"/>
      <c r="K50" s="170"/>
      <c r="L50" s="69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1" t="s">
        <v>50</v>
      </c>
      <c r="E61" s="172"/>
      <c r="F61" s="173" t="s">
        <v>51</v>
      </c>
      <c r="G61" s="171" t="s">
        <v>50</v>
      </c>
      <c r="H61" s="172"/>
      <c r="I61" s="172"/>
      <c r="J61" s="174" t="s">
        <v>51</v>
      </c>
      <c r="K61" s="172"/>
      <c r="L61" s="69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9" t="s">
        <v>52</v>
      </c>
      <c r="E65" s="175"/>
      <c r="F65" s="175"/>
      <c r="G65" s="169" t="s">
        <v>53</v>
      </c>
      <c r="H65" s="175"/>
      <c r="I65" s="175"/>
      <c r="J65" s="175"/>
      <c r="K65" s="175"/>
      <c r="L65" s="6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1" t="s">
        <v>50</v>
      </c>
      <c r="E76" s="172"/>
      <c r="F76" s="173" t="s">
        <v>51</v>
      </c>
      <c r="G76" s="171" t="s">
        <v>50</v>
      </c>
      <c r="H76" s="172"/>
      <c r="I76" s="172"/>
      <c r="J76" s="174" t="s">
        <v>51</v>
      </c>
      <c r="K76" s="172"/>
      <c r="L76" s="69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9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88</v>
      </c>
      <c r="D82" s="40"/>
      <c r="E82" s="40"/>
      <c r="F82" s="40"/>
      <c r="G82" s="40"/>
      <c r="H82" s="40"/>
      <c r="I82" s="40"/>
      <c r="J82" s="40"/>
      <c r="K82" s="40"/>
      <c r="L82" s="69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9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9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0" t="str">
        <f>E7</f>
        <v>I./E.3 - stavebno-architektonická časť, lepená keramická fasáda</v>
      </c>
      <c r="F85" s="32"/>
      <c r="G85" s="32"/>
      <c r="H85" s="32"/>
      <c r="I85" s="40"/>
      <c r="J85" s="40"/>
      <c r="K85" s="40"/>
      <c r="L85" s="69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86</v>
      </c>
      <c r="D86" s="40"/>
      <c r="E86" s="40"/>
      <c r="F86" s="40"/>
      <c r="G86" s="40"/>
      <c r="H86" s="40"/>
      <c r="I86" s="40"/>
      <c r="J86" s="40"/>
      <c r="K86" s="40"/>
      <c r="L86" s="69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30" customHeight="1">
      <c r="A87" s="38"/>
      <c r="B87" s="39"/>
      <c r="C87" s="40"/>
      <c r="D87" s="40"/>
      <c r="E87" s="82" t="str">
        <f>E9</f>
        <v>01 - Dodávka a montáž lepenej keramickej fasády 300x300x6</v>
      </c>
      <c r="F87" s="40"/>
      <c r="G87" s="40"/>
      <c r="H87" s="40"/>
      <c r="I87" s="40"/>
      <c r="J87" s="40"/>
      <c r="K87" s="40"/>
      <c r="L87" s="69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9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>Žiar nad Hronom</v>
      </c>
      <c r="G89" s="40"/>
      <c r="H89" s="40"/>
      <c r="I89" s="32" t="s">
        <v>21</v>
      </c>
      <c r="J89" s="85" t="str">
        <f>IF(J12="","",J12)</f>
        <v>23. 8. 2022</v>
      </c>
      <c r="K89" s="40"/>
      <c r="L89" s="69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9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23</v>
      </c>
      <c r="D91" s="40"/>
      <c r="E91" s="40"/>
      <c r="F91" s="27" t="str">
        <f>E15</f>
        <v>Technické služby Žiar nad Hronom s.r.o.</v>
      </c>
      <c r="G91" s="40"/>
      <c r="H91" s="40"/>
      <c r="I91" s="32" t="s">
        <v>29</v>
      </c>
      <c r="J91" s="36" t="str">
        <f>E21</f>
        <v>MAGIC DESIGN HENČ s.r.o.</v>
      </c>
      <c r="K91" s="40"/>
      <c r="L91" s="69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Pilnik Vladimír</v>
      </c>
      <c r="K92" s="40"/>
      <c r="L92" s="69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9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1" t="s">
        <v>89</v>
      </c>
      <c r="D94" s="182"/>
      <c r="E94" s="182"/>
      <c r="F94" s="182"/>
      <c r="G94" s="182"/>
      <c r="H94" s="182"/>
      <c r="I94" s="182"/>
      <c r="J94" s="183" t="s">
        <v>90</v>
      </c>
      <c r="K94" s="182"/>
      <c r="L94" s="69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9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84" t="s">
        <v>91</v>
      </c>
      <c r="D96" s="40"/>
      <c r="E96" s="40"/>
      <c r="F96" s="40"/>
      <c r="G96" s="40"/>
      <c r="H96" s="40"/>
      <c r="I96" s="40"/>
      <c r="J96" s="116">
        <f>J121</f>
        <v>0</v>
      </c>
      <c r="K96" s="40"/>
      <c r="L96" s="69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92</v>
      </c>
    </row>
    <row r="97" s="9" customFormat="1" ht="24.96" customHeight="1">
      <c r="A97" s="9"/>
      <c r="B97" s="185"/>
      <c r="C97" s="186"/>
      <c r="D97" s="187" t="s">
        <v>93</v>
      </c>
      <c r="E97" s="188"/>
      <c r="F97" s="188"/>
      <c r="G97" s="188"/>
      <c r="H97" s="188"/>
      <c r="I97" s="188"/>
      <c r="J97" s="189">
        <f>J122</f>
        <v>0</v>
      </c>
      <c r="K97" s="186"/>
      <c r="L97" s="19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1"/>
      <c r="C98" s="192"/>
      <c r="D98" s="193" t="s">
        <v>94</v>
      </c>
      <c r="E98" s="194"/>
      <c r="F98" s="194"/>
      <c r="G98" s="194"/>
      <c r="H98" s="194"/>
      <c r="I98" s="194"/>
      <c r="J98" s="195">
        <f>J123</f>
        <v>0</v>
      </c>
      <c r="K98" s="192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1"/>
      <c r="C99" s="192"/>
      <c r="D99" s="193" t="s">
        <v>95</v>
      </c>
      <c r="E99" s="194"/>
      <c r="F99" s="194"/>
      <c r="G99" s="194"/>
      <c r="H99" s="194"/>
      <c r="I99" s="194"/>
      <c r="J99" s="195">
        <f>J220</f>
        <v>0</v>
      </c>
      <c r="K99" s="192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5"/>
      <c r="C100" s="186"/>
      <c r="D100" s="187" t="s">
        <v>96</v>
      </c>
      <c r="E100" s="188"/>
      <c r="F100" s="188"/>
      <c r="G100" s="188"/>
      <c r="H100" s="188"/>
      <c r="I100" s="188"/>
      <c r="J100" s="189">
        <f>J264</f>
        <v>0</v>
      </c>
      <c r="K100" s="186"/>
      <c r="L100" s="19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1.84" customHeight="1">
      <c r="A101" s="9"/>
      <c r="B101" s="185"/>
      <c r="C101" s="186"/>
      <c r="D101" s="197" t="s">
        <v>97</v>
      </c>
      <c r="E101" s="186"/>
      <c r="F101" s="186"/>
      <c r="G101" s="186"/>
      <c r="H101" s="186"/>
      <c r="I101" s="186"/>
      <c r="J101" s="198">
        <f>J268</f>
        <v>0</v>
      </c>
      <c r="K101" s="186"/>
      <c r="L101" s="19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9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72"/>
      <c r="C103" s="73"/>
      <c r="D103" s="73"/>
      <c r="E103" s="73"/>
      <c r="F103" s="73"/>
      <c r="G103" s="73"/>
      <c r="H103" s="73"/>
      <c r="I103" s="73"/>
      <c r="J103" s="73"/>
      <c r="K103" s="73"/>
      <c r="L103" s="69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69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98</v>
      </c>
      <c r="D108" s="40"/>
      <c r="E108" s="40"/>
      <c r="F108" s="40"/>
      <c r="G108" s="40"/>
      <c r="H108" s="40"/>
      <c r="I108" s="40"/>
      <c r="J108" s="40"/>
      <c r="K108" s="40"/>
      <c r="L108" s="69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9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15</v>
      </c>
      <c r="D110" s="40"/>
      <c r="E110" s="40"/>
      <c r="F110" s="40"/>
      <c r="G110" s="40"/>
      <c r="H110" s="40"/>
      <c r="I110" s="40"/>
      <c r="J110" s="40"/>
      <c r="K110" s="40"/>
      <c r="L110" s="69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80" t="str">
        <f>E7</f>
        <v>I./E.3 - stavebno-architektonická časť, lepená keramická fasáda</v>
      </c>
      <c r="F111" s="32"/>
      <c r="G111" s="32"/>
      <c r="H111" s="32"/>
      <c r="I111" s="40"/>
      <c r="J111" s="40"/>
      <c r="K111" s="40"/>
      <c r="L111" s="69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86</v>
      </c>
      <c r="D112" s="40"/>
      <c r="E112" s="40"/>
      <c r="F112" s="40"/>
      <c r="G112" s="40"/>
      <c r="H112" s="40"/>
      <c r="I112" s="40"/>
      <c r="J112" s="40"/>
      <c r="K112" s="40"/>
      <c r="L112" s="69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30" customHeight="1">
      <c r="A113" s="38"/>
      <c r="B113" s="39"/>
      <c r="C113" s="40"/>
      <c r="D113" s="40"/>
      <c r="E113" s="82" t="str">
        <f>E9</f>
        <v>01 - Dodávka a montáž lepenej keramickej fasády 300x300x6</v>
      </c>
      <c r="F113" s="40"/>
      <c r="G113" s="40"/>
      <c r="H113" s="40"/>
      <c r="I113" s="40"/>
      <c r="J113" s="40"/>
      <c r="K113" s="40"/>
      <c r="L113" s="69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9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19</v>
      </c>
      <c r="D115" s="40"/>
      <c r="E115" s="40"/>
      <c r="F115" s="27" t="str">
        <f>F12</f>
        <v>Žiar nad Hronom</v>
      </c>
      <c r="G115" s="40"/>
      <c r="H115" s="40"/>
      <c r="I115" s="32" t="s">
        <v>21</v>
      </c>
      <c r="J115" s="85" t="str">
        <f>IF(J12="","",J12)</f>
        <v>23. 8. 2022</v>
      </c>
      <c r="K115" s="40"/>
      <c r="L115" s="69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9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5.65" customHeight="1">
      <c r="A117" s="38"/>
      <c r="B117" s="39"/>
      <c r="C117" s="32" t="s">
        <v>23</v>
      </c>
      <c r="D117" s="40"/>
      <c r="E117" s="40"/>
      <c r="F117" s="27" t="str">
        <f>E15</f>
        <v>Technické služby Žiar nad Hronom s.r.o.</v>
      </c>
      <c r="G117" s="40"/>
      <c r="H117" s="40"/>
      <c r="I117" s="32" t="s">
        <v>29</v>
      </c>
      <c r="J117" s="36" t="str">
        <f>E21</f>
        <v>MAGIC DESIGN HENČ s.r.o.</v>
      </c>
      <c r="K117" s="40"/>
      <c r="L117" s="69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32</v>
      </c>
      <c r="J118" s="36" t="str">
        <f>E24</f>
        <v>Pilnik Vladimír</v>
      </c>
      <c r="K118" s="40"/>
      <c r="L118" s="69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9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99"/>
      <c r="B120" s="200"/>
      <c r="C120" s="201" t="s">
        <v>99</v>
      </c>
      <c r="D120" s="202" t="s">
        <v>60</v>
      </c>
      <c r="E120" s="202" t="s">
        <v>56</v>
      </c>
      <c r="F120" s="202" t="s">
        <v>57</v>
      </c>
      <c r="G120" s="202" t="s">
        <v>100</v>
      </c>
      <c r="H120" s="202" t="s">
        <v>101</v>
      </c>
      <c r="I120" s="202" t="s">
        <v>102</v>
      </c>
      <c r="J120" s="203" t="s">
        <v>90</v>
      </c>
      <c r="K120" s="204" t="s">
        <v>103</v>
      </c>
      <c r="L120" s="205"/>
      <c r="M120" s="106" t="s">
        <v>1</v>
      </c>
      <c r="N120" s="107" t="s">
        <v>39</v>
      </c>
      <c r="O120" s="107" t="s">
        <v>104</v>
      </c>
      <c r="P120" s="107" t="s">
        <v>105</v>
      </c>
      <c r="Q120" s="107" t="s">
        <v>106</v>
      </c>
      <c r="R120" s="107" t="s">
        <v>107</v>
      </c>
      <c r="S120" s="107" t="s">
        <v>108</v>
      </c>
      <c r="T120" s="108" t="s">
        <v>109</v>
      </c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</row>
    <row r="121" s="2" customFormat="1" ht="22.8" customHeight="1">
      <c r="A121" s="38"/>
      <c r="B121" s="39"/>
      <c r="C121" s="113" t="s">
        <v>91</v>
      </c>
      <c r="D121" s="40"/>
      <c r="E121" s="40"/>
      <c r="F121" s="40"/>
      <c r="G121" s="40"/>
      <c r="H121" s="40"/>
      <c r="I121" s="40"/>
      <c r="J121" s="206">
        <f>BK121</f>
        <v>0</v>
      </c>
      <c r="K121" s="40"/>
      <c r="L121" s="44"/>
      <c r="M121" s="109"/>
      <c r="N121" s="207"/>
      <c r="O121" s="110"/>
      <c r="P121" s="208">
        <f>P122+P264+P268</f>
        <v>0</v>
      </c>
      <c r="Q121" s="110"/>
      <c r="R121" s="208">
        <f>R122+R264+R268</f>
        <v>15.66718551</v>
      </c>
      <c r="S121" s="110"/>
      <c r="T121" s="209">
        <f>T122+T264+T268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74</v>
      </c>
      <c r="AU121" s="17" t="s">
        <v>92</v>
      </c>
      <c r="BK121" s="210">
        <f>BK122+BK264+BK268</f>
        <v>0</v>
      </c>
    </row>
    <row r="122" s="12" customFormat="1" ht="25.92" customHeight="1">
      <c r="A122" s="12"/>
      <c r="B122" s="211"/>
      <c r="C122" s="212"/>
      <c r="D122" s="213" t="s">
        <v>74</v>
      </c>
      <c r="E122" s="214" t="s">
        <v>110</v>
      </c>
      <c r="F122" s="214" t="s">
        <v>111</v>
      </c>
      <c r="G122" s="212"/>
      <c r="H122" s="212"/>
      <c r="I122" s="215"/>
      <c r="J122" s="198">
        <f>BK122</f>
        <v>0</v>
      </c>
      <c r="K122" s="212"/>
      <c r="L122" s="216"/>
      <c r="M122" s="217"/>
      <c r="N122" s="218"/>
      <c r="O122" s="218"/>
      <c r="P122" s="219">
        <f>P123+P220</f>
        <v>0</v>
      </c>
      <c r="Q122" s="218"/>
      <c r="R122" s="219">
        <f>R123+R220</f>
        <v>15.66718551</v>
      </c>
      <c r="S122" s="218"/>
      <c r="T122" s="220">
        <f>T123+T220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83</v>
      </c>
      <c r="AT122" s="222" t="s">
        <v>74</v>
      </c>
      <c r="AU122" s="222" t="s">
        <v>75</v>
      </c>
      <c r="AY122" s="221" t="s">
        <v>112</v>
      </c>
      <c r="BK122" s="223">
        <f>BK123+BK220</f>
        <v>0</v>
      </c>
    </row>
    <row r="123" s="12" customFormat="1" ht="22.8" customHeight="1">
      <c r="A123" s="12"/>
      <c r="B123" s="211"/>
      <c r="C123" s="212"/>
      <c r="D123" s="213" t="s">
        <v>74</v>
      </c>
      <c r="E123" s="224" t="s">
        <v>113</v>
      </c>
      <c r="F123" s="224" t="s">
        <v>114</v>
      </c>
      <c r="G123" s="212"/>
      <c r="H123" s="212"/>
      <c r="I123" s="215"/>
      <c r="J123" s="225">
        <f>BK123</f>
        <v>0</v>
      </c>
      <c r="K123" s="212"/>
      <c r="L123" s="216"/>
      <c r="M123" s="217"/>
      <c r="N123" s="218"/>
      <c r="O123" s="218"/>
      <c r="P123" s="219">
        <f>SUM(P124:P219)</f>
        <v>0</v>
      </c>
      <c r="Q123" s="218"/>
      <c r="R123" s="219">
        <f>SUM(R124:R219)</f>
        <v>15.66718551</v>
      </c>
      <c r="S123" s="218"/>
      <c r="T123" s="220">
        <f>SUM(T124:T219)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74</v>
      </c>
      <c r="AU123" s="222" t="s">
        <v>83</v>
      </c>
      <c r="AY123" s="221" t="s">
        <v>112</v>
      </c>
      <c r="BK123" s="223">
        <f>SUM(BK124:BK219)</f>
        <v>0</v>
      </c>
    </row>
    <row r="124" s="2" customFormat="1" ht="24.15" customHeight="1">
      <c r="A124" s="38"/>
      <c r="B124" s="39"/>
      <c r="C124" s="226" t="s">
        <v>83</v>
      </c>
      <c r="D124" s="226" t="s">
        <v>115</v>
      </c>
      <c r="E124" s="227" t="s">
        <v>116</v>
      </c>
      <c r="F124" s="228" t="s">
        <v>117</v>
      </c>
      <c r="G124" s="229" t="s">
        <v>118</v>
      </c>
      <c r="H124" s="230">
        <v>746.69200000000001</v>
      </c>
      <c r="I124" s="231"/>
      <c r="J124" s="232">
        <f>ROUND(I124*H124,2)</f>
        <v>0</v>
      </c>
      <c r="K124" s="233"/>
      <c r="L124" s="44"/>
      <c r="M124" s="234" t="s">
        <v>1</v>
      </c>
      <c r="N124" s="235" t="s">
        <v>41</v>
      </c>
      <c r="O124" s="97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8" t="s">
        <v>119</v>
      </c>
      <c r="AT124" s="238" t="s">
        <v>115</v>
      </c>
      <c r="AU124" s="238" t="s">
        <v>120</v>
      </c>
      <c r="AY124" s="17" t="s">
        <v>112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7" t="s">
        <v>120</v>
      </c>
      <c r="BK124" s="239">
        <f>ROUND(I124*H124,2)</f>
        <v>0</v>
      </c>
      <c r="BL124" s="17" t="s">
        <v>119</v>
      </c>
      <c r="BM124" s="238" t="s">
        <v>120</v>
      </c>
    </row>
    <row r="125" s="2" customFormat="1">
      <c r="A125" s="38"/>
      <c r="B125" s="39"/>
      <c r="C125" s="40"/>
      <c r="D125" s="240" t="s">
        <v>121</v>
      </c>
      <c r="E125" s="40"/>
      <c r="F125" s="241" t="s">
        <v>122</v>
      </c>
      <c r="G125" s="40"/>
      <c r="H125" s="40"/>
      <c r="I125" s="242"/>
      <c r="J125" s="40"/>
      <c r="K125" s="40"/>
      <c r="L125" s="44"/>
      <c r="M125" s="243"/>
      <c r="N125" s="244"/>
      <c r="O125" s="97"/>
      <c r="P125" s="97"/>
      <c r="Q125" s="97"/>
      <c r="R125" s="97"/>
      <c r="S125" s="97"/>
      <c r="T125" s="9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121</v>
      </c>
      <c r="AU125" s="17" t="s">
        <v>120</v>
      </c>
    </row>
    <row r="126" s="13" customFormat="1">
      <c r="A126" s="13"/>
      <c r="B126" s="245"/>
      <c r="C126" s="246"/>
      <c r="D126" s="240" t="s">
        <v>123</v>
      </c>
      <c r="E126" s="247" t="s">
        <v>1</v>
      </c>
      <c r="F126" s="248" t="s">
        <v>124</v>
      </c>
      <c r="G126" s="246"/>
      <c r="H126" s="247" t="s">
        <v>1</v>
      </c>
      <c r="I126" s="249"/>
      <c r="J126" s="246"/>
      <c r="K126" s="246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123</v>
      </c>
      <c r="AU126" s="254" t="s">
        <v>120</v>
      </c>
      <c r="AV126" s="13" t="s">
        <v>83</v>
      </c>
      <c r="AW126" s="13" t="s">
        <v>31</v>
      </c>
      <c r="AX126" s="13" t="s">
        <v>75</v>
      </c>
      <c r="AY126" s="254" t="s">
        <v>112</v>
      </c>
    </row>
    <row r="127" s="14" customFormat="1">
      <c r="A127" s="14"/>
      <c r="B127" s="255"/>
      <c r="C127" s="256"/>
      <c r="D127" s="240" t="s">
        <v>123</v>
      </c>
      <c r="E127" s="257" t="s">
        <v>1</v>
      </c>
      <c r="F127" s="258" t="s">
        <v>125</v>
      </c>
      <c r="G127" s="256"/>
      <c r="H127" s="259">
        <v>141.404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123</v>
      </c>
      <c r="AU127" s="265" t="s">
        <v>120</v>
      </c>
      <c r="AV127" s="14" t="s">
        <v>120</v>
      </c>
      <c r="AW127" s="14" t="s">
        <v>31</v>
      </c>
      <c r="AX127" s="14" t="s">
        <v>75</v>
      </c>
      <c r="AY127" s="265" t="s">
        <v>112</v>
      </c>
    </row>
    <row r="128" s="13" customFormat="1">
      <c r="A128" s="13"/>
      <c r="B128" s="245"/>
      <c r="C128" s="246"/>
      <c r="D128" s="240" t="s">
        <v>123</v>
      </c>
      <c r="E128" s="247" t="s">
        <v>1</v>
      </c>
      <c r="F128" s="248" t="s">
        <v>126</v>
      </c>
      <c r="G128" s="246"/>
      <c r="H128" s="247" t="s">
        <v>1</v>
      </c>
      <c r="I128" s="249"/>
      <c r="J128" s="246"/>
      <c r="K128" s="246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123</v>
      </c>
      <c r="AU128" s="254" t="s">
        <v>120</v>
      </c>
      <c r="AV128" s="13" t="s">
        <v>83</v>
      </c>
      <c r="AW128" s="13" t="s">
        <v>31</v>
      </c>
      <c r="AX128" s="13" t="s">
        <v>75</v>
      </c>
      <c r="AY128" s="254" t="s">
        <v>112</v>
      </c>
    </row>
    <row r="129" s="14" customFormat="1">
      <c r="A129" s="14"/>
      <c r="B129" s="255"/>
      <c r="C129" s="256"/>
      <c r="D129" s="240" t="s">
        <v>123</v>
      </c>
      <c r="E129" s="257" t="s">
        <v>1</v>
      </c>
      <c r="F129" s="258" t="s">
        <v>127</v>
      </c>
      <c r="G129" s="256"/>
      <c r="H129" s="259">
        <v>605.28800000000001</v>
      </c>
      <c r="I129" s="260"/>
      <c r="J129" s="256"/>
      <c r="K129" s="256"/>
      <c r="L129" s="261"/>
      <c r="M129" s="262"/>
      <c r="N129" s="263"/>
      <c r="O129" s="263"/>
      <c r="P129" s="263"/>
      <c r="Q129" s="263"/>
      <c r="R129" s="263"/>
      <c r="S129" s="263"/>
      <c r="T129" s="26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5" t="s">
        <v>123</v>
      </c>
      <c r="AU129" s="265" t="s">
        <v>120</v>
      </c>
      <c r="AV129" s="14" t="s">
        <v>120</v>
      </c>
      <c r="AW129" s="14" t="s">
        <v>31</v>
      </c>
      <c r="AX129" s="14" t="s">
        <v>75</v>
      </c>
      <c r="AY129" s="265" t="s">
        <v>112</v>
      </c>
    </row>
    <row r="130" s="15" customFormat="1">
      <c r="A130" s="15"/>
      <c r="B130" s="266"/>
      <c r="C130" s="267"/>
      <c r="D130" s="240" t="s">
        <v>123</v>
      </c>
      <c r="E130" s="268" t="s">
        <v>1</v>
      </c>
      <c r="F130" s="269" t="s">
        <v>128</v>
      </c>
      <c r="G130" s="267"/>
      <c r="H130" s="270">
        <v>746.69200000000001</v>
      </c>
      <c r="I130" s="271"/>
      <c r="J130" s="267"/>
      <c r="K130" s="267"/>
      <c r="L130" s="272"/>
      <c r="M130" s="273"/>
      <c r="N130" s="274"/>
      <c r="O130" s="274"/>
      <c r="P130" s="274"/>
      <c r="Q130" s="274"/>
      <c r="R130" s="274"/>
      <c r="S130" s="274"/>
      <c r="T130" s="27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6" t="s">
        <v>123</v>
      </c>
      <c r="AU130" s="276" t="s">
        <v>120</v>
      </c>
      <c r="AV130" s="15" t="s">
        <v>119</v>
      </c>
      <c r="AW130" s="15" t="s">
        <v>31</v>
      </c>
      <c r="AX130" s="15" t="s">
        <v>83</v>
      </c>
      <c r="AY130" s="276" t="s">
        <v>112</v>
      </c>
    </row>
    <row r="131" s="2" customFormat="1" ht="55.5" customHeight="1">
      <c r="A131" s="38"/>
      <c r="B131" s="39"/>
      <c r="C131" s="277" t="s">
        <v>120</v>
      </c>
      <c r="D131" s="277" t="s">
        <v>129</v>
      </c>
      <c r="E131" s="278" t="s">
        <v>130</v>
      </c>
      <c r="F131" s="279" t="s">
        <v>131</v>
      </c>
      <c r="G131" s="280" t="s">
        <v>132</v>
      </c>
      <c r="H131" s="281">
        <v>298.67700000000002</v>
      </c>
      <c r="I131" s="282"/>
      <c r="J131" s="283">
        <f>ROUND(I131*H131,2)</f>
        <v>0</v>
      </c>
      <c r="K131" s="284"/>
      <c r="L131" s="285"/>
      <c r="M131" s="286" t="s">
        <v>1</v>
      </c>
      <c r="N131" s="287" t="s">
        <v>41</v>
      </c>
      <c r="O131" s="97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133</v>
      </c>
      <c r="AT131" s="238" t="s">
        <v>129</v>
      </c>
      <c r="AU131" s="238" t="s">
        <v>120</v>
      </c>
      <c r="AY131" s="17" t="s">
        <v>112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7" t="s">
        <v>120</v>
      </c>
      <c r="BK131" s="239">
        <f>ROUND(I131*H131,2)</f>
        <v>0</v>
      </c>
      <c r="BL131" s="17" t="s">
        <v>119</v>
      </c>
      <c r="BM131" s="238" t="s">
        <v>119</v>
      </c>
    </row>
    <row r="132" s="2" customFormat="1">
      <c r="A132" s="38"/>
      <c r="B132" s="39"/>
      <c r="C132" s="40"/>
      <c r="D132" s="240" t="s">
        <v>121</v>
      </c>
      <c r="E132" s="40"/>
      <c r="F132" s="241" t="s">
        <v>134</v>
      </c>
      <c r="G132" s="40"/>
      <c r="H132" s="40"/>
      <c r="I132" s="242"/>
      <c r="J132" s="40"/>
      <c r="K132" s="40"/>
      <c r="L132" s="44"/>
      <c r="M132" s="243"/>
      <c r="N132" s="244"/>
      <c r="O132" s="97"/>
      <c r="P132" s="97"/>
      <c r="Q132" s="97"/>
      <c r="R132" s="97"/>
      <c r="S132" s="97"/>
      <c r="T132" s="9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121</v>
      </c>
      <c r="AU132" s="17" t="s">
        <v>120</v>
      </c>
    </row>
    <row r="133" s="2" customFormat="1" ht="24.15" customHeight="1">
      <c r="A133" s="38"/>
      <c r="B133" s="39"/>
      <c r="C133" s="226" t="s">
        <v>135</v>
      </c>
      <c r="D133" s="226" t="s">
        <v>115</v>
      </c>
      <c r="E133" s="227" t="s">
        <v>136</v>
      </c>
      <c r="F133" s="228" t="s">
        <v>137</v>
      </c>
      <c r="G133" s="229" t="s">
        <v>138</v>
      </c>
      <c r="H133" s="230">
        <v>190</v>
      </c>
      <c r="I133" s="231"/>
      <c r="J133" s="232">
        <f>ROUND(I133*H133,2)</f>
        <v>0</v>
      </c>
      <c r="K133" s="233"/>
      <c r="L133" s="44"/>
      <c r="M133" s="234" t="s">
        <v>1</v>
      </c>
      <c r="N133" s="235" t="s">
        <v>41</v>
      </c>
      <c r="O133" s="97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119</v>
      </c>
      <c r="AT133" s="238" t="s">
        <v>115</v>
      </c>
      <c r="AU133" s="238" t="s">
        <v>120</v>
      </c>
      <c r="AY133" s="17" t="s">
        <v>112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7" t="s">
        <v>120</v>
      </c>
      <c r="BK133" s="239">
        <f>ROUND(I133*H133,2)</f>
        <v>0</v>
      </c>
      <c r="BL133" s="17" t="s">
        <v>119</v>
      </c>
      <c r="BM133" s="238" t="s">
        <v>113</v>
      </c>
    </row>
    <row r="134" s="2" customFormat="1">
      <c r="A134" s="38"/>
      <c r="B134" s="39"/>
      <c r="C134" s="40"/>
      <c r="D134" s="240" t="s">
        <v>121</v>
      </c>
      <c r="E134" s="40"/>
      <c r="F134" s="241" t="s">
        <v>139</v>
      </c>
      <c r="G134" s="40"/>
      <c r="H134" s="40"/>
      <c r="I134" s="242"/>
      <c r="J134" s="40"/>
      <c r="K134" s="40"/>
      <c r="L134" s="44"/>
      <c r="M134" s="243"/>
      <c r="N134" s="244"/>
      <c r="O134" s="97"/>
      <c r="P134" s="97"/>
      <c r="Q134" s="97"/>
      <c r="R134" s="97"/>
      <c r="S134" s="97"/>
      <c r="T134" s="9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121</v>
      </c>
      <c r="AU134" s="17" t="s">
        <v>120</v>
      </c>
    </row>
    <row r="135" s="2" customFormat="1" ht="24.15" customHeight="1">
      <c r="A135" s="38"/>
      <c r="B135" s="39"/>
      <c r="C135" s="277" t="s">
        <v>119</v>
      </c>
      <c r="D135" s="277" t="s">
        <v>129</v>
      </c>
      <c r="E135" s="278" t="s">
        <v>140</v>
      </c>
      <c r="F135" s="279" t="s">
        <v>141</v>
      </c>
      <c r="G135" s="280" t="s">
        <v>138</v>
      </c>
      <c r="H135" s="281">
        <v>190</v>
      </c>
      <c r="I135" s="282"/>
      <c r="J135" s="283">
        <f>ROUND(I135*H135,2)</f>
        <v>0</v>
      </c>
      <c r="K135" s="284"/>
      <c r="L135" s="285"/>
      <c r="M135" s="286" t="s">
        <v>1</v>
      </c>
      <c r="N135" s="287" t="s">
        <v>41</v>
      </c>
      <c r="O135" s="97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133</v>
      </c>
      <c r="AT135" s="238" t="s">
        <v>129</v>
      </c>
      <c r="AU135" s="238" t="s">
        <v>120</v>
      </c>
      <c r="AY135" s="17" t="s">
        <v>112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7" t="s">
        <v>120</v>
      </c>
      <c r="BK135" s="239">
        <f>ROUND(I135*H135,2)</f>
        <v>0</v>
      </c>
      <c r="BL135" s="17" t="s">
        <v>119</v>
      </c>
      <c r="BM135" s="238" t="s">
        <v>133</v>
      </c>
    </row>
    <row r="136" s="2" customFormat="1">
      <c r="A136" s="38"/>
      <c r="B136" s="39"/>
      <c r="C136" s="40"/>
      <c r="D136" s="240" t="s">
        <v>121</v>
      </c>
      <c r="E136" s="40"/>
      <c r="F136" s="241" t="s">
        <v>142</v>
      </c>
      <c r="G136" s="40"/>
      <c r="H136" s="40"/>
      <c r="I136" s="242"/>
      <c r="J136" s="40"/>
      <c r="K136" s="40"/>
      <c r="L136" s="44"/>
      <c r="M136" s="243"/>
      <c r="N136" s="244"/>
      <c r="O136" s="97"/>
      <c r="P136" s="97"/>
      <c r="Q136" s="97"/>
      <c r="R136" s="97"/>
      <c r="S136" s="97"/>
      <c r="T136" s="9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121</v>
      </c>
      <c r="AU136" s="17" t="s">
        <v>120</v>
      </c>
    </row>
    <row r="137" s="2" customFormat="1" ht="21.75" customHeight="1">
      <c r="A137" s="38"/>
      <c r="B137" s="39"/>
      <c r="C137" s="226" t="s">
        <v>143</v>
      </c>
      <c r="D137" s="226" t="s">
        <v>115</v>
      </c>
      <c r="E137" s="227" t="s">
        <v>144</v>
      </c>
      <c r="F137" s="228" t="s">
        <v>145</v>
      </c>
      <c r="G137" s="229" t="s">
        <v>138</v>
      </c>
      <c r="H137" s="230">
        <v>182.81</v>
      </c>
      <c r="I137" s="231"/>
      <c r="J137" s="232">
        <f>ROUND(I137*H137,2)</f>
        <v>0</v>
      </c>
      <c r="K137" s="233"/>
      <c r="L137" s="44"/>
      <c r="M137" s="234" t="s">
        <v>1</v>
      </c>
      <c r="N137" s="235" t="s">
        <v>41</v>
      </c>
      <c r="O137" s="97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119</v>
      </c>
      <c r="AT137" s="238" t="s">
        <v>115</v>
      </c>
      <c r="AU137" s="238" t="s">
        <v>120</v>
      </c>
      <c r="AY137" s="17" t="s">
        <v>112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7" t="s">
        <v>120</v>
      </c>
      <c r="BK137" s="239">
        <f>ROUND(I137*H137,2)</f>
        <v>0</v>
      </c>
      <c r="BL137" s="17" t="s">
        <v>119</v>
      </c>
      <c r="BM137" s="238" t="s">
        <v>146</v>
      </c>
    </row>
    <row r="138" s="2" customFormat="1">
      <c r="A138" s="38"/>
      <c r="B138" s="39"/>
      <c r="C138" s="40"/>
      <c r="D138" s="240" t="s">
        <v>121</v>
      </c>
      <c r="E138" s="40"/>
      <c r="F138" s="241" t="s">
        <v>147</v>
      </c>
      <c r="G138" s="40"/>
      <c r="H138" s="40"/>
      <c r="I138" s="242"/>
      <c r="J138" s="40"/>
      <c r="K138" s="40"/>
      <c r="L138" s="44"/>
      <c r="M138" s="243"/>
      <c r="N138" s="244"/>
      <c r="O138" s="97"/>
      <c r="P138" s="97"/>
      <c r="Q138" s="97"/>
      <c r="R138" s="97"/>
      <c r="S138" s="97"/>
      <c r="T138" s="9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121</v>
      </c>
      <c r="AU138" s="17" t="s">
        <v>120</v>
      </c>
    </row>
    <row r="139" s="2" customFormat="1" ht="21.75" customHeight="1">
      <c r="A139" s="38"/>
      <c r="B139" s="39"/>
      <c r="C139" s="277" t="s">
        <v>113</v>
      </c>
      <c r="D139" s="277" t="s">
        <v>129</v>
      </c>
      <c r="E139" s="278" t="s">
        <v>148</v>
      </c>
      <c r="F139" s="279" t="s">
        <v>149</v>
      </c>
      <c r="G139" s="280" t="s">
        <v>150</v>
      </c>
      <c r="H139" s="281">
        <v>18</v>
      </c>
      <c r="I139" s="282"/>
      <c r="J139" s="283">
        <f>ROUND(I139*H139,2)</f>
        <v>0</v>
      </c>
      <c r="K139" s="284"/>
      <c r="L139" s="285"/>
      <c r="M139" s="286" t="s">
        <v>1</v>
      </c>
      <c r="N139" s="287" t="s">
        <v>41</v>
      </c>
      <c r="O139" s="97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133</v>
      </c>
      <c r="AT139" s="238" t="s">
        <v>129</v>
      </c>
      <c r="AU139" s="238" t="s">
        <v>120</v>
      </c>
      <c r="AY139" s="17" t="s">
        <v>112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7" t="s">
        <v>120</v>
      </c>
      <c r="BK139" s="239">
        <f>ROUND(I139*H139,2)</f>
        <v>0</v>
      </c>
      <c r="BL139" s="17" t="s">
        <v>119</v>
      </c>
      <c r="BM139" s="238" t="s">
        <v>151</v>
      </c>
    </row>
    <row r="140" s="2" customFormat="1">
      <c r="A140" s="38"/>
      <c r="B140" s="39"/>
      <c r="C140" s="40"/>
      <c r="D140" s="240" t="s">
        <v>121</v>
      </c>
      <c r="E140" s="40"/>
      <c r="F140" s="241" t="s">
        <v>152</v>
      </c>
      <c r="G140" s="40"/>
      <c r="H140" s="40"/>
      <c r="I140" s="242"/>
      <c r="J140" s="40"/>
      <c r="K140" s="40"/>
      <c r="L140" s="44"/>
      <c r="M140" s="243"/>
      <c r="N140" s="244"/>
      <c r="O140" s="97"/>
      <c r="P140" s="97"/>
      <c r="Q140" s="97"/>
      <c r="R140" s="97"/>
      <c r="S140" s="97"/>
      <c r="T140" s="9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121</v>
      </c>
      <c r="AU140" s="17" t="s">
        <v>120</v>
      </c>
    </row>
    <row r="141" s="2" customFormat="1" ht="62.7" customHeight="1">
      <c r="A141" s="38"/>
      <c r="B141" s="39"/>
      <c r="C141" s="226" t="s">
        <v>153</v>
      </c>
      <c r="D141" s="226" t="s">
        <v>115</v>
      </c>
      <c r="E141" s="227" t="s">
        <v>154</v>
      </c>
      <c r="F141" s="228" t="s">
        <v>155</v>
      </c>
      <c r="G141" s="229" t="s">
        <v>118</v>
      </c>
      <c r="H141" s="230">
        <v>746.69200000000001</v>
      </c>
      <c r="I141" s="231"/>
      <c r="J141" s="232">
        <f>ROUND(I141*H141,2)</f>
        <v>0</v>
      </c>
      <c r="K141" s="233"/>
      <c r="L141" s="44"/>
      <c r="M141" s="234" t="s">
        <v>1</v>
      </c>
      <c r="N141" s="235" t="s">
        <v>41</v>
      </c>
      <c r="O141" s="97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119</v>
      </c>
      <c r="AT141" s="238" t="s">
        <v>115</v>
      </c>
      <c r="AU141" s="238" t="s">
        <v>120</v>
      </c>
      <c r="AY141" s="17" t="s">
        <v>112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7" t="s">
        <v>120</v>
      </c>
      <c r="BK141" s="239">
        <f>ROUND(I141*H141,2)</f>
        <v>0</v>
      </c>
      <c r="BL141" s="17" t="s">
        <v>119</v>
      </c>
      <c r="BM141" s="238" t="s">
        <v>156</v>
      </c>
    </row>
    <row r="142" s="2" customFormat="1">
      <c r="A142" s="38"/>
      <c r="B142" s="39"/>
      <c r="C142" s="40"/>
      <c r="D142" s="240" t="s">
        <v>121</v>
      </c>
      <c r="E142" s="40"/>
      <c r="F142" s="241" t="s">
        <v>157</v>
      </c>
      <c r="G142" s="40"/>
      <c r="H142" s="40"/>
      <c r="I142" s="242"/>
      <c r="J142" s="40"/>
      <c r="K142" s="40"/>
      <c r="L142" s="44"/>
      <c r="M142" s="243"/>
      <c r="N142" s="244"/>
      <c r="O142" s="97"/>
      <c r="P142" s="97"/>
      <c r="Q142" s="97"/>
      <c r="R142" s="97"/>
      <c r="S142" s="97"/>
      <c r="T142" s="9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121</v>
      </c>
      <c r="AU142" s="17" t="s">
        <v>120</v>
      </c>
    </row>
    <row r="143" s="13" customFormat="1">
      <c r="A143" s="13"/>
      <c r="B143" s="245"/>
      <c r="C143" s="246"/>
      <c r="D143" s="240" t="s">
        <v>123</v>
      </c>
      <c r="E143" s="247" t="s">
        <v>1</v>
      </c>
      <c r="F143" s="248" t="s">
        <v>124</v>
      </c>
      <c r="G143" s="246"/>
      <c r="H143" s="247" t="s">
        <v>1</v>
      </c>
      <c r="I143" s="249"/>
      <c r="J143" s="246"/>
      <c r="K143" s="246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123</v>
      </c>
      <c r="AU143" s="254" t="s">
        <v>120</v>
      </c>
      <c r="AV143" s="13" t="s">
        <v>83</v>
      </c>
      <c r="AW143" s="13" t="s">
        <v>31</v>
      </c>
      <c r="AX143" s="13" t="s">
        <v>75</v>
      </c>
      <c r="AY143" s="254" t="s">
        <v>112</v>
      </c>
    </row>
    <row r="144" s="14" customFormat="1">
      <c r="A144" s="14"/>
      <c r="B144" s="255"/>
      <c r="C144" s="256"/>
      <c r="D144" s="240" t="s">
        <v>123</v>
      </c>
      <c r="E144" s="257" t="s">
        <v>1</v>
      </c>
      <c r="F144" s="258" t="s">
        <v>125</v>
      </c>
      <c r="G144" s="256"/>
      <c r="H144" s="259">
        <v>141.404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123</v>
      </c>
      <c r="AU144" s="265" t="s">
        <v>120</v>
      </c>
      <c r="AV144" s="14" t="s">
        <v>120</v>
      </c>
      <c r="AW144" s="14" t="s">
        <v>31</v>
      </c>
      <c r="AX144" s="14" t="s">
        <v>75</v>
      </c>
      <c r="AY144" s="265" t="s">
        <v>112</v>
      </c>
    </row>
    <row r="145" s="13" customFormat="1">
      <c r="A145" s="13"/>
      <c r="B145" s="245"/>
      <c r="C145" s="246"/>
      <c r="D145" s="240" t="s">
        <v>123</v>
      </c>
      <c r="E145" s="247" t="s">
        <v>1</v>
      </c>
      <c r="F145" s="248" t="s">
        <v>126</v>
      </c>
      <c r="G145" s="246"/>
      <c r="H145" s="247" t="s">
        <v>1</v>
      </c>
      <c r="I145" s="249"/>
      <c r="J145" s="246"/>
      <c r="K145" s="246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123</v>
      </c>
      <c r="AU145" s="254" t="s">
        <v>120</v>
      </c>
      <c r="AV145" s="13" t="s">
        <v>83</v>
      </c>
      <c r="AW145" s="13" t="s">
        <v>31</v>
      </c>
      <c r="AX145" s="13" t="s">
        <v>75</v>
      </c>
      <c r="AY145" s="254" t="s">
        <v>112</v>
      </c>
    </row>
    <row r="146" s="14" customFormat="1">
      <c r="A146" s="14"/>
      <c r="B146" s="255"/>
      <c r="C146" s="256"/>
      <c r="D146" s="240" t="s">
        <v>123</v>
      </c>
      <c r="E146" s="257" t="s">
        <v>1</v>
      </c>
      <c r="F146" s="258" t="s">
        <v>127</v>
      </c>
      <c r="G146" s="256"/>
      <c r="H146" s="259">
        <v>605.28800000000001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123</v>
      </c>
      <c r="AU146" s="265" t="s">
        <v>120</v>
      </c>
      <c r="AV146" s="14" t="s">
        <v>120</v>
      </c>
      <c r="AW146" s="14" t="s">
        <v>31</v>
      </c>
      <c r="AX146" s="14" t="s">
        <v>75</v>
      </c>
      <c r="AY146" s="265" t="s">
        <v>112</v>
      </c>
    </row>
    <row r="147" s="15" customFormat="1">
      <c r="A147" s="15"/>
      <c r="B147" s="266"/>
      <c r="C147" s="267"/>
      <c r="D147" s="240" t="s">
        <v>123</v>
      </c>
      <c r="E147" s="268" t="s">
        <v>1</v>
      </c>
      <c r="F147" s="269" t="s">
        <v>128</v>
      </c>
      <c r="G147" s="267"/>
      <c r="H147" s="270">
        <v>746.69200000000001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6" t="s">
        <v>123</v>
      </c>
      <c r="AU147" s="276" t="s">
        <v>120</v>
      </c>
      <c r="AV147" s="15" t="s">
        <v>119</v>
      </c>
      <c r="AW147" s="15" t="s">
        <v>31</v>
      </c>
      <c r="AX147" s="15" t="s">
        <v>83</v>
      </c>
      <c r="AY147" s="276" t="s">
        <v>112</v>
      </c>
    </row>
    <row r="148" s="2" customFormat="1" ht="37.8" customHeight="1">
      <c r="A148" s="38"/>
      <c r="B148" s="39"/>
      <c r="C148" s="277" t="s">
        <v>133</v>
      </c>
      <c r="D148" s="277" t="s">
        <v>129</v>
      </c>
      <c r="E148" s="278" t="s">
        <v>158</v>
      </c>
      <c r="F148" s="279" t="s">
        <v>159</v>
      </c>
      <c r="G148" s="280" t="s">
        <v>118</v>
      </c>
      <c r="H148" s="281">
        <v>315.55700000000002</v>
      </c>
      <c r="I148" s="282"/>
      <c r="J148" s="283">
        <f>ROUND(I148*H148,2)</f>
        <v>0</v>
      </c>
      <c r="K148" s="284"/>
      <c r="L148" s="285"/>
      <c r="M148" s="286" t="s">
        <v>1</v>
      </c>
      <c r="N148" s="287" t="s">
        <v>41</v>
      </c>
      <c r="O148" s="97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133</v>
      </c>
      <c r="AT148" s="238" t="s">
        <v>129</v>
      </c>
      <c r="AU148" s="238" t="s">
        <v>120</v>
      </c>
      <c r="AY148" s="17" t="s">
        <v>112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7" t="s">
        <v>120</v>
      </c>
      <c r="BK148" s="239">
        <f>ROUND(I148*H148,2)</f>
        <v>0</v>
      </c>
      <c r="BL148" s="17" t="s">
        <v>119</v>
      </c>
      <c r="BM148" s="238" t="s">
        <v>160</v>
      </c>
    </row>
    <row r="149" s="2" customFormat="1">
      <c r="A149" s="38"/>
      <c r="B149" s="39"/>
      <c r="C149" s="40"/>
      <c r="D149" s="240" t="s">
        <v>121</v>
      </c>
      <c r="E149" s="40"/>
      <c r="F149" s="241" t="s">
        <v>161</v>
      </c>
      <c r="G149" s="40"/>
      <c r="H149" s="40"/>
      <c r="I149" s="242"/>
      <c r="J149" s="40"/>
      <c r="K149" s="40"/>
      <c r="L149" s="44"/>
      <c r="M149" s="243"/>
      <c r="N149" s="244"/>
      <c r="O149" s="97"/>
      <c r="P149" s="97"/>
      <c r="Q149" s="97"/>
      <c r="R149" s="97"/>
      <c r="S149" s="97"/>
      <c r="T149" s="9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121</v>
      </c>
      <c r="AU149" s="17" t="s">
        <v>120</v>
      </c>
    </row>
    <row r="150" s="13" customFormat="1">
      <c r="A150" s="13"/>
      <c r="B150" s="245"/>
      <c r="C150" s="246"/>
      <c r="D150" s="240" t="s">
        <v>123</v>
      </c>
      <c r="E150" s="247" t="s">
        <v>1</v>
      </c>
      <c r="F150" s="248" t="s">
        <v>162</v>
      </c>
      <c r="G150" s="246"/>
      <c r="H150" s="247" t="s">
        <v>1</v>
      </c>
      <c r="I150" s="249"/>
      <c r="J150" s="246"/>
      <c r="K150" s="246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123</v>
      </c>
      <c r="AU150" s="254" t="s">
        <v>120</v>
      </c>
      <c r="AV150" s="13" t="s">
        <v>83</v>
      </c>
      <c r="AW150" s="13" t="s">
        <v>31</v>
      </c>
      <c r="AX150" s="13" t="s">
        <v>75</v>
      </c>
      <c r="AY150" s="254" t="s">
        <v>112</v>
      </c>
    </row>
    <row r="151" s="14" customFormat="1">
      <c r="A151" s="14"/>
      <c r="B151" s="255"/>
      <c r="C151" s="256"/>
      <c r="D151" s="240" t="s">
        <v>123</v>
      </c>
      <c r="E151" s="257" t="s">
        <v>1</v>
      </c>
      <c r="F151" s="258" t="s">
        <v>163</v>
      </c>
      <c r="G151" s="256"/>
      <c r="H151" s="259">
        <v>292.18200000000002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5" t="s">
        <v>123</v>
      </c>
      <c r="AU151" s="265" t="s">
        <v>120</v>
      </c>
      <c r="AV151" s="14" t="s">
        <v>120</v>
      </c>
      <c r="AW151" s="14" t="s">
        <v>31</v>
      </c>
      <c r="AX151" s="14" t="s">
        <v>75</v>
      </c>
      <c r="AY151" s="265" t="s">
        <v>112</v>
      </c>
    </row>
    <row r="152" s="15" customFormat="1">
      <c r="A152" s="15"/>
      <c r="B152" s="266"/>
      <c r="C152" s="267"/>
      <c r="D152" s="240" t="s">
        <v>123</v>
      </c>
      <c r="E152" s="268" t="s">
        <v>1</v>
      </c>
      <c r="F152" s="269" t="s">
        <v>164</v>
      </c>
      <c r="G152" s="267"/>
      <c r="H152" s="270">
        <v>292.18200000000002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6" t="s">
        <v>123</v>
      </c>
      <c r="AU152" s="276" t="s">
        <v>120</v>
      </c>
      <c r="AV152" s="15" t="s">
        <v>119</v>
      </c>
      <c r="AW152" s="15" t="s">
        <v>31</v>
      </c>
      <c r="AX152" s="15" t="s">
        <v>75</v>
      </c>
      <c r="AY152" s="276" t="s">
        <v>112</v>
      </c>
    </row>
    <row r="153" s="14" customFormat="1">
      <c r="A153" s="14"/>
      <c r="B153" s="255"/>
      <c r="C153" s="256"/>
      <c r="D153" s="240" t="s">
        <v>123</v>
      </c>
      <c r="E153" s="257" t="s">
        <v>1</v>
      </c>
      <c r="F153" s="258" t="s">
        <v>165</v>
      </c>
      <c r="G153" s="256"/>
      <c r="H153" s="259">
        <v>315.55700000000002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123</v>
      </c>
      <c r="AU153" s="265" t="s">
        <v>120</v>
      </c>
      <c r="AV153" s="14" t="s">
        <v>120</v>
      </c>
      <c r="AW153" s="14" t="s">
        <v>31</v>
      </c>
      <c r="AX153" s="14" t="s">
        <v>75</v>
      </c>
      <c r="AY153" s="265" t="s">
        <v>112</v>
      </c>
    </row>
    <row r="154" s="15" customFormat="1">
      <c r="A154" s="15"/>
      <c r="B154" s="266"/>
      <c r="C154" s="267"/>
      <c r="D154" s="240" t="s">
        <v>123</v>
      </c>
      <c r="E154" s="268" t="s">
        <v>1</v>
      </c>
      <c r="F154" s="269" t="s">
        <v>128</v>
      </c>
      <c r="G154" s="267"/>
      <c r="H154" s="270">
        <v>315.55700000000002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6" t="s">
        <v>123</v>
      </c>
      <c r="AU154" s="276" t="s">
        <v>120</v>
      </c>
      <c r="AV154" s="15" t="s">
        <v>119</v>
      </c>
      <c r="AW154" s="15" t="s">
        <v>31</v>
      </c>
      <c r="AX154" s="15" t="s">
        <v>83</v>
      </c>
      <c r="AY154" s="276" t="s">
        <v>112</v>
      </c>
    </row>
    <row r="155" s="2" customFormat="1" ht="37.8" customHeight="1">
      <c r="A155" s="38"/>
      <c r="B155" s="39"/>
      <c r="C155" s="277" t="s">
        <v>166</v>
      </c>
      <c r="D155" s="277" t="s">
        <v>129</v>
      </c>
      <c r="E155" s="278" t="s">
        <v>167</v>
      </c>
      <c r="F155" s="279" t="s">
        <v>168</v>
      </c>
      <c r="G155" s="280" t="s">
        <v>118</v>
      </c>
      <c r="H155" s="281">
        <v>490.87099999999998</v>
      </c>
      <c r="I155" s="282"/>
      <c r="J155" s="283">
        <f>ROUND(I155*H155,2)</f>
        <v>0</v>
      </c>
      <c r="K155" s="284"/>
      <c r="L155" s="285"/>
      <c r="M155" s="286" t="s">
        <v>1</v>
      </c>
      <c r="N155" s="287" t="s">
        <v>41</v>
      </c>
      <c r="O155" s="97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133</v>
      </c>
      <c r="AT155" s="238" t="s">
        <v>129</v>
      </c>
      <c r="AU155" s="238" t="s">
        <v>120</v>
      </c>
      <c r="AY155" s="17" t="s">
        <v>112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7" t="s">
        <v>120</v>
      </c>
      <c r="BK155" s="239">
        <f>ROUND(I155*H155,2)</f>
        <v>0</v>
      </c>
      <c r="BL155" s="17" t="s">
        <v>119</v>
      </c>
      <c r="BM155" s="238" t="s">
        <v>169</v>
      </c>
    </row>
    <row r="156" s="2" customFormat="1">
      <c r="A156" s="38"/>
      <c r="B156" s="39"/>
      <c r="C156" s="40"/>
      <c r="D156" s="240" t="s">
        <v>121</v>
      </c>
      <c r="E156" s="40"/>
      <c r="F156" s="241" t="s">
        <v>170</v>
      </c>
      <c r="G156" s="40"/>
      <c r="H156" s="40"/>
      <c r="I156" s="242"/>
      <c r="J156" s="40"/>
      <c r="K156" s="40"/>
      <c r="L156" s="44"/>
      <c r="M156" s="243"/>
      <c r="N156" s="244"/>
      <c r="O156" s="97"/>
      <c r="P156" s="97"/>
      <c r="Q156" s="97"/>
      <c r="R156" s="97"/>
      <c r="S156" s="97"/>
      <c r="T156" s="9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121</v>
      </c>
      <c r="AU156" s="17" t="s">
        <v>120</v>
      </c>
    </row>
    <row r="157" s="13" customFormat="1">
      <c r="A157" s="13"/>
      <c r="B157" s="245"/>
      <c r="C157" s="246"/>
      <c r="D157" s="240" t="s">
        <v>123</v>
      </c>
      <c r="E157" s="247" t="s">
        <v>1</v>
      </c>
      <c r="F157" s="248" t="s">
        <v>124</v>
      </c>
      <c r="G157" s="246"/>
      <c r="H157" s="247" t="s">
        <v>1</v>
      </c>
      <c r="I157" s="249"/>
      <c r="J157" s="246"/>
      <c r="K157" s="246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123</v>
      </c>
      <c r="AU157" s="254" t="s">
        <v>120</v>
      </c>
      <c r="AV157" s="13" t="s">
        <v>83</v>
      </c>
      <c r="AW157" s="13" t="s">
        <v>31</v>
      </c>
      <c r="AX157" s="13" t="s">
        <v>75</v>
      </c>
      <c r="AY157" s="254" t="s">
        <v>112</v>
      </c>
    </row>
    <row r="158" s="14" customFormat="1">
      <c r="A158" s="14"/>
      <c r="B158" s="255"/>
      <c r="C158" s="256"/>
      <c r="D158" s="240" t="s">
        <v>123</v>
      </c>
      <c r="E158" s="257" t="s">
        <v>1</v>
      </c>
      <c r="F158" s="258" t="s">
        <v>125</v>
      </c>
      <c r="G158" s="256"/>
      <c r="H158" s="259">
        <v>141.404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123</v>
      </c>
      <c r="AU158" s="265" t="s">
        <v>120</v>
      </c>
      <c r="AV158" s="14" t="s">
        <v>120</v>
      </c>
      <c r="AW158" s="14" t="s">
        <v>31</v>
      </c>
      <c r="AX158" s="14" t="s">
        <v>75</v>
      </c>
      <c r="AY158" s="265" t="s">
        <v>112</v>
      </c>
    </row>
    <row r="159" s="13" customFormat="1">
      <c r="A159" s="13"/>
      <c r="B159" s="245"/>
      <c r="C159" s="246"/>
      <c r="D159" s="240" t="s">
        <v>123</v>
      </c>
      <c r="E159" s="247" t="s">
        <v>1</v>
      </c>
      <c r="F159" s="248" t="s">
        <v>171</v>
      </c>
      <c r="G159" s="246"/>
      <c r="H159" s="247" t="s">
        <v>1</v>
      </c>
      <c r="I159" s="249"/>
      <c r="J159" s="246"/>
      <c r="K159" s="246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123</v>
      </c>
      <c r="AU159" s="254" t="s">
        <v>120</v>
      </c>
      <c r="AV159" s="13" t="s">
        <v>83</v>
      </c>
      <c r="AW159" s="13" t="s">
        <v>31</v>
      </c>
      <c r="AX159" s="13" t="s">
        <v>75</v>
      </c>
      <c r="AY159" s="254" t="s">
        <v>112</v>
      </c>
    </row>
    <row r="160" s="14" customFormat="1">
      <c r="A160" s="14"/>
      <c r="B160" s="255"/>
      <c r="C160" s="256"/>
      <c r="D160" s="240" t="s">
        <v>123</v>
      </c>
      <c r="E160" s="257" t="s">
        <v>1</v>
      </c>
      <c r="F160" s="258" t="s">
        <v>172</v>
      </c>
      <c r="G160" s="256"/>
      <c r="H160" s="259">
        <v>313.10599999999999</v>
      </c>
      <c r="I160" s="260"/>
      <c r="J160" s="256"/>
      <c r="K160" s="256"/>
      <c r="L160" s="261"/>
      <c r="M160" s="262"/>
      <c r="N160" s="263"/>
      <c r="O160" s="263"/>
      <c r="P160" s="263"/>
      <c r="Q160" s="263"/>
      <c r="R160" s="263"/>
      <c r="S160" s="263"/>
      <c r="T160" s="26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5" t="s">
        <v>123</v>
      </c>
      <c r="AU160" s="265" t="s">
        <v>120</v>
      </c>
      <c r="AV160" s="14" t="s">
        <v>120</v>
      </c>
      <c r="AW160" s="14" t="s">
        <v>31</v>
      </c>
      <c r="AX160" s="14" t="s">
        <v>75</v>
      </c>
      <c r="AY160" s="265" t="s">
        <v>112</v>
      </c>
    </row>
    <row r="161" s="15" customFormat="1">
      <c r="A161" s="15"/>
      <c r="B161" s="266"/>
      <c r="C161" s="267"/>
      <c r="D161" s="240" t="s">
        <v>123</v>
      </c>
      <c r="E161" s="268" t="s">
        <v>1</v>
      </c>
      <c r="F161" s="269" t="s">
        <v>164</v>
      </c>
      <c r="G161" s="267"/>
      <c r="H161" s="270">
        <v>454.50999999999999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6" t="s">
        <v>123</v>
      </c>
      <c r="AU161" s="276" t="s">
        <v>120</v>
      </c>
      <c r="AV161" s="15" t="s">
        <v>119</v>
      </c>
      <c r="AW161" s="15" t="s">
        <v>31</v>
      </c>
      <c r="AX161" s="15" t="s">
        <v>75</v>
      </c>
      <c r="AY161" s="276" t="s">
        <v>112</v>
      </c>
    </row>
    <row r="162" s="14" customFormat="1">
      <c r="A162" s="14"/>
      <c r="B162" s="255"/>
      <c r="C162" s="256"/>
      <c r="D162" s="240" t="s">
        <v>123</v>
      </c>
      <c r="E162" s="257" t="s">
        <v>1</v>
      </c>
      <c r="F162" s="258" t="s">
        <v>173</v>
      </c>
      <c r="G162" s="256"/>
      <c r="H162" s="259">
        <v>490.87099999999998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123</v>
      </c>
      <c r="AU162" s="265" t="s">
        <v>120</v>
      </c>
      <c r="AV162" s="14" t="s">
        <v>120</v>
      </c>
      <c r="AW162" s="14" t="s">
        <v>31</v>
      </c>
      <c r="AX162" s="14" t="s">
        <v>75</v>
      </c>
      <c r="AY162" s="265" t="s">
        <v>112</v>
      </c>
    </row>
    <row r="163" s="15" customFormat="1">
      <c r="A163" s="15"/>
      <c r="B163" s="266"/>
      <c r="C163" s="267"/>
      <c r="D163" s="240" t="s">
        <v>123</v>
      </c>
      <c r="E163" s="268" t="s">
        <v>1</v>
      </c>
      <c r="F163" s="269" t="s">
        <v>128</v>
      </c>
      <c r="G163" s="267"/>
      <c r="H163" s="270">
        <v>490.87099999999998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123</v>
      </c>
      <c r="AU163" s="276" t="s">
        <v>120</v>
      </c>
      <c r="AV163" s="15" t="s">
        <v>119</v>
      </c>
      <c r="AW163" s="15" t="s">
        <v>31</v>
      </c>
      <c r="AX163" s="15" t="s">
        <v>83</v>
      </c>
      <c r="AY163" s="276" t="s">
        <v>112</v>
      </c>
    </row>
    <row r="164" s="2" customFormat="1" ht="37.8" customHeight="1">
      <c r="A164" s="38"/>
      <c r="B164" s="39"/>
      <c r="C164" s="277" t="s">
        <v>146</v>
      </c>
      <c r="D164" s="277" t="s">
        <v>129</v>
      </c>
      <c r="E164" s="278" t="s">
        <v>174</v>
      </c>
      <c r="F164" s="279" t="s">
        <v>175</v>
      </c>
      <c r="G164" s="280" t="s">
        <v>132</v>
      </c>
      <c r="H164" s="281">
        <v>3733.46</v>
      </c>
      <c r="I164" s="282"/>
      <c r="J164" s="283">
        <f>ROUND(I164*H164,2)</f>
        <v>0</v>
      </c>
      <c r="K164" s="284"/>
      <c r="L164" s="285"/>
      <c r="M164" s="286" t="s">
        <v>1</v>
      </c>
      <c r="N164" s="287" t="s">
        <v>41</v>
      </c>
      <c r="O164" s="97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133</v>
      </c>
      <c r="AT164" s="238" t="s">
        <v>129</v>
      </c>
      <c r="AU164" s="238" t="s">
        <v>120</v>
      </c>
      <c r="AY164" s="17" t="s">
        <v>112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7" t="s">
        <v>120</v>
      </c>
      <c r="BK164" s="239">
        <f>ROUND(I164*H164,2)</f>
        <v>0</v>
      </c>
      <c r="BL164" s="17" t="s">
        <v>119</v>
      </c>
      <c r="BM164" s="238" t="s">
        <v>7</v>
      </c>
    </row>
    <row r="165" s="2" customFormat="1">
      <c r="A165" s="38"/>
      <c r="B165" s="39"/>
      <c r="C165" s="40"/>
      <c r="D165" s="240" t="s">
        <v>121</v>
      </c>
      <c r="E165" s="40"/>
      <c r="F165" s="241" t="s">
        <v>176</v>
      </c>
      <c r="G165" s="40"/>
      <c r="H165" s="40"/>
      <c r="I165" s="242"/>
      <c r="J165" s="40"/>
      <c r="K165" s="40"/>
      <c r="L165" s="44"/>
      <c r="M165" s="243"/>
      <c r="N165" s="244"/>
      <c r="O165" s="97"/>
      <c r="P165" s="97"/>
      <c r="Q165" s="97"/>
      <c r="R165" s="97"/>
      <c r="S165" s="97"/>
      <c r="T165" s="9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121</v>
      </c>
      <c r="AU165" s="17" t="s">
        <v>120</v>
      </c>
    </row>
    <row r="166" s="2" customFormat="1" ht="24.15" customHeight="1">
      <c r="A166" s="38"/>
      <c r="B166" s="39"/>
      <c r="C166" s="226" t="s">
        <v>177</v>
      </c>
      <c r="D166" s="226" t="s">
        <v>115</v>
      </c>
      <c r="E166" s="227" t="s">
        <v>178</v>
      </c>
      <c r="F166" s="228" t="s">
        <v>179</v>
      </c>
      <c r="G166" s="229" t="s">
        <v>138</v>
      </c>
      <c r="H166" s="230">
        <v>325</v>
      </c>
      <c r="I166" s="231"/>
      <c r="J166" s="232">
        <f>ROUND(I166*H166,2)</f>
        <v>0</v>
      </c>
      <c r="K166" s="233"/>
      <c r="L166" s="44"/>
      <c r="M166" s="234" t="s">
        <v>1</v>
      </c>
      <c r="N166" s="235" t="s">
        <v>41</v>
      </c>
      <c r="O166" s="97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119</v>
      </c>
      <c r="AT166" s="238" t="s">
        <v>115</v>
      </c>
      <c r="AU166" s="238" t="s">
        <v>120</v>
      </c>
      <c r="AY166" s="17" t="s">
        <v>112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7" t="s">
        <v>120</v>
      </c>
      <c r="BK166" s="239">
        <f>ROUND(I166*H166,2)</f>
        <v>0</v>
      </c>
      <c r="BL166" s="17" t="s">
        <v>119</v>
      </c>
      <c r="BM166" s="238" t="s">
        <v>180</v>
      </c>
    </row>
    <row r="167" s="2" customFormat="1">
      <c r="A167" s="38"/>
      <c r="B167" s="39"/>
      <c r="C167" s="40"/>
      <c r="D167" s="240" t="s">
        <v>121</v>
      </c>
      <c r="E167" s="40"/>
      <c r="F167" s="241" t="s">
        <v>122</v>
      </c>
      <c r="G167" s="40"/>
      <c r="H167" s="40"/>
      <c r="I167" s="242"/>
      <c r="J167" s="40"/>
      <c r="K167" s="40"/>
      <c r="L167" s="44"/>
      <c r="M167" s="243"/>
      <c r="N167" s="244"/>
      <c r="O167" s="97"/>
      <c r="P167" s="97"/>
      <c r="Q167" s="97"/>
      <c r="R167" s="97"/>
      <c r="S167" s="97"/>
      <c r="T167" s="9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121</v>
      </c>
      <c r="AU167" s="17" t="s">
        <v>120</v>
      </c>
    </row>
    <row r="168" s="2" customFormat="1" ht="37.8" customHeight="1">
      <c r="A168" s="38"/>
      <c r="B168" s="39"/>
      <c r="C168" s="277" t="s">
        <v>151</v>
      </c>
      <c r="D168" s="277" t="s">
        <v>129</v>
      </c>
      <c r="E168" s="278" t="s">
        <v>181</v>
      </c>
      <c r="F168" s="279" t="s">
        <v>182</v>
      </c>
      <c r="G168" s="280" t="s">
        <v>138</v>
      </c>
      <c r="H168" s="281">
        <v>325</v>
      </c>
      <c r="I168" s="282"/>
      <c r="J168" s="283">
        <f>ROUND(I168*H168,2)</f>
        <v>0</v>
      </c>
      <c r="K168" s="284"/>
      <c r="L168" s="285"/>
      <c r="M168" s="286" t="s">
        <v>1</v>
      </c>
      <c r="N168" s="287" t="s">
        <v>41</v>
      </c>
      <c r="O168" s="97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133</v>
      </c>
      <c r="AT168" s="238" t="s">
        <v>129</v>
      </c>
      <c r="AU168" s="238" t="s">
        <v>120</v>
      </c>
      <c r="AY168" s="17" t="s">
        <v>112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7" t="s">
        <v>120</v>
      </c>
      <c r="BK168" s="239">
        <f>ROUND(I168*H168,2)</f>
        <v>0</v>
      </c>
      <c r="BL168" s="17" t="s">
        <v>119</v>
      </c>
      <c r="BM168" s="238" t="s">
        <v>183</v>
      </c>
    </row>
    <row r="169" s="2" customFormat="1">
      <c r="A169" s="38"/>
      <c r="B169" s="39"/>
      <c r="C169" s="40"/>
      <c r="D169" s="240" t="s">
        <v>121</v>
      </c>
      <c r="E169" s="40"/>
      <c r="F169" s="241" t="s">
        <v>122</v>
      </c>
      <c r="G169" s="40"/>
      <c r="H169" s="40"/>
      <c r="I169" s="242"/>
      <c r="J169" s="40"/>
      <c r="K169" s="40"/>
      <c r="L169" s="44"/>
      <c r="M169" s="243"/>
      <c r="N169" s="244"/>
      <c r="O169" s="97"/>
      <c r="P169" s="97"/>
      <c r="Q169" s="97"/>
      <c r="R169" s="97"/>
      <c r="S169" s="97"/>
      <c r="T169" s="9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121</v>
      </c>
      <c r="AU169" s="17" t="s">
        <v>120</v>
      </c>
    </row>
    <row r="170" s="2" customFormat="1" ht="37.8" customHeight="1">
      <c r="A170" s="38"/>
      <c r="B170" s="39"/>
      <c r="C170" s="277" t="s">
        <v>184</v>
      </c>
      <c r="D170" s="277" t="s">
        <v>129</v>
      </c>
      <c r="E170" s="278" t="s">
        <v>185</v>
      </c>
      <c r="F170" s="279" t="s">
        <v>186</v>
      </c>
      <c r="G170" s="280" t="s">
        <v>187</v>
      </c>
      <c r="H170" s="281">
        <v>13</v>
      </c>
      <c r="I170" s="282"/>
      <c r="J170" s="283">
        <f>ROUND(I170*H170,2)</f>
        <v>0</v>
      </c>
      <c r="K170" s="284"/>
      <c r="L170" s="285"/>
      <c r="M170" s="286" t="s">
        <v>1</v>
      </c>
      <c r="N170" s="287" t="s">
        <v>41</v>
      </c>
      <c r="O170" s="97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133</v>
      </c>
      <c r="AT170" s="238" t="s">
        <v>129</v>
      </c>
      <c r="AU170" s="238" t="s">
        <v>120</v>
      </c>
      <c r="AY170" s="17" t="s">
        <v>112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7" t="s">
        <v>120</v>
      </c>
      <c r="BK170" s="239">
        <f>ROUND(I170*H170,2)</f>
        <v>0</v>
      </c>
      <c r="BL170" s="17" t="s">
        <v>119</v>
      </c>
      <c r="BM170" s="238" t="s">
        <v>188</v>
      </c>
    </row>
    <row r="171" s="2" customFormat="1">
      <c r="A171" s="38"/>
      <c r="B171" s="39"/>
      <c r="C171" s="40"/>
      <c r="D171" s="240" t="s">
        <v>121</v>
      </c>
      <c r="E171" s="40"/>
      <c r="F171" s="241" t="s">
        <v>189</v>
      </c>
      <c r="G171" s="40"/>
      <c r="H171" s="40"/>
      <c r="I171" s="242"/>
      <c r="J171" s="40"/>
      <c r="K171" s="40"/>
      <c r="L171" s="44"/>
      <c r="M171" s="243"/>
      <c r="N171" s="244"/>
      <c r="O171" s="97"/>
      <c r="P171" s="97"/>
      <c r="Q171" s="97"/>
      <c r="R171" s="97"/>
      <c r="S171" s="97"/>
      <c r="T171" s="9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121</v>
      </c>
      <c r="AU171" s="17" t="s">
        <v>120</v>
      </c>
    </row>
    <row r="172" s="2" customFormat="1" ht="76.35" customHeight="1">
      <c r="A172" s="38"/>
      <c r="B172" s="39"/>
      <c r="C172" s="277" t="s">
        <v>156</v>
      </c>
      <c r="D172" s="277" t="s">
        <v>129</v>
      </c>
      <c r="E172" s="278" t="s">
        <v>190</v>
      </c>
      <c r="F172" s="279" t="s">
        <v>191</v>
      </c>
      <c r="G172" s="280" t="s">
        <v>192</v>
      </c>
      <c r="H172" s="281">
        <v>7467</v>
      </c>
      <c r="I172" s="282"/>
      <c r="J172" s="283">
        <f>ROUND(I172*H172,2)</f>
        <v>0</v>
      </c>
      <c r="K172" s="284"/>
      <c r="L172" s="285"/>
      <c r="M172" s="286" t="s">
        <v>1</v>
      </c>
      <c r="N172" s="287" t="s">
        <v>41</v>
      </c>
      <c r="O172" s="97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8" t="s">
        <v>133</v>
      </c>
      <c r="AT172" s="238" t="s">
        <v>129</v>
      </c>
      <c r="AU172" s="238" t="s">
        <v>120</v>
      </c>
      <c r="AY172" s="17" t="s">
        <v>112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7" t="s">
        <v>120</v>
      </c>
      <c r="BK172" s="239">
        <f>ROUND(I172*H172,2)</f>
        <v>0</v>
      </c>
      <c r="BL172" s="17" t="s">
        <v>119</v>
      </c>
      <c r="BM172" s="238" t="s">
        <v>193</v>
      </c>
    </row>
    <row r="173" s="2" customFormat="1" ht="24.15" customHeight="1">
      <c r="A173" s="38"/>
      <c r="B173" s="39"/>
      <c r="C173" s="226" t="s">
        <v>194</v>
      </c>
      <c r="D173" s="226" t="s">
        <v>115</v>
      </c>
      <c r="E173" s="227" t="s">
        <v>195</v>
      </c>
      <c r="F173" s="228" t="s">
        <v>196</v>
      </c>
      <c r="G173" s="229" t="s">
        <v>118</v>
      </c>
      <c r="H173" s="230">
        <v>780.88599999999997</v>
      </c>
      <c r="I173" s="231"/>
      <c r="J173" s="232">
        <f>ROUND(I173*H173,2)</f>
        <v>0</v>
      </c>
      <c r="K173" s="233"/>
      <c r="L173" s="44"/>
      <c r="M173" s="234" t="s">
        <v>1</v>
      </c>
      <c r="N173" s="235" t="s">
        <v>41</v>
      </c>
      <c r="O173" s="97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119</v>
      </c>
      <c r="AT173" s="238" t="s">
        <v>115</v>
      </c>
      <c r="AU173" s="238" t="s">
        <v>120</v>
      </c>
      <c r="AY173" s="17" t="s">
        <v>112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7" t="s">
        <v>120</v>
      </c>
      <c r="BK173" s="239">
        <f>ROUND(I173*H173,2)</f>
        <v>0</v>
      </c>
      <c r="BL173" s="17" t="s">
        <v>119</v>
      </c>
      <c r="BM173" s="238" t="s">
        <v>197</v>
      </c>
    </row>
    <row r="174" s="2" customFormat="1">
      <c r="A174" s="38"/>
      <c r="B174" s="39"/>
      <c r="C174" s="40"/>
      <c r="D174" s="240" t="s">
        <v>121</v>
      </c>
      <c r="E174" s="40"/>
      <c r="F174" s="241" t="s">
        <v>198</v>
      </c>
      <c r="G174" s="40"/>
      <c r="H174" s="40"/>
      <c r="I174" s="242"/>
      <c r="J174" s="40"/>
      <c r="K174" s="40"/>
      <c r="L174" s="44"/>
      <c r="M174" s="243"/>
      <c r="N174" s="244"/>
      <c r="O174" s="97"/>
      <c r="P174" s="97"/>
      <c r="Q174" s="97"/>
      <c r="R174" s="97"/>
      <c r="S174" s="97"/>
      <c r="T174" s="9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121</v>
      </c>
      <c r="AU174" s="17" t="s">
        <v>120</v>
      </c>
    </row>
    <row r="175" s="13" customFormat="1">
      <c r="A175" s="13"/>
      <c r="B175" s="245"/>
      <c r="C175" s="246"/>
      <c r="D175" s="240" t="s">
        <v>123</v>
      </c>
      <c r="E175" s="247" t="s">
        <v>1</v>
      </c>
      <c r="F175" s="248" t="s">
        <v>124</v>
      </c>
      <c r="G175" s="246"/>
      <c r="H175" s="247" t="s">
        <v>1</v>
      </c>
      <c r="I175" s="249"/>
      <c r="J175" s="246"/>
      <c r="K175" s="246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123</v>
      </c>
      <c r="AU175" s="254" t="s">
        <v>120</v>
      </c>
      <c r="AV175" s="13" t="s">
        <v>83</v>
      </c>
      <c r="AW175" s="13" t="s">
        <v>31</v>
      </c>
      <c r="AX175" s="13" t="s">
        <v>75</v>
      </c>
      <c r="AY175" s="254" t="s">
        <v>112</v>
      </c>
    </row>
    <row r="176" s="14" customFormat="1">
      <c r="A176" s="14"/>
      <c r="B176" s="255"/>
      <c r="C176" s="256"/>
      <c r="D176" s="240" t="s">
        <v>123</v>
      </c>
      <c r="E176" s="257" t="s">
        <v>1</v>
      </c>
      <c r="F176" s="258" t="s">
        <v>125</v>
      </c>
      <c r="G176" s="256"/>
      <c r="H176" s="259">
        <v>141.404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123</v>
      </c>
      <c r="AU176" s="265" t="s">
        <v>120</v>
      </c>
      <c r="AV176" s="14" t="s">
        <v>120</v>
      </c>
      <c r="AW176" s="14" t="s">
        <v>31</v>
      </c>
      <c r="AX176" s="14" t="s">
        <v>75</v>
      </c>
      <c r="AY176" s="265" t="s">
        <v>112</v>
      </c>
    </row>
    <row r="177" s="13" customFormat="1">
      <c r="A177" s="13"/>
      <c r="B177" s="245"/>
      <c r="C177" s="246"/>
      <c r="D177" s="240" t="s">
        <v>123</v>
      </c>
      <c r="E177" s="247" t="s">
        <v>1</v>
      </c>
      <c r="F177" s="248" t="s">
        <v>199</v>
      </c>
      <c r="G177" s="246"/>
      <c r="H177" s="247" t="s">
        <v>1</v>
      </c>
      <c r="I177" s="249"/>
      <c r="J177" s="246"/>
      <c r="K177" s="246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123</v>
      </c>
      <c r="AU177" s="254" t="s">
        <v>120</v>
      </c>
      <c r="AV177" s="13" t="s">
        <v>83</v>
      </c>
      <c r="AW177" s="13" t="s">
        <v>31</v>
      </c>
      <c r="AX177" s="13" t="s">
        <v>75</v>
      </c>
      <c r="AY177" s="254" t="s">
        <v>112</v>
      </c>
    </row>
    <row r="178" s="14" customFormat="1">
      <c r="A178" s="14"/>
      <c r="B178" s="255"/>
      <c r="C178" s="256"/>
      <c r="D178" s="240" t="s">
        <v>123</v>
      </c>
      <c r="E178" s="257" t="s">
        <v>1</v>
      </c>
      <c r="F178" s="258" t="s">
        <v>127</v>
      </c>
      <c r="G178" s="256"/>
      <c r="H178" s="259">
        <v>605.28800000000001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5" t="s">
        <v>123</v>
      </c>
      <c r="AU178" s="265" t="s">
        <v>120</v>
      </c>
      <c r="AV178" s="14" t="s">
        <v>120</v>
      </c>
      <c r="AW178" s="14" t="s">
        <v>31</v>
      </c>
      <c r="AX178" s="14" t="s">
        <v>75</v>
      </c>
      <c r="AY178" s="265" t="s">
        <v>112</v>
      </c>
    </row>
    <row r="179" s="13" customFormat="1">
      <c r="A179" s="13"/>
      <c r="B179" s="245"/>
      <c r="C179" s="246"/>
      <c r="D179" s="240" t="s">
        <v>123</v>
      </c>
      <c r="E179" s="247" t="s">
        <v>1</v>
      </c>
      <c r="F179" s="248" t="s">
        <v>200</v>
      </c>
      <c r="G179" s="246"/>
      <c r="H179" s="247" t="s">
        <v>1</v>
      </c>
      <c r="I179" s="249"/>
      <c r="J179" s="246"/>
      <c r="K179" s="246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123</v>
      </c>
      <c r="AU179" s="254" t="s">
        <v>120</v>
      </c>
      <c r="AV179" s="13" t="s">
        <v>83</v>
      </c>
      <c r="AW179" s="13" t="s">
        <v>31</v>
      </c>
      <c r="AX179" s="13" t="s">
        <v>75</v>
      </c>
      <c r="AY179" s="254" t="s">
        <v>112</v>
      </c>
    </row>
    <row r="180" s="14" customFormat="1">
      <c r="A180" s="14"/>
      <c r="B180" s="255"/>
      <c r="C180" s="256"/>
      <c r="D180" s="240" t="s">
        <v>123</v>
      </c>
      <c r="E180" s="257" t="s">
        <v>1</v>
      </c>
      <c r="F180" s="258" t="s">
        <v>201</v>
      </c>
      <c r="G180" s="256"/>
      <c r="H180" s="259">
        <v>34.194000000000003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123</v>
      </c>
      <c r="AU180" s="265" t="s">
        <v>120</v>
      </c>
      <c r="AV180" s="14" t="s">
        <v>120</v>
      </c>
      <c r="AW180" s="14" t="s">
        <v>31</v>
      </c>
      <c r="AX180" s="14" t="s">
        <v>75</v>
      </c>
      <c r="AY180" s="265" t="s">
        <v>112</v>
      </c>
    </row>
    <row r="181" s="15" customFormat="1">
      <c r="A181" s="15"/>
      <c r="B181" s="266"/>
      <c r="C181" s="267"/>
      <c r="D181" s="240" t="s">
        <v>123</v>
      </c>
      <c r="E181" s="268" t="s">
        <v>1</v>
      </c>
      <c r="F181" s="269" t="s">
        <v>128</v>
      </c>
      <c r="G181" s="267"/>
      <c r="H181" s="270">
        <v>780.88599999999997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6" t="s">
        <v>123</v>
      </c>
      <c r="AU181" s="276" t="s">
        <v>120</v>
      </c>
      <c r="AV181" s="15" t="s">
        <v>119</v>
      </c>
      <c r="AW181" s="15" t="s">
        <v>31</v>
      </c>
      <c r="AX181" s="15" t="s">
        <v>83</v>
      </c>
      <c r="AY181" s="276" t="s">
        <v>112</v>
      </c>
    </row>
    <row r="182" s="2" customFormat="1" ht="49.05" customHeight="1">
      <c r="A182" s="38"/>
      <c r="B182" s="39"/>
      <c r="C182" s="277" t="s">
        <v>160</v>
      </c>
      <c r="D182" s="277" t="s">
        <v>129</v>
      </c>
      <c r="E182" s="278" t="s">
        <v>202</v>
      </c>
      <c r="F182" s="279" t="s">
        <v>203</v>
      </c>
      <c r="G182" s="280" t="s">
        <v>118</v>
      </c>
      <c r="H182" s="281">
        <v>664.38900000000001</v>
      </c>
      <c r="I182" s="282"/>
      <c r="J182" s="283">
        <f>ROUND(I182*H182,2)</f>
        <v>0</v>
      </c>
      <c r="K182" s="284"/>
      <c r="L182" s="285"/>
      <c r="M182" s="286" t="s">
        <v>1</v>
      </c>
      <c r="N182" s="287" t="s">
        <v>41</v>
      </c>
      <c r="O182" s="97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8" t="s">
        <v>133</v>
      </c>
      <c r="AT182" s="238" t="s">
        <v>129</v>
      </c>
      <c r="AU182" s="238" t="s">
        <v>120</v>
      </c>
      <c r="AY182" s="17" t="s">
        <v>112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7" t="s">
        <v>120</v>
      </c>
      <c r="BK182" s="239">
        <f>ROUND(I182*H182,2)</f>
        <v>0</v>
      </c>
      <c r="BL182" s="17" t="s">
        <v>119</v>
      </c>
      <c r="BM182" s="238" t="s">
        <v>204</v>
      </c>
    </row>
    <row r="183" s="2" customFormat="1">
      <c r="A183" s="38"/>
      <c r="B183" s="39"/>
      <c r="C183" s="40"/>
      <c r="D183" s="240" t="s">
        <v>121</v>
      </c>
      <c r="E183" s="40"/>
      <c r="F183" s="241" t="s">
        <v>205</v>
      </c>
      <c r="G183" s="40"/>
      <c r="H183" s="40"/>
      <c r="I183" s="242"/>
      <c r="J183" s="40"/>
      <c r="K183" s="40"/>
      <c r="L183" s="44"/>
      <c r="M183" s="243"/>
      <c r="N183" s="244"/>
      <c r="O183" s="97"/>
      <c r="P183" s="97"/>
      <c r="Q183" s="97"/>
      <c r="R183" s="97"/>
      <c r="S183" s="97"/>
      <c r="T183" s="9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121</v>
      </c>
      <c r="AU183" s="17" t="s">
        <v>120</v>
      </c>
    </row>
    <row r="184" s="13" customFormat="1">
      <c r="A184" s="13"/>
      <c r="B184" s="245"/>
      <c r="C184" s="246"/>
      <c r="D184" s="240" t="s">
        <v>123</v>
      </c>
      <c r="E184" s="247" t="s">
        <v>1</v>
      </c>
      <c r="F184" s="248" t="s">
        <v>206</v>
      </c>
      <c r="G184" s="246"/>
      <c r="H184" s="247" t="s">
        <v>1</v>
      </c>
      <c r="I184" s="249"/>
      <c r="J184" s="246"/>
      <c r="K184" s="246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123</v>
      </c>
      <c r="AU184" s="254" t="s">
        <v>120</v>
      </c>
      <c r="AV184" s="13" t="s">
        <v>83</v>
      </c>
      <c r="AW184" s="13" t="s">
        <v>31</v>
      </c>
      <c r="AX184" s="13" t="s">
        <v>75</v>
      </c>
      <c r="AY184" s="254" t="s">
        <v>112</v>
      </c>
    </row>
    <row r="185" s="14" customFormat="1">
      <c r="A185" s="14"/>
      <c r="B185" s="255"/>
      <c r="C185" s="256"/>
      <c r="D185" s="240" t="s">
        <v>123</v>
      </c>
      <c r="E185" s="257" t="s">
        <v>1</v>
      </c>
      <c r="F185" s="258" t="s">
        <v>207</v>
      </c>
      <c r="G185" s="256"/>
      <c r="H185" s="259">
        <v>664.38900000000001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5" t="s">
        <v>123</v>
      </c>
      <c r="AU185" s="265" t="s">
        <v>120</v>
      </c>
      <c r="AV185" s="14" t="s">
        <v>120</v>
      </c>
      <c r="AW185" s="14" t="s">
        <v>31</v>
      </c>
      <c r="AX185" s="14" t="s">
        <v>75</v>
      </c>
      <c r="AY185" s="265" t="s">
        <v>112</v>
      </c>
    </row>
    <row r="186" s="15" customFormat="1">
      <c r="A186" s="15"/>
      <c r="B186" s="266"/>
      <c r="C186" s="267"/>
      <c r="D186" s="240" t="s">
        <v>123</v>
      </c>
      <c r="E186" s="268" t="s">
        <v>1</v>
      </c>
      <c r="F186" s="269" t="s">
        <v>128</v>
      </c>
      <c r="G186" s="267"/>
      <c r="H186" s="270">
        <v>664.38900000000001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6" t="s">
        <v>123</v>
      </c>
      <c r="AU186" s="276" t="s">
        <v>120</v>
      </c>
      <c r="AV186" s="15" t="s">
        <v>119</v>
      </c>
      <c r="AW186" s="15" t="s">
        <v>31</v>
      </c>
      <c r="AX186" s="15" t="s">
        <v>83</v>
      </c>
      <c r="AY186" s="276" t="s">
        <v>112</v>
      </c>
    </row>
    <row r="187" s="2" customFormat="1" ht="44.25" customHeight="1">
      <c r="A187" s="38"/>
      <c r="B187" s="39"/>
      <c r="C187" s="277" t="s">
        <v>208</v>
      </c>
      <c r="D187" s="277" t="s">
        <v>129</v>
      </c>
      <c r="E187" s="278" t="s">
        <v>209</v>
      </c>
      <c r="F187" s="279" t="s">
        <v>210</v>
      </c>
      <c r="G187" s="280" t="s">
        <v>118</v>
      </c>
      <c r="H187" s="281">
        <v>139.923</v>
      </c>
      <c r="I187" s="282"/>
      <c r="J187" s="283">
        <f>ROUND(I187*H187,2)</f>
        <v>0</v>
      </c>
      <c r="K187" s="284"/>
      <c r="L187" s="285"/>
      <c r="M187" s="286" t="s">
        <v>1</v>
      </c>
      <c r="N187" s="287" t="s">
        <v>41</v>
      </c>
      <c r="O187" s="97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8" t="s">
        <v>133</v>
      </c>
      <c r="AT187" s="238" t="s">
        <v>129</v>
      </c>
      <c r="AU187" s="238" t="s">
        <v>120</v>
      </c>
      <c r="AY187" s="17" t="s">
        <v>112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7" t="s">
        <v>120</v>
      </c>
      <c r="BK187" s="239">
        <f>ROUND(I187*H187,2)</f>
        <v>0</v>
      </c>
      <c r="BL187" s="17" t="s">
        <v>119</v>
      </c>
      <c r="BM187" s="238" t="s">
        <v>211</v>
      </c>
    </row>
    <row r="188" s="2" customFormat="1">
      <c r="A188" s="38"/>
      <c r="B188" s="39"/>
      <c r="C188" s="40"/>
      <c r="D188" s="240" t="s">
        <v>121</v>
      </c>
      <c r="E188" s="40"/>
      <c r="F188" s="241" t="s">
        <v>212</v>
      </c>
      <c r="G188" s="40"/>
      <c r="H188" s="40"/>
      <c r="I188" s="242"/>
      <c r="J188" s="40"/>
      <c r="K188" s="40"/>
      <c r="L188" s="44"/>
      <c r="M188" s="243"/>
      <c r="N188" s="244"/>
      <c r="O188" s="97"/>
      <c r="P188" s="97"/>
      <c r="Q188" s="97"/>
      <c r="R188" s="97"/>
      <c r="S188" s="97"/>
      <c r="T188" s="9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121</v>
      </c>
      <c r="AU188" s="17" t="s">
        <v>120</v>
      </c>
    </row>
    <row r="189" s="13" customFormat="1">
      <c r="A189" s="13"/>
      <c r="B189" s="245"/>
      <c r="C189" s="246"/>
      <c r="D189" s="240" t="s">
        <v>123</v>
      </c>
      <c r="E189" s="247" t="s">
        <v>1</v>
      </c>
      <c r="F189" s="248" t="s">
        <v>206</v>
      </c>
      <c r="G189" s="246"/>
      <c r="H189" s="247" t="s">
        <v>1</v>
      </c>
      <c r="I189" s="249"/>
      <c r="J189" s="246"/>
      <c r="K189" s="246"/>
      <c r="L189" s="250"/>
      <c r="M189" s="251"/>
      <c r="N189" s="252"/>
      <c r="O189" s="252"/>
      <c r="P189" s="252"/>
      <c r="Q189" s="252"/>
      <c r="R189" s="252"/>
      <c r="S189" s="252"/>
      <c r="T189" s="25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4" t="s">
        <v>123</v>
      </c>
      <c r="AU189" s="254" t="s">
        <v>120</v>
      </c>
      <c r="AV189" s="13" t="s">
        <v>83</v>
      </c>
      <c r="AW189" s="13" t="s">
        <v>31</v>
      </c>
      <c r="AX189" s="13" t="s">
        <v>75</v>
      </c>
      <c r="AY189" s="254" t="s">
        <v>112</v>
      </c>
    </row>
    <row r="190" s="14" customFormat="1">
      <c r="A190" s="14"/>
      <c r="B190" s="255"/>
      <c r="C190" s="256"/>
      <c r="D190" s="240" t="s">
        <v>123</v>
      </c>
      <c r="E190" s="257" t="s">
        <v>1</v>
      </c>
      <c r="F190" s="258" t="s">
        <v>213</v>
      </c>
      <c r="G190" s="256"/>
      <c r="H190" s="259">
        <v>139.923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123</v>
      </c>
      <c r="AU190" s="265" t="s">
        <v>120</v>
      </c>
      <c r="AV190" s="14" t="s">
        <v>120</v>
      </c>
      <c r="AW190" s="14" t="s">
        <v>31</v>
      </c>
      <c r="AX190" s="14" t="s">
        <v>75</v>
      </c>
      <c r="AY190" s="265" t="s">
        <v>112</v>
      </c>
    </row>
    <row r="191" s="15" customFormat="1">
      <c r="A191" s="15"/>
      <c r="B191" s="266"/>
      <c r="C191" s="267"/>
      <c r="D191" s="240" t="s">
        <v>123</v>
      </c>
      <c r="E191" s="268" t="s">
        <v>1</v>
      </c>
      <c r="F191" s="269" t="s">
        <v>128</v>
      </c>
      <c r="G191" s="267"/>
      <c r="H191" s="270">
        <v>139.923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6" t="s">
        <v>123</v>
      </c>
      <c r="AU191" s="276" t="s">
        <v>120</v>
      </c>
      <c r="AV191" s="15" t="s">
        <v>119</v>
      </c>
      <c r="AW191" s="15" t="s">
        <v>31</v>
      </c>
      <c r="AX191" s="15" t="s">
        <v>83</v>
      </c>
      <c r="AY191" s="276" t="s">
        <v>112</v>
      </c>
    </row>
    <row r="192" s="2" customFormat="1" ht="24.15" customHeight="1">
      <c r="A192" s="38"/>
      <c r="B192" s="39"/>
      <c r="C192" s="277" t="s">
        <v>169</v>
      </c>
      <c r="D192" s="277" t="s">
        <v>129</v>
      </c>
      <c r="E192" s="278" t="s">
        <v>214</v>
      </c>
      <c r="F192" s="279" t="s">
        <v>215</v>
      </c>
      <c r="G192" s="280" t="s">
        <v>118</v>
      </c>
      <c r="H192" s="281">
        <v>26.43</v>
      </c>
      <c r="I192" s="282"/>
      <c r="J192" s="283">
        <f>ROUND(I192*H192,2)</f>
        <v>0</v>
      </c>
      <c r="K192" s="284"/>
      <c r="L192" s="285"/>
      <c r="M192" s="286" t="s">
        <v>1</v>
      </c>
      <c r="N192" s="287" t="s">
        <v>41</v>
      </c>
      <c r="O192" s="97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8" t="s">
        <v>133</v>
      </c>
      <c r="AT192" s="238" t="s">
        <v>129</v>
      </c>
      <c r="AU192" s="238" t="s">
        <v>120</v>
      </c>
      <c r="AY192" s="17" t="s">
        <v>112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7" t="s">
        <v>120</v>
      </c>
      <c r="BK192" s="239">
        <f>ROUND(I192*H192,2)</f>
        <v>0</v>
      </c>
      <c r="BL192" s="17" t="s">
        <v>119</v>
      </c>
      <c r="BM192" s="238" t="s">
        <v>216</v>
      </c>
    </row>
    <row r="193" s="2" customFormat="1">
      <c r="A193" s="38"/>
      <c r="B193" s="39"/>
      <c r="C193" s="40"/>
      <c r="D193" s="240" t="s">
        <v>121</v>
      </c>
      <c r="E193" s="40"/>
      <c r="F193" s="241" t="s">
        <v>122</v>
      </c>
      <c r="G193" s="40"/>
      <c r="H193" s="40"/>
      <c r="I193" s="242"/>
      <c r="J193" s="40"/>
      <c r="K193" s="40"/>
      <c r="L193" s="44"/>
      <c r="M193" s="243"/>
      <c r="N193" s="244"/>
      <c r="O193" s="97"/>
      <c r="P193" s="97"/>
      <c r="Q193" s="97"/>
      <c r="R193" s="97"/>
      <c r="S193" s="97"/>
      <c r="T193" s="9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121</v>
      </c>
      <c r="AU193" s="17" t="s">
        <v>120</v>
      </c>
    </row>
    <row r="194" s="2" customFormat="1" ht="37.8" customHeight="1">
      <c r="A194" s="38"/>
      <c r="B194" s="39"/>
      <c r="C194" s="226" t="s">
        <v>217</v>
      </c>
      <c r="D194" s="226" t="s">
        <v>115</v>
      </c>
      <c r="E194" s="227" t="s">
        <v>218</v>
      </c>
      <c r="F194" s="228" t="s">
        <v>219</v>
      </c>
      <c r="G194" s="229" t="s">
        <v>118</v>
      </c>
      <c r="H194" s="230">
        <v>609.38099999999997</v>
      </c>
      <c r="I194" s="231"/>
      <c r="J194" s="232">
        <f>ROUND(I194*H194,2)</f>
        <v>0</v>
      </c>
      <c r="K194" s="233"/>
      <c r="L194" s="44"/>
      <c r="M194" s="234" t="s">
        <v>1</v>
      </c>
      <c r="N194" s="235" t="s">
        <v>41</v>
      </c>
      <c r="O194" s="97"/>
      <c r="P194" s="236">
        <f>O194*H194</f>
        <v>0</v>
      </c>
      <c r="Q194" s="236">
        <v>0.02571</v>
      </c>
      <c r="R194" s="236">
        <f>Q194*H194</f>
        <v>15.66718551</v>
      </c>
      <c r="S194" s="236">
        <v>0</v>
      </c>
      <c r="T194" s="23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8" t="s">
        <v>119</v>
      </c>
      <c r="AT194" s="238" t="s">
        <v>115</v>
      </c>
      <c r="AU194" s="238" t="s">
        <v>120</v>
      </c>
      <c r="AY194" s="17" t="s">
        <v>112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7" t="s">
        <v>120</v>
      </c>
      <c r="BK194" s="239">
        <f>ROUND(I194*H194,2)</f>
        <v>0</v>
      </c>
      <c r="BL194" s="17" t="s">
        <v>119</v>
      </c>
      <c r="BM194" s="238" t="s">
        <v>220</v>
      </c>
    </row>
    <row r="195" s="2" customFormat="1" ht="44.25" customHeight="1">
      <c r="A195" s="38"/>
      <c r="B195" s="39"/>
      <c r="C195" s="226" t="s">
        <v>7</v>
      </c>
      <c r="D195" s="226" t="s">
        <v>115</v>
      </c>
      <c r="E195" s="227" t="s">
        <v>221</v>
      </c>
      <c r="F195" s="228" t="s">
        <v>222</v>
      </c>
      <c r="G195" s="229" t="s">
        <v>118</v>
      </c>
      <c r="H195" s="230">
        <v>6093.8100000000004</v>
      </c>
      <c r="I195" s="231"/>
      <c r="J195" s="232">
        <f>ROUND(I195*H195,2)</f>
        <v>0</v>
      </c>
      <c r="K195" s="233"/>
      <c r="L195" s="44"/>
      <c r="M195" s="234" t="s">
        <v>1</v>
      </c>
      <c r="N195" s="235" t="s">
        <v>41</v>
      </c>
      <c r="O195" s="97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8" t="s">
        <v>119</v>
      </c>
      <c r="AT195" s="238" t="s">
        <v>115</v>
      </c>
      <c r="AU195" s="238" t="s">
        <v>120</v>
      </c>
      <c r="AY195" s="17" t="s">
        <v>112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7" t="s">
        <v>120</v>
      </c>
      <c r="BK195" s="239">
        <f>ROUND(I195*H195,2)</f>
        <v>0</v>
      </c>
      <c r="BL195" s="17" t="s">
        <v>119</v>
      </c>
      <c r="BM195" s="238" t="s">
        <v>223</v>
      </c>
    </row>
    <row r="196" s="14" customFormat="1">
      <c r="A196" s="14"/>
      <c r="B196" s="255"/>
      <c r="C196" s="256"/>
      <c r="D196" s="240" t="s">
        <v>123</v>
      </c>
      <c r="E196" s="257" t="s">
        <v>1</v>
      </c>
      <c r="F196" s="258" t="s">
        <v>224</v>
      </c>
      <c r="G196" s="256"/>
      <c r="H196" s="259">
        <v>6093.8100000000004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123</v>
      </c>
      <c r="AU196" s="265" t="s">
        <v>120</v>
      </c>
      <c r="AV196" s="14" t="s">
        <v>120</v>
      </c>
      <c r="AW196" s="14" t="s">
        <v>31</v>
      </c>
      <c r="AX196" s="14" t="s">
        <v>75</v>
      </c>
      <c r="AY196" s="265" t="s">
        <v>112</v>
      </c>
    </row>
    <row r="197" s="15" customFormat="1">
      <c r="A197" s="15"/>
      <c r="B197" s="266"/>
      <c r="C197" s="267"/>
      <c r="D197" s="240" t="s">
        <v>123</v>
      </c>
      <c r="E197" s="268" t="s">
        <v>1</v>
      </c>
      <c r="F197" s="269" t="s">
        <v>128</v>
      </c>
      <c r="G197" s="267"/>
      <c r="H197" s="270">
        <v>6093.8100000000004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6" t="s">
        <v>123</v>
      </c>
      <c r="AU197" s="276" t="s">
        <v>120</v>
      </c>
      <c r="AV197" s="15" t="s">
        <v>119</v>
      </c>
      <c r="AW197" s="15" t="s">
        <v>31</v>
      </c>
      <c r="AX197" s="15" t="s">
        <v>83</v>
      </c>
      <c r="AY197" s="276" t="s">
        <v>112</v>
      </c>
    </row>
    <row r="198" s="2" customFormat="1" ht="37.8" customHeight="1">
      <c r="A198" s="38"/>
      <c r="B198" s="39"/>
      <c r="C198" s="226" t="s">
        <v>225</v>
      </c>
      <c r="D198" s="226" t="s">
        <v>115</v>
      </c>
      <c r="E198" s="227" t="s">
        <v>226</v>
      </c>
      <c r="F198" s="228" t="s">
        <v>227</v>
      </c>
      <c r="G198" s="229" t="s">
        <v>118</v>
      </c>
      <c r="H198" s="230">
        <v>137.31100000000001</v>
      </c>
      <c r="I198" s="231"/>
      <c r="J198" s="232">
        <f>ROUND(I198*H198,2)</f>
        <v>0</v>
      </c>
      <c r="K198" s="233"/>
      <c r="L198" s="44"/>
      <c r="M198" s="234" t="s">
        <v>1</v>
      </c>
      <c r="N198" s="235" t="s">
        <v>41</v>
      </c>
      <c r="O198" s="97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8" t="s">
        <v>119</v>
      </c>
      <c r="AT198" s="238" t="s">
        <v>115</v>
      </c>
      <c r="AU198" s="238" t="s">
        <v>120</v>
      </c>
      <c r="AY198" s="17" t="s">
        <v>112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7" t="s">
        <v>120</v>
      </c>
      <c r="BK198" s="239">
        <f>ROUND(I198*H198,2)</f>
        <v>0</v>
      </c>
      <c r="BL198" s="17" t="s">
        <v>119</v>
      </c>
      <c r="BM198" s="238" t="s">
        <v>228</v>
      </c>
    </row>
    <row r="199" s="2" customFormat="1" ht="44.25" customHeight="1">
      <c r="A199" s="38"/>
      <c r="B199" s="39"/>
      <c r="C199" s="226" t="s">
        <v>180</v>
      </c>
      <c r="D199" s="226" t="s">
        <v>115</v>
      </c>
      <c r="E199" s="227" t="s">
        <v>229</v>
      </c>
      <c r="F199" s="228" t="s">
        <v>230</v>
      </c>
      <c r="G199" s="229" t="s">
        <v>118</v>
      </c>
      <c r="H199" s="230">
        <v>1373.1099999999999</v>
      </c>
      <c r="I199" s="231"/>
      <c r="J199" s="232">
        <f>ROUND(I199*H199,2)</f>
        <v>0</v>
      </c>
      <c r="K199" s="233"/>
      <c r="L199" s="44"/>
      <c r="M199" s="234" t="s">
        <v>1</v>
      </c>
      <c r="N199" s="235" t="s">
        <v>41</v>
      </c>
      <c r="O199" s="97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8" t="s">
        <v>119</v>
      </c>
      <c r="AT199" s="238" t="s">
        <v>115</v>
      </c>
      <c r="AU199" s="238" t="s">
        <v>120</v>
      </c>
      <c r="AY199" s="17" t="s">
        <v>112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7" t="s">
        <v>120</v>
      </c>
      <c r="BK199" s="239">
        <f>ROUND(I199*H199,2)</f>
        <v>0</v>
      </c>
      <c r="BL199" s="17" t="s">
        <v>119</v>
      </c>
      <c r="BM199" s="238" t="s">
        <v>231</v>
      </c>
    </row>
    <row r="200" s="14" customFormat="1">
      <c r="A200" s="14"/>
      <c r="B200" s="255"/>
      <c r="C200" s="256"/>
      <c r="D200" s="240" t="s">
        <v>123</v>
      </c>
      <c r="E200" s="257" t="s">
        <v>1</v>
      </c>
      <c r="F200" s="258" t="s">
        <v>232</v>
      </c>
      <c r="G200" s="256"/>
      <c r="H200" s="259">
        <v>1373.1099999999999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5" t="s">
        <v>123</v>
      </c>
      <c r="AU200" s="265" t="s">
        <v>120</v>
      </c>
      <c r="AV200" s="14" t="s">
        <v>120</v>
      </c>
      <c r="AW200" s="14" t="s">
        <v>31</v>
      </c>
      <c r="AX200" s="14" t="s">
        <v>75</v>
      </c>
      <c r="AY200" s="265" t="s">
        <v>112</v>
      </c>
    </row>
    <row r="201" s="15" customFormat="1">
      <c r="A201" s="15"/>
      <c r="B201" s="266"/>
      <c r="C201" s="267"/>
      <c r="D201" s="240" t="s">
        <v>123</v>
      </c>
      <c r="E201" s="268" t="s">
        <v>1</v>
      </c>
      <c r="F201" s="269" t="s">
        <v>128</v>
      </c>
      <c r="G201" s="267"/>
      <c r="H201" s="270">
        <v>1373.1099999999999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6" t="s">
        <v>123</v>
      </c>
      <c r="AU201" s="276" t="s">
        <v>120</v>
      </c>
      <c r="AV201" s="15" t="s">
        <v>119</v>
      </c>
      <c r="AW201" s="15" t="s">
        <v>31</v>
      </c>
      <c r="AX201" s="15" t="s">
        <v>83</v>
      </c>
      <c r="AY201" s="276" t="s">
        <v>112</v>
      </c>
    </row>
    <row r="202" s="2" customFormat="1" ht="24.15" customHeight="1">
      <c r="A202" s="38"/>
      <c r="B202" s="39"/>
      <c r="C202" s="226" t="s">
        <v>233</v>
      </c>
      <c r="D202" s="226" t="s">
        <v>115</v>
      </c>
      <c r="E202" s="227" t="s">
        <v>234</v>
      </c>
      <c r="F202" s="228" t="s">
        <v>235</v>
      </c>
      <c r="G202" s="229" t="s">
        <v>118</v>
      </c>
      <c r="H202" s="230">
        <v>1493.384</v>
      </c>
      <c r="I202" s="231"/>
      <c r="J202" s="232">
        <f>ROUND(I202*H202,2)</f>
        <v>0</v>
      </c>
      <c r="K202" s="233"/>
      <c r="L202" s="44"/>
      <c r="M202" s="234" t="s">
        <v>1</v>
      </c>
      <c r="N202" s="235" t="s">
        <v>41</v>
      </c>
      <c r="O202" s="97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8" t="s">
        <v>119</v>
      </c>
      <c r="AT202" s="238" t="s">
        <v>115</v>
      </c>
      <c r="AU202" s="238" t="s">
        <v>120</v>
      </c>
      <c r="AY202" s="17" t="s">
        <v>112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7" t="s">
        <v>120</v>
      </c>
      <c r="BK202" s="239">
        <f>ROUND(I202*H202,2)</f>
        <v>0</v>
      </c>
      <c r="BL202" s="17" t="s">
        <v>119</v>
      </c>
      <c r="BM202" s="238" t="s">
        <v>236</v>
      </c>
    </row>
    <row r="203" s="2" customFormat="1">
      <c r="A203" s="38"/>
      <c r="B203" s="39"/>
      <c r="C203" s="40"/>
      <c r="D203" s="240" t="s">
        <v>121</v>
      </c>
      <c r="E203" s="40"/>
      <c r="F203" s="241" t="s">
        <v>237</v>
      </c>
      <c r="G203" s="40"/>
      <c r="H203" s="40"/>
      <c r="I203" s="242"/>
      <c r="J203" s="40"/>
      <c r="K203" s="40"/>
      <c r="L203" s="44"/>
      <c r="M203" s="243"/>
      <c r="N203" s="244"/>
      <c r="O203" s="97"/>
      <c r="P203" s="97"/>
      <c r="Q203" s="97"/>
      <c r="R203" s="97"/>
      <c r="S203" s="97"/>
      <c r="T203" s="9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121</v>
      </c>
      <c r="AU203" s="17" t="s">
        <v>120</v>
      </c>
    </row>
    <row r="204" s="13" customFormat="1">
      <c r="A204" s="13"/>
      <c r="B204" s="245"/>
      <c r="C204" s="246"/>
      <c r="D204" s="240" t="s">
        <v>123</v>
      </c>
      <c r="E204" s="247" t="s">
        <v>1</v>
      </c>
      <c r="F204" s="248" t="s">
        <v>124</v>
      </c>
      <c r="G204" s="246"/>
      <c r="H204" s="247" t="s">
        <v>1</v>
      </c>
      <c r="I204" s="249"/>
      <c r="J204" s="246"/>
      <c r="K204" s="246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123</v>
      </c>
      <c r="AU204" s="254" t="s">
        <v>120</v>
      </c>
      <c r="AV204" s="13" t="s">
        <v>83</v>
      </c>
      <c r="AW204" s="13" t="s">
        <v>31</v>
      </c>
      <c r="AX204" s="13" t="s">
        <v>75</v>
      </c>
      <c r="AY204" s="254" t="s">
        <v>112</v>
      </c>
    </row>
    <row r="205" s="14" customFormat="1">
      <c r="A205" s="14"/>
      <c r="B205" s="255"/>
      <c r="C205" s="256"/>
      <c r="D205" s="240" t="s">
        <v>123</v>
      </c>
      <c r="E205" s="257" t="s">
        <v>1</v>
      </c>
      <c r="F205" s="258" t="s">
        <v>238</v>
      </c>
      <c r="G205" s="256"/>
      <c r="H205" s="259">
        <v>282.80799999999999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123</v>
      </c>
      <c r="AU205" s="265" t="s">
        <v>120</v>
      </c>
      <c r="AV205" s="14" t="s">
        <v>120</v>
      </c>
      <c r="AW205" s="14" t="s">
        <v>31</v>
      </c>
      <c r="AX205" s="14" t="s">
        <v>75</v>
      </c>
      <c r="AY205" s="265" t="s">
        <v>112</v>
      </c>
    </row>
    <row r="206" s="13" customFormat="1">
      <c r="A206" s="13"/>
      <c r="B206" s="245"/>
      <c r="C206" s="246"/>
      <c r="D206" s="240" t="s">
        <v>123</v>
      </c>
      <c r="E206" s="247" t="s">
        <v>1</v>
      </c>
      <c r="F206" s="248" t="s">
        <v>126</v>
      </c>
      <c r="G206" s="246"/>
      <c r="H206" s="247" t="s">
        <v>1</v>
      </c>
      <c r="I206" s="249"/>
      <c r="J206" s="246"/>
      <c r="K206" s="246"/>
      <c r="L206" s="250"/>
      <c r="M206" s="251"/>
      <c r="N206" s="252"/>
      <c r="O206" s="252"/>
      <c r="P206" s="252"/>
      <c r="Q206" s="252"/>
      <c r="R206" s="252"/>
      <c r="S206" s="252"/>
      <c r="T206" s="25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4" t="s">
        <v>123</v>
      </c>
      <c r="AU206" s="254" t="s">
        <v>120</v>
      </c>
      <c r="AV206" s="13" t="s">
        <v>83</v>
      </c>
      <c r="AW206" s="13" t="s">
        <v>31</v>
      </c>
      <c r="AX206" s="13" t="s">
        <v>75</v>
      </c>
      <c r="AY206" s="254" t="s">
        <v>112</v>
      </c>
    </row>
    <row r="207" s="14" customFormat="1">
      <c r="A207" s="14"/>
      <c r="B207" s="255"/>
      <c r="C207" s="256"/>
      <c r="D207" s="240" t="s">
        <v>123</v>
      </c>
      <c r="E207" s="257" t="s">
        <v>1</v>
      </c>
      <c r="F207" s="258" t="s">
        <v>239</v>
      </c>
      <c r="G207" s="256"/>
      <c r="H207" s="259">
        <v>1210.576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5" t="s">
        <v>123</v>
      </c>
      <c r="AU207" s="265" t="s">
        <v>120</v>
      </c>
      <c r="AV207" s="14" t="s">
        <v>120</v>
      </c>
      <c r="AW207" s="14" t="s">
        <v>31</v>
      </c>
      <c r="AX207" s="14" t="s">
        <v>75</v>
      </c>
      <c r="AY207" s="265" t="s">
        <v>112</v>
      </c>
    </row>
    <row r="208" s="15" customFormat="1">
      <c r="A208" s="15"/>
      <c r="B208" s="266"/>
      <c r="C208" s="267"/>
      <c r="D208" s="240" t="s">
        <v>123</v>
      </c>
      <c r="E208" s="268" t="s">
        <v>1</v>
      </c>
      <c r="F208" s="269" t="s">
        <v>128</v>
      </c>
      <c r="G208" s="267"/>
      <c r="H208" s="270">
        <v>1493.384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6" t="s">
        <v>123</v>
      </c>
      <c r="AU208" s="276" t="s">
        <v>120</v>
      </c>
      <c r="AV208" s="15" t="s">
        <v>119</v>
      </c>
      <c r="AW208" s="15" t="s">
        <v>31</v>
      </c>
      <c r="AX208" s="15" t="s">
        <v>83</v>
      </c>
      <c r="AY208" s="276" t="s">
        <v>112</v>
      </c>
    </row>
    <row r="209" s="2" customFormat="1" ht="49.05" customHeight="1">
      <c r="A209" s="38"/>
      <c r="B209" s="39"/>
      <c r="C209" s="277" t="s">
        <v>183</v>
      </c>
      <c r="D209" s="277" t="s">
        <v>129</v>
      </c>
      <c r="E209" s="278" t="s">
        <v>240</v>
      </c>
      <c r="F209" s="279" t="s">
        <v>241</v>
      </c>
      <c r="G209" s="280" t="s">
        <v>132</v>
      </c>
      <c r="H209" s="281">
        <v>8631.0920000000006</v>
      </c>
      <c r="I209" s="282"/>
      <c r="J209" s="283">
        <f>ROUND(I209*H209,2)</f>
        <v>0</v>
      </c>
      <c r="K209" s="284"/>
      <c r="L209" s="285"/>
      <c r="M209" s="286" t="s">
        <v>1</v>
      </c>
      <c r="N209" s="287" t="s">
        <v>41</v>
      </c>
      <c r="O209" s="97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8" t="s">
        <v>133</v>
      </c>
      <c r="AT209" s="238" t="s">
        <v>129</v>
      </c>
      <c r="AU209" s="238" t="s">
        <v>120</v>
      </c>
      <c r="AY209" s="17" t="s">
        <v>112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7" t="s">
        <v>120</v>
      </c>
      <c r="BK209" s="239">
        <f>ROUND(I209*H209,2)</f>
        <v>0</v>
      </c>
      <c r="BL209" s="17" t="s">
        <v>119</v>
      </c>
      <c r="BM209" s="238" t="s">
        <v>242</v>
      </c>
    </row>
    <row r="210" s="2" customFormat="1">
      <c r="A210" s="38"/>
      <c r="B210" s="39"/>
      <c r="C210" s="40"/>
      <c r="D210" s="240" t="s">
        <v>121</v>
      </c>
      <c r="E210" s="40"/>
      <c r="F210" s="241" t="s">
        <v>243</v>
      </c>
      <c r="G210" s="40"/>
      <c r="H210" s="40"/>
      <c r="I210" s="242"/>
      <c r="J210" s="40"/>
      <c r="K210" s="40"/>
      <c r="L210" s="44"/>
      <c r="M210" s="243"/>
      <c r="N210" s="244"/>
      <c r="O210" s="97"/>
      <c r="P210" s="97"/>
      <c r="Q210" s="97"/>
      <c r="R210" s="97"/>
      <c r="S210" s="97"/>
      <c r="T210" s="9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121</v>
      </c>
      <c r="AU210" s="17" t="s">
        <v>120</v>
      </c>
    </row>
    <row r="211" s="2" customFormat="1" ht="24.15" customHeight="1">
      <c r="A211" s="38"/>
      <c r="B211" s="39"/>
      <c r="C211" s="277" t="s">
        <v>244</v>
      </c>
      <c r="D211" s="277" t="s">
        <v>129</v>
      </c>
      <c r="E211" s="278" t="s">
        <v>245</v>
      </c>
      <c r="F211" s="279" t="s">
        <v>246</v>
      </c>
      <c r="G211" s="280" t="s">
        <v>187</v>
      </c>
      <c r="H211" s="281">
        <v>13.585000000000001</v>
      </c>
      <c r="I211" s="282"/>
      <c r="J211" s="283">
        <f>ROUND(I211*H211,2)</f>
        <v>0</v>
      </c>
      <c r="K211" s="284"/>
      <c r="L211" s="285"/>
      <c r="M211" s="286" t="s">
        <v>1</v>
      </c>
      <c r="N211" s="287" t="s">
        <v>41</v>
      </c>
      <c r="O211" s="97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8" t="s">
        <v>133</v>
      </c>
      <c r="AT211" s="238" t="s">
        <v>129</v>
      </c>
      <c r="AU211" s="238" t="s">
        <v>120</v>
      </c>
      <c r="AY211" s="17" t="s">
        <v>112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7" t="s">
        <v>120</v>
      </c>
      <c r="BK211" s="239">
        <f>ROUND(I211*H211,2)</f>
        <v>0</v>
      </c>
      <c r="BL211" s="17" t="s">
        <v>119</v>
      </c>
      <c r="BM211" s="238" t="s">
        <v>247</v>
      </c>
    </row>
    <row r="212" s="2" customFormat="1" ht="24.15" customHeight="1">
      <c r="A212" s="38"/>
      <c r="B212" s="39"/>
      <c r="C212" s="277" t="s">
        <v>188</v>
      </c>
      <c r="D212" s="277" t="s">
        <v>129</v>
      </c>
      <c r="E212" s="278" t="s">
        <v>248</v>
      </c>
      <c r="F212" s="279" t="s">
        <v>249</v>
      </c>
      <c r="G212" s="280" t="s">
        <v>250</v>
      </c>
      <c r="H212" s="281">
        <v>60</v>
      </c>
      <c r="I212" s="282"/>
      <c r="J212" s="283">
        <f>ROUND(I212*H212,2)</f>
        <v>0</v>
      </c>
      <c r="K212" s="284"/>
      <c r="L212" s="285"/>
      <c r="M212" s="286" t="s">
        <v>1</v>
      </c>
      <c r="N212" s="287" t="s">
        <v>41</v>
      </c>
      <c r="O212" s="97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8" t="s">
        <v>133</v>
      </c>
      <c r="AT212" s="238" t="s">
        <v>129</v>
      </c>
      <c r="AU212" s="238" t="s">
        <v>120</v>
      </c>
      <c r="AY212" s="17" t="s">
        <v>112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7" t="s">
        <v>120</v>
      </c>
      <c r="BK212" s="239">
        <f>ROUND(I212*H212,2)</f>
        <v>0</v>
      </c>
      <c r="BL212" s="17" t="s">
        <v>119</v>
      </c>
      <c r="BM212" s="238" t="s">
        <v>251</v>
      </c>
    </row>
    <row r="213" s="2" customFormat="1" ht="49.05" customHeight="1">
      <c r="A213" s="38"/>
      <c r="B213" s="39"/>
      <c r="C213" s="226" t="s">
        <v>252</v>
      </c>
      <c r="D213" s="226" t="s">
        <v>115</v>
      </c>
      <c r="E213" s="227" t="s">
        <v>253</v>
      </c>
      <c r="F213" s="228" t="s">
        <v>254</v>
      </c>
      <c r="G213" s="229" t="s">
        <v>118</v>
      </c>
      <c r="H213" s="230">
        <v>746.69200000000001</v>
      </c>
      <c r="I213" s="231"/>
      <c r="J213" s="232">
        <f>ROUND(I213*H213,2)</f>
        <v>0</v>
      </c>
      <c r="K213" s="233"/>
      <c r="L213" s="44"/>
      <c r="M213" s="234" t="s">
        <v>1</v>
      </c>
      <c r="N213" s="235" t="s">
        <v>41</v>
      </c>
      <c r="O213" s="97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8" t="s">
        <v>119</v>
      </c>
      <c r="AT213" s="238" t="s">
        <v>115</v>
      </c>
      <c r="AU213" s="238" t="s">
        <v>120</v>
      </c>
      <c r="AY213" s="17" t="s">
        <v>112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7" t="s">
        <v>120</v>
      </c>
      <c r="BK213" s="239">
        <f>ROUND(I213*H213,2)</f>
        <v>0</v>
      </c>
      <c r="BL213" s="17" t="s">
        <v>119</v>
      </c>
      <c r="BM213" s="238" t="s">
        <v>255</v>
      </c>
    </row>
    <row r="214" s="13" customFormat="1">
      <c r="A214" s="13"/>
      <c r="B214" s="245"/>
      <c r="C214" s="246"/>
      <c r="D214" s="240" t="s">
        <v>123</v>
      </c>
      <c r="E214" s="247" t="s">
        <v>1</v>
      </c>
      <c r="F214" s="248" t="s">
        <v>124</v>
      </c>
      <c r="G214" s="246"/>
      <c r="H214" s="247" t="s">
        <v>1</v>
      </c>
      <c r="I214" s="249"/>
      <c r="J214" s="246"/>
      <c r="K214" s="246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123</v>
      </c>
      <c r="AU214" s="254" t="s">
        <v>120</v>
      </c>
      <c r="AV214" s="13" t="s">
        <v>83</v>
      </c>
      <c r="AW214" s="13" t="s">
        <v>31</v>
      </c>
      <c r="AX214" s="13" t="s">
        <v>75</v>
      </c>
      <c r="AY214" s="254" t="s">
        <v>112</v>
      </c>
    </row>
    <row r="215" s="14" customFormat="1">
      <c r="A215" s="14"/>
      <c r="B215" s="255"/>
      <c r="C215" s="256"/>
      <c r="D215" s="240" t="s">
        <v>123</v>
      </c>
      <c r="E215" s="257" t="s">
        <v>1</v>
      </c>
      <c r="F215" s="258" t="s">
        <v>125</v>
      </c>
      <c r="G215" s="256"/>
      <c r="H215" s="259">
        <v>141.404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123</v>
      </c>
      <c r="AU215" s="265" t="s">
        <v>120</v>
      </c>
      <c r="AV215" s="14" t="s">
        <v>120</v>
      </c>
      <c r="AW215" s="14" t="s">
        <v>31</v>
      </c>
      <c r="AX215" s="14" t="s">
        <v>75</v>
      </c>
      <c r="AY215" s="265" t="s">
        <v>112</v>
      </c>
    </row>
    <row r="216" s="13" customFormat="1">
      <c r="A216" s="13"/>
      <c r="B216" s="245"/>
      <c r="C216" s="246"/>
      <c r="D216" s="240" t="s">
        <v>123</v>
      </c>
      <c r="E216" s="247" t="s">
        <v>1</v>
      </c>
      <c r="F216" s="248" t="s">
        <v>126</v>
      </c>
      <c r="G216" s="246"/>
      <c r="H216" s="247" t="s">
        <v>1</v>
      </c>
      <c r="I216" s="249"/>
      <c r="J216" s="246"/>
      <c r="K216" s="246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123</v>
      </c>
      <c r="AU216" s="254" t="s">
        <v>120</v>
      </c>
      <c r="AV216" s="13" t="s">
        <v>83</v>
      </c>
      <c r="AW216" s="13" t="s">
        <v>31</v>
      </c>
      <c r="AX216" s="13" t="s">
        <v>75</v>
      </c>
      <c r="AY216" s="254" t="s">
        <v>112</v>
      </c>
    </row>
    <row r="217" s="14" customFormat="1">
      <c r="A217" s="14"/>
      <c r="B217" s="255"/>
      <c r="C217" s="256"/>
      <c r="D217" s="240" t="s">
        <v>123</v>
      </c>
      <c r="E217" s="257" t="s">
        <v>1</v>
      </c>
      <c r="F217" s="258" t="s">
        <v>127</v>
      </c>
      <c r="G217" s="256"/>
      <c r="H217" s="259">
        <v>605.28800000000001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5" t="s">
        <v>123</v>
      </c>
      <c r="AU217" s="265" t="s">
        <v>120</v>
      </c>
      <c r="AV217" s="14" t="s">
        <v>120</v>
      </c>
      <c r="AW217" s="14" t="s">
        <v>31</v>
      </c>
      <c r="AX217" s="14" t="s">
        <v>75</v>
      </c>
      <c r="AY217" s="265" t="s">
        <v>112</v>
      </c>
    </row>
    <row r="218" s="15" customFormat="1">
      <c r="A218" s="15"/>
      <c r="B218" s="266"/>
      <c r="C218" s="267"/>
      <c r="D218" s="240" t="s">
        <v>123</v>
      </c>
      <c r="E218" s="268" t="s">
        <v>1</v>
      </c>
      <c r="F218" s="269" t="s">
        <v>128</v>
      </c>
      <c r="G218" s="267"/>
      <c r="H218" s="270">
        <v>746.69200000000001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6" t="s">
        <v>123</v>
      </c>
      <c r="AU218" s="276" t="s">
        <v>120</v>
      </c>
      <c r="AV218" s="15" t="s">
        <v>119</v>
      </c>
      <c r="AW218" s="15" t="s">
        <v>31</v>
      </c>
      <c r="AX218" s="15" t="s">
        <v>83</v>
      </c>
      <c r="AY218" s="276" t="s">
        <v>112</v>
      </c>
    </row>
    <row r="219" s="2" customFormat="1" ht="37.8" customHeight="1">
      <c r="A219" s="38"/>
      <c r="B219" s="39"/>
      <c r="C219" s="277" t="s">
        <v>193</v>
      </c>
      <c r="D219" s="277" t="s">
        <v>129</v>
      </c>
      <c r="E219" s="278" t="s">
        <v>256</v>
      </c>
      <c r="F219" s="279" t="s">
        <v>257</v>
      </c>
      <c r="G219" s="280" t="s">
        <v>132</v>
      </c>
      <c r="H219" s="281">
        <v>7765.5969999999998</v>
      </c>
      <c r="I219" s="282"/>
      <c r="J219" s="283">
        <f>ROUND(I219*H219,2)</f>
        <v>0</v>
      </c>
      <c r="K219" s="284"/>
      <c r="L219" s="285"/>
      <c r="M219" s="286" t="s">
        <v>1</v>
      </c>
      <c r="N219" s="287" t="s">
        <v>41</v>
      </c>
      <c r="O219" s="97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8" t="s">
        <v>133</v>
      </c>
      <c r="AT219" s="238" t="s">
        <v>129</v>
      </c>
      <c r="AU219" s="238" t="s">
        <v>120</v>
      </c>
      <c r="AY219" s="17" t="s">
        <v>112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7" t="s">
        <v>120</v>
      </c>
      <c r="BK219" s="239">
        <f>ROUND(I219*H219,2)</f>
        <v>0</v>
      </c>
      <c r="BL219" s="17" t="s">
        <v>119</v>
      </c>
      <c r="BM219" s="238" t="s">
        <v>258</v>
      </c>
    </row>
    <row r="220" s="12" customFormat="1" ht="22.8" customHeight="1">
      <c r="A220" s="12"/>
      <c r="B220" s="211"/>
      <c r="C220" s="212"/>
      <c r="D220" s="213" t="s">
        <v>74</v>
      </c>
      <c r="E220" s="224" t="s">
        <v>259</v>
      </c>
      <c r="F220" s="224" t="s">
        <v>260</v>
      </c>
      <c r="G220" s="212"/>
      <c r="H220" s="212"/>
      <c r="I220" s="215"/>
      <c r="J220" s="225">
        <f>BK220</f>
        <v>0</v>
      </c>
      <c r="K220" s="212"/>
      <c r="L220" s="216"/>
      <c r="M220" s="217"/>
      <c r="N220" s="218"/>
      <c r="O220" s="218"/>
      <c r="P220" s="219">
        <f>SUM(P221:P263)</f>
        <v>0</v>
      </c>
      <c r="Q220" s="218"/>
      <c r="R220" s="219">
        <f>SUM(R221:R263)</f>
        <v>0</v>
      </c>
      <c r="S220" s="218"/>
      <c r="T220" s="220">
        <f>SUM(T221:T263)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1" t="s">
        <v>120</v>
      </c>
      <c r="AT220" s="222" t="s">
        <v>74</v>
      </c>
      <c r="AU220" s="222" t="s">
        <v>83</v>
      </c>
      <c r="AY220" s="221" t="s">
        <v>112</v>
      </c>
      <c r="BK220" s="223">
        <f>SUM(BK221:BK263)</f>
        <v>0</v>
      </c>
    </row>
    <row r="221" s="2" customFormat="1" ht="66.75" customHeight="1">
      <c r="A221" s="38"/>
      <c r="B221" s="39"/>
      <c r="C221" s="226" t="s">
        <v>261</v>
      </c>
      <c r="D221" s="226" t="s">
        <v>115</v>
      </c>
      <c r="E221" s="227" t="s">
        <v>262</v>
      </c>
      <c r="F221" s="228" t="s">
        <v>263</v>
      </c>
      <c r="G221" s="229" t="s">
        <v>118</v>
      </c>
      <c r="H221" s="230">
        <v>135.84800000000001</v>
      </c>
      <c r="I221" s="231"/>
      <c r="J221" s="232">
        <f>ROUND(I221*H221,2)</f>
        <v>0</v>
      </c>
      <c r="K221" s="233"/>
      <c r="L221" s="44"/>
      <c r="M221" s="234" t="s">
        <v>1</v>
      </c>
      <c r="N221" s="235" t="s">
        <v>41</v>
      </c>
      <c r="O221" s="97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8" t="s">
        <v>160</v>
      </c>
      <c r="AT221" s="238" t="s">
        <v>115</v>
      </c>
      <c r="AU221" s="238" t="s">
        <v>120</v>
      </c>
      <c r="AY221" s="17" t="s">
        <v>112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7" t="s">
        <v>120</v>
      </c>
      <c r="BK221" s="239">
        <f>ROUND(I221*H221,2)</f>
        <v>0</v>
      </c>
      <c r="BL221" s="17" t="s">
        <v>160</v>
      </c>
      <c r="BM221" s="238" t="s">
        <v>264</v>
      </c>
    </row>
    <row r="222" s="2" customFormat="1">
      <c r="A222" s="38"/>
      <c r="B222" s="39"/>
      <c r="C222" s="40"/>
      <c r="D222" s="240" t="s">
        <v>121</v>
      </c>
      <c r="E222" s="40"/>
      <c r="F222" s="241" t="s">
        <v>265</v>
      </c>
      <c r="G222" s="40"/>
      <c r="H222" s="40"/>
      <c r="I222" s="242"/>
      <c r="J222" s="40"/>
      <c r="K222" s="40"/>
      <c r="L222" s="44"/>
      <c r="M222" s="243"/>
      <c r="N222" s="244"/>
      <c r="O222" s="97"/>
      <c r="P222" s="97"/>
      <c r="Q222" s="97"/>
      <c r="R222" s="97"/>
      <c r="S222" s="97"/>
      <c r="T222" s="9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121</v>
      </c>
      <c r="AU222" s="17" t="s">
        <v>120</v>
      </c>
    </row>
    <row r="223" s="2" customFormat="1" ht="66.75" customHeight="1">
      <c r="A223" s="38"/>
      <c r="B223" s="39"/>
      <c r="C223" s="277" t="s">
        <v>197</v>
      </c>
      <c r="D223" s="277" t="s">
        <v>129</v>
      </c>
      <c r="E223" s="278" t="s">
        <v>266</v>
      </c>
      <c r="F223" s="279" t="s">
        <v>267</v>
      </c>
      <c r="G223" s="280" t="s">
        <v>118</v>
      </c>
      <c r="H223" s="281">
        <v>156.22499999999999</v>
      </c>
      <c r="I223" s="282"/>
      <c r="J223" s="283">
        <f>ROUND(I223*H223,2)</f>
        <v>0</v>
      </c>
      <c r="K223" s="284"/>
      <c r="L223" s="285"/>
      <c r="M223" s="286" t="s">
        <v>1</v>
      </c>
      <c r="N223" s="287" t="s">
        <v>41</v>
      </c>
      <c r="O223" s="97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8" t="s">
        <v>204</v>
      </c>
      <c r="AT223" s="238" t="s">
        <v>129</v>
      </c>
      <c r="AU223" s="238" t="s">
        <v>120</v>
      </c>
      <c r="AY223" s="17" t="s">
        <v>112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7" t="s">
        <v>120</v>
      </c>
      <c r="BK223" s="239">
        <f>ROUND(I223*H223,2)</f>
        <v>0</v>
      </c>
      <c r="BL223" s="17" t="s">
        <v>160</v>
      </c>
      <c r="BM223" s="238" t="s">
        <v>268</v>
      </c>
    </row>
    <row r="224" s="2" customFormat="1">
      <c r="A224" s="38"/>
      <c r="B224" s="39"/>
      <c r="C224" s="40"/>
      <c r="D224" s="240" t="s">
        <v>121</v>
      </c>
      <c r="E224" s="40"/>
      <c r="F224" s="241" t="s">
        <v>269</v>
      </c>
      <c r="G224" s="40"/>
      <c r="H224" s="40"/>
      <c r="I224" s="242"/>
      <c r="J224" s="40"/>
      <c r="K224" s="40"/>
      <c r="L224" s="44"/>
      <c r="M224" s="243"/>
      <c r="N224" s="244"/>
      <c r="O224" s="97"/>
      <c r="P224" s="97"/>
      <c r="Q224" s="97"/>
      <c r="R224" s="97"/>
      <c r="S224" s="97"/>
      <c r="T224" s="9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121</v>
      </c>
      <c r="AU224" s="17" t="s">
        <v>120</v>
      </c>
    </row>
    <row r="225" s="13" customFormat="1">
      <c r="A225" s="13"/>
      <c r="B225" s="245"/>
      <c r="C225" s="246"/>
      <c r="D225" s="240" t="s">
        <v>123</v>
      </c>
      <c r="E225" s="247" t="s">
        <v>1</v>
      </c>
      <c r="F225" s="248" t="s">
        <v>270</v>
      </c>
      <c r="G225" s="246"/>
      <c r="H225" s="247" t="s">
        <v>1</v>
      </c>
      <c r="I225" s="249"/>
      <c r="J225" s="246"/>
      <c r="K225" s="246"/>
      <c r="L225" s="250"/>
      <c r="M225" s="251"/>
      <c r="N225" s="252"/>
      <c r="O225" s="252"/>
      <c r="P225" s="252"/>
      <c r="Q225" s="252"/>
      <c r="R225" s="252"/>
      <c r="S225" s="252"/>
      <c r="T225" s="25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4" t="s">
        <v>123</v>
      </c>
      <c r="AU225" s="254" t="s">
        <v>120</v>
      </c>
      <c r="AV225" s="13" t="s">
        <v>83</v>
      </c>
      <c r="AW225" s="13" t="s">
        <v>31</v>
      </c>
      <c r="AX225" s="13" t="s">
        <v>75</v>
      </c>
      <c r="AY225" s="254" t="s">
        <v>112</v>
      </c>
    </row>
    <row r="226" s="14" customFormat="1">
      <c r="A226" s="14"/>
      <c r="B226" s="255"/>
      <c r="C226" s="256"/>
      <c r="D226" s="240" t="s">
        <v>123</v>
      </c>
      <c r="E226" s="257" t="s">
        <v>1</v>
      </c>
      <c r="F226" s="258" t="s">
        <v>271</v>
      </c>
      <c r="G226" s="256"/>
      <c r="H226" s="259">
        <v>156.22499999999999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5" t="s">
        <v>123</v>
      </c>
      <c r="AU226" s="265" t="s">
        <v>120</v>
      </c>
      <c r="AV226" s="14" t="s">
        <v>120</v>
      </c>
      <c r="AW226" s="14" t="s">
        <v>31</v>
      </c>
      <c r="AX226" s="14" t="s">
        <v>75</v>
      </c>
      <c r="AY226" s="265" t="s">
        <v>112</v>
      </c>
    </row>
    <row r="227" s="15" customFormat="1">
      <c r="A227" s="15"/>
      <c r="B227" s="266"/>
      <c r="C227" s="267"/>
      <c r="D227" s="240" t="s">
        <v>123</v>
      </c>
      <c r="E227" s="268" t="s">
        <v>1</v>
      </c>
      <c r="F227" s="269" t="s">
        <v>128</v>
      </c>
      <c r="G227" s="267"/>
      <c r="H227" s="270">
        <v>156.22499999999999</v>
      </c>
      <c r="I227" s="271"/>
      <c r="J227" s="267"/>
      <c r="K227" s="267"/>
      <c r="L227" s="272"/>
      <c r="M227" s="273"/>
      <c r="N227" s="274"/>
      <c r="O227" s="274"/>
      <c r="P227" s="274"/>
      <c r="Q227" s="274"/>
      <c r="R227" s="274"/>
      <c r="S227" s="274"/>
      <c r="T227" s="27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6" t="s">
        <v>123</v>
      </c>
      <c r="AU227" s="276" t="s">
        <v>120</v>
      </c>
      <c r="AV227" s="15" t="s">
        <v>119</v>
      </c>
      <c r="AW227" s="15" t="s">
        <v>31</v>
      </c>
      <c r="AX227" s="15" t="s">
        <v>83</v>
      </c>
      <c r="AY227" s="276" t="s">
        <v>112</v>
      </c>
    </row>
    <row r="228" s="2" customFormat="1" ht="44.25" customHeight="1">
      <c r="A228" s="38"/>
      <c r="B228" s="39"/>
      <c r="C228" s="226" t="s">
        <v>272</v>
      </c>
      <c r="D228" s="226" t="s">
        <v>115</v>
      </c>
      <c r="E228" s="227" t="s">
        <v>273</v>
      </c>
      <c r="F228" s="228" t="s">
        <v>274</v>
      </c>
      <c r="G228" s="229" t="s">
        <v>118</v>
      </c>
      <c r="H228" s="230">
        <v>101.38</v>
      </c>
      <c r="I228" s="231"/>
      <c r="J228" s="232">
        <f>ROUND(I228*H228,2)</f>
        <v>0</v>
      </c>
      <c r="K228" s="233"/>
      <c r="L228" s="44"/>
      <c r="M228" s="234" t="s">
        <v>1</v>
      </c>
      <c r="N228" s="235" t="s">
        <v>41</v>
      </c>
      <c r="O228" s="97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8" t="s">
        <v>160</v>
      </c>
      <c r="AT228" s="238" t="s">
        <v>115</v>
      </c>
      <c r="AU228" s="238" t="s">
        <v>120</v>
      </c>
      <c r="AY228" s="17" t="s">
        <v>112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7" t="s">
        <v>120</v>
      </c>
      <c r="BK228" s="239">
        <f>ROUND(I228*H228,2)</f>
        <v>0</v>
      </c>
      <c r="BL228" s="17" t="s">
        <v>160</v>
      </c>
      <c r="BM228" s="238" t="s">
        <v>275</v>
      </c>
    </row>
    <row r="229" s="2" customFormat="1">
      <c r="A229" s="38"/>
      <c r="B229" s="39"/>
      <c r="C229" s="40"/>
      <c r="D229" s="240" t="s">
        <v>121</v>
      </c>
      <c r="E229" s="40"/>
      <c r="F229" s="241" t="s">
        <v>276</v>
      </c>
      <c r="G229" s="40"/>
      <c r="H229" s="40"/>
      <c r="I229" s="242"/>
      <c r="J229" s="40"/>
      <c r="K229" s="40"/>
      <c r="L229" s="44"/>
      <c r="M229" s="243"/>
      <c r="N229" s="244"/>
      <c r="O229" s="97"/>
      <c r="P229" s="97"/>
      <c r="Q229" s="97"/>
      <c r="R229" s="97"/>
      <c r="S229" s="97"/>
      <c r="T229" s="9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121</v>
      </c>
      <c r="AU229" s="17" t="s">
        <v>120</v>
      </c>
    </row>
    <row r="230" s="2" customFormat="1" ht="44.25" customHeight="1">
      <c r="A230" s="38"/>
      <c r="B230" s="39"/>
      <c r="C230" s="277" t="s">
        <v>204</v>
      </c>
      <c r="D230" s="277" t="s">
        <v>129</v>
      </c>
      <c r="E230" s="278" t="s">
        <v>277</v>
      </c>
      <c r="F230" s="279" t="s">
        <v>278</v>
      </c>
      <c r="G230" s="280" t="s">
        <v>132</v>
      </c>
      <c r="H230" s="281">
        <v>263.58800000000002</v>
      </c>
      <c r="I230" s="282"/>
      <c r="J230" s="283">
        <f>ROUND(I230*H230,2)</f>
        <v>0</v>
      </c>
      <c r="K230" s="284"/>
      <c r="L230" s="285"/>
      <c r="M230" s="286" t="s">
        <v>1</v>
      </c>
      <c r="N230" s="287" t="s">
        <v>41</v>
      </c>
      <c r="O230" s="97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8" t="s">
        <v>204</v>
      </c>
      <c r="AT230" s="238" t="s">
        <v>129</v>
      </c>
      <c r="AU230" s="238" t="s">
        <v>120</v>
      </c>
      <c r="AY230" s="17" t="s">
        <v>112</v>
      </c>
      <c r="BE230" s="239">
        <f>IF(N230="základná",J230,0)</f>
        <v>0</v>
      </c>
      <c r="BF230" s="239">
        <f>IF(N230="znížená",J230,0)</f>
        <v>0</v>
      </c>
      <c r="BG230" s="239">
        <f>IF(N230="zákl. prenesená",J230,0)</f>
        <v>0</v>
      </c>
      <c r="BH230" s="239">
        <f>IF(N230="zníž. prenesená",J230,0)</f>
        <v>0</v>
      </c>
      <c r="BI230" s="239">
        <f>IF(N230="nulová",J230,0)</f>
        <v>0</v>
      </c>
      <c r="BJ230" s="17" t="s">
        <v>120</v>
      </c>
      <c r="BK230" s="239">
        <f>ROUND(I230*H230,2)</f>
        <v>0</v>
      </c>
      <c r="BL230" s="17" t="s">
        <v>160</v>
      </c>
      <c r="BM230" s="238" t="s">
        <v>279</v>
      </c>
    </row>
    <row r="231" s="2" customFormat="1">
      <c r="A231" s="38"/>
      <c r="B231" s="39"/>
      <c r="C231" s="40"/>
      <c r="D231" s="240" t="s">
        <v>121</v>
      </c>
      <c r="E231" s="40"/>
      <c r="F231" s="241" t="s">
        <v>276</v>
      </c>
      <c r="G231" s="40"/>
      <c r="H231" s="40"/>
      <c r="I231" s="242"/>
      <c r="J231" s="40"/>
      <c r="K231" s="40"/>
      <c r="L231" s="44"/>
      <c r="M231" s="243"/>
      <c r="N231" s="244"/>
      <c r="O231" s="97"/>
      <c r="P231" s="97"/>
      <c r="Q231" s="97"/>
      <c r="R231" s="97"/>
      <c r="S231" s="97"/>
      <c r="T231" s="9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121</v>
      </c>
      <c r="AU231" s="17" t="s">
        <v>120</v>
      </c>
    </row>
    <row r="232" s="2" customFormat="1" ht="62.7" customHeight="1">
      <c r="A232" s="38"/>
      <c r="B232" s="39"/>
      <c r="C232" s="226" t="s">
        <v>280</v>
      </c>
      <c r="D232" s="226" t="s">
        <v>115</v>
      </c>
      <c r="E232" s="227" t="s">
        <v>281</v>
      </c>
      <c r="F232" s="228" t="s">
        <v>282</v>
      </c>
      <c r="G232" s="229" t="s">
        <v>118</v>
      </c>
      <c r="H232" s="230">
        <v>135.84800000000001</v>
      </c>
      <c r="I232" s="231"/>
      <c r="J232" s="232">
        <f>ROUND(I232*H232,2)</f>
        <v>0</v>
      </c>
      <c r="K232" s="233"/>
      <c r="L232" s="44"/>
      <c r="M232" s="234" t="s">
        <v>1</v>
      </c>
      <c r="N232" s="235" t="s">
        <v>41</v>
      </c>
      <c r="O232" s="97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8" t="s">
        <v>160</v>
      </c>
      <c r="AT232" s="238" t="s">
        <v>115</v>
      </c>
      <c r="AU232" s="238" t="s">
        <v>120</v>
      </c>
      <c r="AY232" s="17" t="s">
        <v>112</v>
      </c>
      <c r="BE232" s="239">
        <f>IF(N232="základná",J232,0)</f>
        <v>0</v>
      </c>
      <c r="BF232" s="239">
        <f>IF(N232="znížená",J232,0)</f>
        <v>0</v>
      </c>
      <c r="BG232" s="239">
        <f>IF(N232="zákl. prenesená",J232,0)</f>
        <v>0</v>
      </c>
      <c r="BH232" s="239">
        <f>IF(N232="zníž. prenesená",J232,0)</f>
        <v>0</v>
      </c>
      <c r="BI232" s="239">
        <f>IF(N232="nulová",J232,0)</f>
        <v>0</v>
      </c>
      <c r="BJ232" s="17" t="s">
        <v>120</v>
      </c>
      <c r="BK232" s="239">
        <f>ROUND(I232*H232,2)</f>
        <v>0</v>
      </c>
      <c r="BL232" s="17" t="s">
        <v>160</v>
      </c>
      <c r="BM232" s="238" t="s">
        <v>283</v>
      </c>
    </row>
    <row r="233" s="2" customFormat="1" ht="62.7" customHeight="1">
      <c r="A233" s="38"/>
      <c r="B233" s="39"/>
      <c r="C233" s="277" t="s">
        <v>211</v>
      </c>
      <c r="D233" s="277" t="s">
        <v>129</v>
      </c>
      <c r="E233" s="278" t="s">
        <v>284</v>
      </c>
      <c r="F233" s="279" t="s">
        <v>285</v>
      </c>
      <c r="G233" s="280" t="s">
        <v>118</v>
      </c>
      <c r="H233" s="281">
        <v>39.323</v>
      </c>
      <c r="I233" s="282"/>
      <c r="J233" s="283">
        <f>ROUND(I233*H233,2)</f>
        <v>0</v>
      </c>
      <c r="K233" s="284"/>
      <c r="L233" s="285"/>
      <c r="M233" s="286" t="s">
        <v>1</v>
      </c>
      <c r="N233" s="287" t="s">
        <v>41</v>
      </c>
      <c r="O233" s="97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8" t="s">
        <v>204</v>
      </c>
      <c r="AT233" s="238" t="s">
        <v>129</v>
      </c>
      <c r="AU233" s="238" t="s">
        <v>120</v>
      </c>
      <c r="AY233" s="17" t="s">
        <v>112</v>
      </c>
      <c r="BE233" s="239">
        <f>IF(N233="základná",J233,0)</f>
        <v>0</v>
      </c>
      <c r="BF233" s="239">
        <f>IF(N233="znížená",J233,0)</f>
        <v>0</v>
      </c>
      <c r="BG233" s="239">
        <f>IF(N233="zákl. prenesená",J233,0)</f>
        <v>0</v>
      </c>
      <c r="BH233" s="239">
        <f>IF(N233="zníž. prenesená",J233,0)</f>
        <v>0</v>
      </c>
      <c r="BI233" s="239">
        <f>IF(N233="nulová",J233,0)</f>
        <v>0</v>
      </c>
      <c r="BJ233" s="17" t="s">
        <v>120</v>
      </c>
      <c r="BK233" s="239">
        <f>ROUND(I233*H233,2)</f>
        <v>0</v>
      </c>
      <c r="BL233" s="17" t="s">
        <v>160</v>
      </c>
      <c r="BM233" s="238" t="s">
        <v>286</v>
      </c>
    </row>
    <row r="234" s="2" customFormat="1" ht="55.5" customHeight="1">
      <c r="A234" s="38"/>
      <c r="B234" s="39"/>
      <c r="C234" s="226" t="s">
        <v>287</v>
      </c>
      <c r="D234" s="226" t="s">
        <v>115</v>
      </c>
      <c r="E234" s="227" t="s">
        <v>288</v>
      </c>
      <c r="F234" s="228" t="s">
        <v>289</v>
      </c>
      <c r="G234" s="229" t="s">
        <v>118</v>
      </c>
      <c r="H234" s="230">
        <v>34.194000000000003</v>
      </c>
      <c r="I234" s="231"/>
      <c r="J234" s="232">
        <f>ROUND(I234*H234,2)</f>
        <v>0</v>
      </c>
      <c r="K234" s="233"/>
      <c r="L234" s="44"/>
      <c r="M234" s="234" t="s">
        <v>1</v>
      </c>
      <c r="N234" s="235" t="s">
        <v>41</v>
      </c>
      <c r="O234" s="97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8" t="s">
        <v>160</v>
      </c>
      <c r="AT234" s="238" t="s">
        <v>115</v>
      </c>
      <c r="AU234" s="238" t="s">
        <v>120</v>
      </c>
      <c r="AY234" s="17" t="s">
        <v>112</v>
      </c>
      <c r="BE234" s="239">
        <f>IF(N234="základná",J234,0)</f>
        <v>0</v>
      </c>
      <c r="BF234" s="239">
        <f>IF(N234="znížená",J234,0)</f>
        <v>0</v>
      </c>
      <c r="BG234" s="239">
        <f>IF(N234="zákl. prenesená",J234,0)</f>
        <v>0</v>
      </c>
      <c r="BH234" s="239">
        <f>IF(N234="zníž. prenesená",J234,0)</f>
        <v>0</v>
      </c>
      <c r="BI234" s="239">
        <f>IF(N234="nulová",J234,0)</f>
        <v>0</v>
      </c>
      <c r="BJ234" s="17" t="s">
        <v>120</v>
      </c>
      <c r="BK234" s="239">
        <f>ROUND(I234*H234,2)</f>
        <v>0</v>
      </c>
      <c r="BL234" s="17" t="s">
        <v>160</v>
      </c>
      <c r="BM234" s="238" t="s">
        <v>290</v>
      </c>
    </row>
    <row r="235" s="2" customFormat="1" ht="55.5" customHeight="1">
      <c r="A235" s="38"/>
      <c r="B235" s="39"/>
      <c r="C235" s="277" t="s">
        <v>216</v>
      </c>
      <c r="D235" s="277" t="s">
        <v>129</v>
      </c>
      <c r="E235" s="278" t="s">
        <v>291</v>
      </c>
      <c r="F235" s="279" t="s">
        <v>292</v>
      </c>
      <c r="G235" s="280" t="s">
        <v>118</v>
      </c>
      <c r="H235" s="281">
        <v>39.323</v>
      </c>
      <c r="I235" s="282"/>
      <c r="J235" s="283">
        <f>ROUND(I235*H235,2)</f>
        <v>0</v>
      </c>
      <c r="K235" s="284"/>
      <c r="L235" s="285"/>
      <c r="M235" s="286" t="s">
        <v>1</v>
      </c>
      <c r="N235" s="287" t="s">
        <v>41</v>
      </c>
      <c r="O235" s="97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8" t="s">
        <v>204</v>
      </c>
      <c r="AT235" s="238" t="s">
        <v>129</v>
      </c>
      <c r="AU235" s="238" t="s">
        <v>120</v>
      </c>
      <c r="AY235" s="17" t="s">
        <v>112</v>
      </c>
      <c r="BE235" s="239">
        <f>IF(N235="základná",J235,0)</f>
        <v>0</v>
      </c>
      <c r="BF235" s="239">
        <f>IF(N235="znížená",J235,0)</f>
        <v>0</v>
      </c>
      <c r="BG235" s="239">
        <f>IF(N235="zákl. prenesená",J235,0)</f>
        <v>0</v>
      </c>
      <c r="BH235" s="239">
        <f>IF(N235="zníž. prenesená",J235,0)</f>
        <v>0</v>
      </c>
      <c r="BI235" s="239">
        <f>IF(N235="nulová",J235,0)</f>
        <v>0</v>
      </c>
      <c r="BJ235" s="17" t="s">
        <v>120</v>
      </c>
      <c r="BK235" s="239">
        <f>ROUND(I235*H235,2)</f>
        <v>0</v>
      </c>
      <c r="BL235" s="17" t="s">
        <v>160</v>
      </c>
      <c r="BM235" s="238" t="s">
        <v>293</v>
      </c>
    </row>
    <row r="236" s="13" customFormat="1">
      <c r="A236" s="13"/>
      <c r="B236" s="245"/>
      <c r="C236" s="246"/>
      <c r="D236" s="240" t="s">
        <v>123</v>
      </c>
      <c r="E236" s="247" t="s">
        <v>1</v>
      </c>
      <c r="F236" s="248" t="s">
        <v>270</v>
      </c>
      <c r="G236" s="246"/>
      <c r="H236" s="247" t="s">
        <v>1</v>
      </c>
      <c r="I236" s="249"/>
      <c r="J236" s="246"/>
      <c r="K236" s="246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123</v>
      </c>
      <c r="AU236" s="254" t="s">
        <v>120</v>
      </c>
      <c r="AV236" s="13" t="s">
        <v>83</v>
      </c>
      <c r="AW236" s="13" t="s">
        <v>31</v>
      </c>
      <c r="AX236" s="13" t="s">
        <v>75</v>
      </c>
      <c r="AY236" s="254" t="s">
        <v>112</v>
      </c>
    </row>
    <row r="237" s="14" customFormat="1">
      <c r="A237" s="14"/>
      <c r="B237" s="255"/>
      <c r="C237" s="256"/>
      <c r="D237" s="240" t="s">
        <v>123</v>
      </c>
      <c r="E237" s="257" t="s">
        <v>1</v>
      </c>
      <c r="F237" s="258" t="s">
        <v>294</v>
      </c>
      <c r="G237" s="256"/>
      <c r="H237" s="259">
        <v>39.323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5" t="s">
        <v>123</v>
      </c>
      <c r="AU237" s="265" t="s">
        <v>120</v>
      </c>
      <c r="AV237" s="14" t="s">
        <v>120</v>
      </c>
      <c r="AW237" s="14" t="s">
        <v>31</v>
      </c>
      <c r="AX237" s="14" t="s">
        <v>75</v>
      </c>
      <c r="AY237" s="265" t="s">
        <v>112</v>
      </c>
    </row>
    <row r="238" s="15" customFormat="1">
      <c r="A238" s="15"/>
      <c r="B238" s="266"/>
      <c r="C238" s="267"/>
      <c r="D238" s="240" t="s">
        <v>123</v>
      </c>
      <c r="E238" s="268" t="s">
        <v>1</v>
      </c>
      <c r="F238" s="269" t="s">
        <v>128</v>
      </c>
      <c r="G238" s="267"/>
      <c r="H238" s="270">
        <v>39.323</v>
      </c>
      <c r="I238" s="271"/>
      <c r="J238" s="267"/>
      <c r="K238" s="267"/>
      <c r="L238" s="272"/>
      <c r="M238" s="273"/>
      <c r="N238" s="274"/>
      <c r="O238" s="274"/>
      <c r="P238" s="274"/>
      <c r="Q238" s="274"/>
      <c r="R238" s="274"/>
      <c r="S238" s="274"/>
      <c r="T238" s="27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6" t="s">
        <v>123</v>
      </c>
      <c r="AU238" s="276" t="s">
        <v>120</v>
      </c>
      <c r="AV238" s="15" t="s">
        <v>119</v>
      </c>
      <c r="AW238" s="15" t="s">
        <v>31</v>
      </c>
      <c r="AX238" s="15" t="s">
        <v>83</v>
      </c>
      <c r="AY238" s="276" t="s">
        <v>112</v>
      </c>
    </row>
    <row r="239" s="2" customFormat="1" ht="37.8" customHeight="1">
      <c r="A239" s="38"/>
      <c r="B239" s="39"/>
      <c r="C239" s="226" t="s">
        <v>295</v>
      </c>
      <c r="D239" s="226" t="s">
        <v>115</v>
      </c>
      <c r="E239" s="227" t="s">
        <v>296</v>
      </c>
      <c r="F239" s="228" t="s">
        <v>297</v>
      </c>
      <c r="G239" s="229" t="s">
        <v>298</v>
      </c>
      <c r="H239" s="230">
        <v>1</v>
      </c>
      <c r="I239" s="231"/>
      <c r="J239" s="232">
        <f>ROUND(I239*H239,2)</f>
        <v>0</v>
      </c>
      <c r="K239" s="233"/>
      <c r="L239" s="44"/>
      <c r="M239" s="234" t="s">
        <v>1</v>
      </c>
      <c r="N239" s="235" t="s">
        <v>41</v>
      </c>
      <c r="O239" s="97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8" t="s">
        <v>160</v>
      </c>
      <c r="AT239" s="238" t="s">
        <v>115</v>
      </c>
      <c r="AU239" s="238" t="s">
        <v>120</v>
      </c>
      <c r="AY239" s="17" t="s">
        <v>112</v>
      </c>
      <c r="BE239" s="239">
        <f>IF(N239="základná",J239,0)</f>
        <v>0</v>
      </c>
      <c r="BF239" s="239">
        <f>IF(N239="znížená",J239,0)</f>
        <v>0</v>
      </c>
      <c r="BG239" s="239">
        <f>IF(N239="zákl. prenesená",J239,0)</f>
        <v>0</v>
      </c>
      <c r="BH239" s="239">
        <f>IF(N239="zníž. prenesená",J239,0)</f>
        <v>0</v>
      </c>
      <c r="BI239" s="239">
        <f>IF(N239="nulová",J239,0)</f>
        <v>0</v>
      </c>
      <c r="BJ239" s="17" t="s">
        <v>120</v>
      </c>
      <c r="BK239" s="239">
        <f>ROUND(I239*H239,2)</f>
        <v>0</v>
      </c>
      <c r="BL239" s="17" t="s">
        <v>160</v>
      </c>
      <c r="BM239" s="238" t="s">
        <v>299</v>
      </c>
    </row>
    <row r="240" s="2" customFormat="1">
      <c r="A240" s="38"/>
      <c r="B240" s="39"/>
      <c r="C240" s="40"/>
      <c r="D240" s="240" t="s">
        <v>121</v>
      </c>
      <c r="E240" s="40"/>
      <c r="F240" s="241" t="s">
        <v>300</v>
      </c>
      <c r="G240" s="40"/>
      <c r="H240" s="40"/>
      <c r="I240" s="242"/>
      <c r="J240" s="40"/>
      <c r="K240" s="40"/>
      <c r="L240" s="44"/>
      <c r="M240" s="243"/>
      <c r="N240" s="244"/>
      <c r="O240" s="97"/>
      <c r="P240" s="97"/>
      <c r="Q240" s="97"/>
      <c r="R240" s="97"/>
      <c r="S240" s="97"/>
      <c r="T240" s="9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121</v>
      </c>
      <c r="AU240" s="17" t="s">
        <v>120</v>
      </c>
    </row>
    <row r="241" s="2" customFormat="1" ht="37.8" customHeight="1">
      <c r="A241" s="38"/>
      <c r="B241" s="39"/>
      <c r="C241" s="277" t="s">
        <v>220</v>
      </c>
      <c r="D241" s="277" t="s">
        <v>129</v>
      </c>
      <c r="E241" s="278" t="s">
        <v>301</v>
      </c>
      <c r="F241" s="279" t="s">
        <v>302</v>
      </c>
      <c r="G241" s="280" t="s">
        <v>298</v>
      </c>
      <c r="H241" s="281">
        <v>1</v>
      </c>
      <c r="I241" s="282"/>
      <c r="J241" s="283">
        <f>ROUND(I241*H241,2)</f>
        <v>0</v>
      </c>
      <c r="K241" s="284"/>
      <c r="L241" s="285"/>
      <c r="M241" s="286" t="s">
        <v>1</v>
      </c>
      <c r="N241" s="287" t="s">
        <v>41</v>
      </c>
      <c r="O241" s="97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8" t="s">
        <v>204</v>
      </c>
      <c r="AT241" s="238" t="s">
        <v>129</v>
      </c>
      <c r="AU241" s="238" t="s">
        <v>120</v>
      </c>
      <c r="AY241" s="17" t="s">
        <v>112</v>
      </c>
      <c r="BE241" s="239">
        <f>IF(N241="základná",J241,0)</f>
        <v>0</v>
      </c>
      <c r="BF241" s="239">
        <f>IF(N241="znížená",J241,0)</f>
        <v>0</v>
      </c>
      <c r="BG241" s="239">
        <f>IF(N241="zákl. prenesená",J241,0)</f>
        <v>0</v>
      </c>
      <c r="BH241" s="239">
        <f>IF(N241="zníž. prenesená",J241,0)</f>
        <v>0</v>
      </c>
      <c r="BI241" s="239">
        <f>IF(N241="nulová",J241,0)</f>
        <v>0</v>
      </c>
      <c r="BJ241" s="17" t="s">
        <v>120</v>
      </c>
      <c r="BK241" s="239">
        <f>ROUND(I241*H241,2)</f>
        <v>0</v>
      </c>
      <c r="BL241" s="17" t="s">
        <v>160</v>
      </c>
      <c r="BM241" s="238" t="s">
        <v>303</v>
      </c>
    </row>
    <row r="242" s="2" customFormat="1">
      <c r="A242" s="38"/>
      <c r="B242" s="39"/>
      <c r="C242" s="40"/>
      <c r="D242" s="240" t="s">
        <v>121</v>
      </c>
      <c r="E242" s="40"/>
      <c r="F242" s="241" t="s">
        <v>304</v>
      </c>
      <c r="G242" s="40"/>
      <c r="H242" s="40"/>
      <c r="I242" s="242"/>
      <c r="J242" s="40"/>
      <c r="K242" s="40"/>
      <c r="L242" s="44"/>
      <c r="M242" s="243"/>
      <c r="N242" s="244"/>
      <c r="O242" s="97"/>
      <c r="P242" s="97"/>
      <c r="Q242" s="97"/>
      <c r="R242" s="97"/>
      <c r="S242" s="97"/>
      <c r="T242" s="9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121</v>
      </c>
      <c r="AU242" s="17" t="s">
        <v>120</v>
      </c>
    </row>
    <row r="243" s="2" customFormat="1" ht="24.15" customHeight="1">
      <c r="A243" s="38"/>
      <c r="B243" s="39"/>
      <c r="C243" s="226" t="s">
        <v>305</v>
      </c>
      <c r="D243" s="226" t="s">
        <v>115</v>
      </c>
      <c r="E243" s="227" t="s">
        <v>306</v>
      </c>
      <c r="F243" s="228" t="s">
        <v>307</v>
      </c>
      <c r="G243" s="229" t="s">
        <v>138</v>
      </c>
      <c r="H243" s="230">
        <v>66.319999999999993</v>
      </c>
      <c r="I243" s="231"/>
      <c r="J243" s="232">
        <f>ROUND(I243*H243,2)</f>
        <v>0</v>
      </c>
      <c r="K243" s="233"/>
      <c r="L243" s="44"/>
      <c r="M243" s="234" t="s">
        <v>1</v>
      </c>
      <c r="N243" s="235" t="s">
        <v>41</v>
      </c>
      <c r="O243" s="97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8" t="s">
        <v>160</v>
      </c>
      <c r="AT243" s="238" t="s">
        <v>115</v>
      </c>
      <c r="AU243" s="238" t="s">
        <v>120</v>
      </c>
      <c r="AY243" s="17" t="s">
        <v>112</v>
      </c>
      <c r="BE243" s="239">
        <f>IF(N243="základná",J243,0)</f>
        <v>0</v>
      </c>
      <c r="BF243" s="239">
        <f>IF(N243="znížená",J243,0)</f>
        <v>0</v>
      </c>
      <c r="BG243" s="239">
        <f>IF(N243="zákl. prenesená",J243,0)</f>
        <v>0</v>
      </c>
      <c r="BH243" s="239">
        <f>IF(N243="zníž. prenesená",J243,0)</f>
        <v>0</v>
      </c>
      <c r="BI243" s="239">
        <f>IF(N243="nulová",J243,0)</f>
        <v>0</v>
      </c>
      <c r="BJ243" s="17" t="s">
        <v>120</v>
      </c>
      <c r="BK243" s="239">
        <f>ROUND(I243*H243,2)</f>
        <v>0</v>
      </c>
      <c r="BL243" s="17" t="s">
        <v>160</v>
      </c>
      <c r="BM243" s="238" t="s">
        <v>308</v>
      </c>
    </row>
    <row r="244" s="2" customFormat="1" ht="37.8" customHeight="1">
      <c r="A244" s="38"/>
      <c r="B244" s="39"/>
      <c r="C244" s="226" t="s">
        <v>223</v>
      </c>
      <c r="D244" s="226" t="s">
        <v>115</v>
      </c>
      <c r="E244" s="227" t="s">
        <v>309</v>
      </c>
      <c r="F244" s="228" t="s">
        <v>310</v>
      </c>
      <c r="G244" s="229" t="s">
        <v>311</v>
      </c>
      <c r="H244" s="230">
        <v>13.263999999999999</v>
      </c>
      <c r="I244" s="231"/>
      <c r="J244" s="232">
        <f>ROUND(I244*H244,2)</f>
        <v>0</v>
      </c>
      <c r="K244" s="233"/>
      <c r="L244" s="44"/>
      <c r="M244" s="234" t="s">
        <v>1</v>
      </c>
      <c r="N244" s="235" t="s">
        <v>41</v>
      </c>
      <c r="O244" s="97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8" t="s">
        <v>160</v>
      </c>
      <c r="AT244" s="238" t="s">
        <v>115</v>
      </c>
      <c r="AU244" s="238" t="s">
        <v>120</v>
      </c>
      <c r="AY244" s="17" t="s">
        <v>112</v>
      </c>
      <c r="BE244" s="239">
        <f>IF(N244="základná",J244,0)</f>
        <v>0</v>
      </c>
      <c r="BF244" s="239">
        <f>IF(N244="znížená",J244,0)</f>
        <v>0</v>
      </c>
      <c r="BG244" s="239">
        <f>IF(N244="zákl. prenesená",J244,0)</f>
        <v>0</v>
      </c>
      <c r="BH244" s="239">
        <f>IF(N244="zníž. prenesená",J244,0)</f>
        <v>0</v>
      </c>
      <c r="BI244" s="239">
        <f>IF(N244="nulová",J244,0)</f>
        <v>0</v>
      </c>
      <c r="BJ244" s="17" t="s">
        <v>120</v>
      </c>
      <c r="BK244" s="239">
        <f>ROUND(I244*H244,2)</f>
        <v>0</v>
      </c>
      <c r="BL244" s="17" t="s">
        <v>160</v>
      </c>
      <c r="BM244" s="238" t="s">
        <v>312</v>
      </c>
    </row>
    <row r="245" s="2" customFormat="1">
      <c r="A245" s="38"/>
      <c r="B245" s="39"/>
      <c r="C245" s="40"/>
      <c r="D245" s="240" t="s">
        <v>121</v>
      </c>
      <c r="E245" s="40"/>
      <c r="F245" s="241" t="s">
        <v>313</v>
      </c>
      <c r="G245" s="40"/>
      <c r="H245" s="40"/>
      <c r="I245" s="242"/>
      <c r="J245" s="40"/>
      <c r="K245" s="40"/>
      <c r="L245" s="44"/>
      <c r="M245" s="243"/>
      <c r="N245" s="244"/>
      <c r="O245" s="97"/>
      <c r="P245" s="97"/>
      <c r="Q245" s="97"/>
      <c r="R245" s="97"/>
      <c r="S245" s="97"/>
      <c r="T245" s="9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121</v>
      </c>
      <c r="AU245" s="17" t="s">
        <v>120</v>
      </c>
    </row>
    <row r="246" s="2" customFormat="1" ht="49.05" customHeight="1">
      <c r="A246" s="38"/>
      <c r="B246" s="39"/>
      <c r="C246" s="226" t="s">
        <v>314</v>
      </c>
      <c r="D246" s="226" t="s">
        <v>115</v>
      </c>
      <c r="E246" s="227" t="s">
        <v>315</v>
      </c>
      <c r="F246" s="228" t="s">
        <v>316</v>
      </c>
      <c r="G246" s="229" t="s">
        <v>138</v>
      </c>
      <c r="H246" s="230">
        <v>10</v>
      </c>
      <c r="I246" s="231"/>
      <c r="J246" s="232">
        <f>ROUND(I246*H246,2)</f>
        <v>0</v>
      </c>
      <c r="K246" s="233"/>
      <c r="L246" s="44"/>
      <c r="M246" s="234" t="s">
        <v>1</v>
      </c>
      <c r="N246" s="235" t="s">
        <v>41</v>
      </c>
      <c r="O246" s="97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8" t="s">
        <v>160</v>
      </c>
      <c r="AT246" s="238" t="s">
        <v>115</v>
      </c>
      <c r="AU246" s="238" t="s">
        <v>120</v>
      </c>
      <c r="AY246" s="17" t="s">
        <v>112</v>
      </c>
      <c r="BE246" s="239">
        <f>IF(N246="základná",J246,0)</f>
        <v>0</v>
      </c>
      <c r="BF246" s="239">
        <f>IF(N246="znížená",J246,0)</f>
        <v>0</v>
      </c>
      <c r="BG246" s="239">
        <f>IF(N246="zákl. prenesená",J246,0)</f>
        <v>0</v>
      </c>
      <c r="BH246" s="239">
        <f>IF(N246="zníž. prenesená",J246,0)</f>
        <v>0</v>
      </c>
      <c r="BI246" s="239">
        <f>IF(N246="nulová",J246,0)</f>
        <v>0</v>
      </c>
      <c r="BJ246" s="17" t="s">
        <v>120</v>
      </c>
      <c r="BK246" s="239">
        <f>ROUND(I246*H246,2)</f>
        <v>0</v>
      </c>
      <c r="BL246" s="17" t="s">
        <v>160</v>
      </c>
      <c r="BM246" s="238" t="s">
        <v>317</v>
      </c>
    </row>
    <row r="247" s="2" customFormat="1" ht="37.8" customHeight="1">
      <c r="A247" s="38"/>
      <c r="B247" s="39"/>
      <c r="C247" s="226" t="s">
        <v>228</v>
      </c>
      <c r="D247" s="226" t="s">
        <v>115</v>
      </c>
      <c r="E247" s="227" t="s">
        <v>318</v>
      </c>
      <c r="F247" s="228" t="s">
        <v>319</v>
      </c>
      <c r="G247" s="229" t="s">
        <v>138</v>
      </c>
      <c r="H247" s="230">
        <v>4</v>
      </c>
      <c r="I247" s="231"/>
      <c r="J247" s="232">
        <f>ROUND(I247*H247,2)</f>
        <v>0</v>
      </c>
      <c r="K247" s="233"/>
      <c r="L247" s="44"/>
      <c r="M247" s="234" t="s">
        <v>1</v>
      </c>
      <c r="N247" s="235" t="s">
        <v>41</v>
      </c>
      <c r="O247" s="97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8" t="s">
        <v>160</v>
      </c>
      <c r="AT247" s="238" t="s">
        <v>115</v>
      </c>
      <c r="AU247" s="238" t="s">
        <v>120</v>
      </c>
      <c r="AY247" s="17" t="s">
        <v>112</v>
      </c>
      <c r="BE247" s="239">
        <f>IF(N247="základná",J247,0)</f>
        <v>0</v>
      </c>
      <c r="BF247" s="239">
        <f>IF(N247="znížená",J247,0)</f>
        <v>0</v>
      </c>
      <c r="BG247" s="239">
        <f>IF(N247="zákl. prenesená",J247,0)</f>
        <v>0</v>
      </c>
      <c r="BH247" s="239">
        <f>IF(N247="zníž. prenesená",J247,0)</f>
        <v>0</v>
      </c>
      <c r="BI247" s="239">
        <f>IF(N247="nulová",J247,0)</f>
        <v>0</v>
      </c>
      <c r="BJ247" s="17" t="s">
        <v>120</v>
      </c>
      <c r="BK247" s="239">
        <f>ROUND(I247*H247,2)</f>
        <v>0</v>
      </c>
      <c r="BL247" s="17" t="s">
        <v>160</v>
      </c>
      <c r="BM247" s="238" t="s">
        <v>320</v>
      </c>
    </row>
    <row r="248" s="2" customFormat="1" ht="37.8" customHeight="1">
      <c r="A248" s="38"/>
      <c r="B248" s="39"/>
      <c r="C248" s="226" t="s">
        <v>321</v>
      </c>
      <c r="D248" s="226" t="s">
        <v>115</v>
      </c>
      <c r="E248" s="227" t="s">
        <v>322</v>
      </c>
      <c r="F248" s="228" t="s">
        <v>323</v>
      </c>
      <c r="G248" s="229" t="s">
        <v>118</v>
      </c>
      <c r="H248" s="230">
        <v>106.21599999999999</v>
      </c>
      <c r="I248" s="231"/>
      <c r="J248" s="232">
        <f>ROUND(I248*H248,2)</f>
        <v>0</v>
      </c>
      <c r="K248" s="233"/>
      <c r="L248" s="44"/>
      <c r="M248" s="234" t="s">
        <v>1</v>
      </c>
      <c r="N248" s="235" t="s">
        <v>41</v>
      </c>
      <c r="O248" s="97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8" t="s">
        <v>160</v>
      </c>
      <c r="AT248" s="238" t="s">
        <v>115</v>
      </c>
      <c r="AU248" s="238" t="s">
        <v>120</v>
      </c>
      <c r="AY248" s="17" t="s">
        <v>112</v>
      </c>
      <c r="BE248" s="239">
        <f>IF(N248="základná",J248,0)</f>
        <v>0</v>
      </c>
      <c r="BF248" s="239">
        <f>IF(N248="znížená",J248,0)</f>
        <v>0</v>
      </c>
      <c r="BG248" s="239">
        <f>IF(N248="zákl. prenesená",J248,0)</f>
        <v>0</v>
      </c>
      <c r="BH248" s="239">
        <f>IF(N248="zníž. prenesená",J248,0)</f>
        <v>0</v>
      </c>
      <c r="BI248" s="239">
        <f>IF(N248="nulová",J248,0)</f>
        <v>0</v>
      </c>
      <c r="BJ248" s="17" t="s">
        <v>120</v>
      </c>
      <c r="BK248" s="239">
        <f>ROUND(I248*H248,2)</f>
        <v>0</v>
      </c>
      <c r="BL248" s="17" t="s">
        <v>160</v>
      </c>
      <c r="BM248" s="238" t="s">
        <v>324</v>
      </c>
    </row>
    <row r="249" s="2" customFormat="1" ht="37.8" customHeight="1">
      <c r="A249" s="38"/>
      <c r="B249" s="39"/>
      <c r="C249" s="226" t="s">
        <v>231</v>
      </c>
      <c r="D249" s="226" t="s">
        <v>115</v>
      </c>
      <c r="E249" s="227" t="s">
        <v>325</v>
      </c>
      <c r="F249" s="228" t="s">
        <v>326</v>
      </c>
      <c r="G249" s="229" t="s">
        <v>311</v>
      </c>
      <c r="H249" s="230">
        <v>13.263999999999999</v>
      </c>
      <c r="I249" s="231"/>
      <c r="J249" s="232">
        <f>ROUND(I249*H249,2)</f>
        <v>0</v>
      </c>
      <c r="K249" s="233"/>
      <c r="L249" s="44"/>
      <c r="M249" s="234" t="s">
        <v>1</v>
      </c>
      <c r="N249" s="235" t="s">
        <v>41</v>
      </c>
      <c r="O249" s="97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8" t="s">
        <v>160</v>
      </c>
      <c r="AT249" s="238" t="s">
        <v>115</v>
      </c>
      <c r="AU249" s="238" t="s">
        <v>120</v>
      </c>
      <c r="AY249" s="17" t="s">
        <v>112</v>
      </c>
      <c r="BE249" s="239">
        <f>IF(N249="základná",J249,0)</f>
        <v>0</v>
      </c>
      <c r="BF249" s="239">
        <f>IF(N249="znížená",J249,0)</f>
        <v>0</v>
      </c>
      <c r="BG249" s="239">
        <f>IF(N249="zákl. prenesená",J249,0)</f>
        <v>0</v>
      </c>
      <c r="BH249" s="239">
        <f>IF(N249="zníž. prenesená",J249,0)</f>
        <v>0</v>
      </c>
      <c r="BI249" s="239">
        <f>IF(N249="nulová",J249,0)</f>
        <v>0</v>
      </c>
      <c r="BJ249" s="17" t="s">
        <v>120</v>
      </c>
      <c r="BK249" s="239">
        <f>ROUND(I249*H249,2)</f>
        <v>0</v>
      </c>
      <c r="BL249" s="17" t="s">
        <v>160</v>
      </c>
      <c r="BM249" s="238" t="s">
        <v>327</v>
      </c>
    </row>
    <row r="250" s="2" customFormat="1" ht="49.05" customHeight="1">
      <c r="A250" s="38"/>
      <c r="B250" s="39"/>
      <c r="C250" s="226" t="s">
        <v>328</v>
      </c>
      <c r="D250" s="226" t="s">
        <v>115</v>
      </c>
      <c r="E250" s="227" t="s">
        <v>329</v>
      </c>
      <c r="F250" s="228" t="s">
        <v>330</v>
      </c>
      <c r="G250" s="229" t="s">
        <v>138</v>
      </c>
      <c r="H250" s="230">
        <v>75.420000000000002</v>
      </c>
      <c r="I250" s="231"/>
      <c r="J250" s="232">
        <f>ROUND(I250*H250,2)</f>
        <v>0</v>
      </c>
      <c r="K250" s="233"/>
      <c r="L250" s="44"/>
      <c r="M250" s="234" t="s">
        <v>1</v>
      </c>
      <c r="N250" s="235" t="s">
        <v>41</v>
      </c>
      <c r="O250" s="97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8" t="s">
        <v>160</v>
      </c>
      <c r="AT250" s="238" t="s">
        <v>115</v>
      </c>
      <c r="AU250" s="238" t="s">
        <v>120</v>
      </c>
      <c r="AY250" s="17" t="s">
        <v>112</v>
      </c>
      <c r="BE250" s="239">
        <f>IF(N250="základná",J250,0)</f>
        <v>0</v>
      </c>
      <c r="BF250" s="239">
        <f>IF(N250="znížená",J250,0)</f>
        <v>0</v>
      </c>
      <c r="BG250" s="239">
        <f>IF(N250="zákl. prenesená",J250,0)</f>
        <v>0</v>
      </c>
      <c r="BH250" s="239">
        <f>IF(N250="zníž. prenesená",J250,0)</f>
        <v>0</v>
      </c>
      <c r="BI250" s="239">
        <f>IF(N250="nulová",J250,0)</f>
        <v>0</v>
      </c>
      <c r="BJ250" s="17" t="s">
        <v>120</v>
      </c>
      <c r="BK250" s="239">
        <f>ROUND(I250*H250,2)</f>
        <v>0</v>
      </c>
      <c r="BL250" s="17" t="s">
        <v>160</v>
      </c>
      <c r="BM250" s="238" t="s">
        <v>331</v>
      </c>
    </row>
    <row r="251" s="2" customFormat="1" ht="24.15" customHeight="1">
      <c r="A251" s="38"/>
      <c r="B251" s="39"/>
      <c r="C251" s="226" t="s">
        <v>236</v>
      </c>
      <c r="D251" s="226" t="s">
        <v>115</v>
      </c>
      <c r="E251" s="227" t="s">
        <v>332</v>
      </c>
      <c r="F251" s="228" t="s">
        <v>333</v>
      </c>
      <c r="G251" s="229" t="s">
        <v>118</v>
      </c>
      <c r="H251" s="230">
        <v>95.569999999999993</v>
      </c>
      <c r="I251" s="231"/>
      <c r="J251" s="232">
        <f>ROUND(I251*H251,2)</f>
        <v>0</v>
      </c>
      <c r="K251" s="233"/>
      <c r="L251" s="44"/>
      <c r="M251" s="234" t="s">
        <v>1</v>
      </c>
      <c r="N251" s="235" t="s">
        <v>41</v>
      </c>
      <c r="O251" s="97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8" t="s">
        <v>160</v>
      </c>
      <c r="AT251" s="238" t="s">
        <v>115</v>
      </c>
      <c r="AU251" s="238" t="s">
        <v>120</v>
      </c>
      <c r="AY251" s="17" t="s">
        <v>112</v>
      </c>
      <c r="BE251" s="239">
        <f>IF(N251="základná",J251,0)</f>
        <v>0</v>
      </c>
      <c r="BF251" s="239">
        <f>IF(N251="znížená",J251,0)</f>
        <v>0</v>
      </c>
      <c r="BG251" s="239">
        <f>IF(N251="zákl. prenesená",J251,0)</f>
        <v>0</v>
      </c>
      <c r="BH251" s="239">
        <f>IF(N251="zníž. prenesená",J251,0)</f>
        <v>0</v>
      </c>
      <c r="BI251" s="239">
        <f>IF(N251="nulová",J251,0)</f>
        <v>0</v>
      </c>
      <c r="BJ251" s="17" t="s">
        <v>120</v>
      </c>
      <c r="BK251" s="239">
        <f>ROUND(I251*H251,2)</f>
        <v>0</v>
      </c>
      <c r="BL251" s="17" t="s">
        <v>160</v>
      </c>
      <c r="BM251" s="238" t="s">
        <v>334</v>
      </c>
    </row>
    <row r="252" s="2" customFormat="1" ht="49.05" customHeight="1">
      <c r="A252" s="38"/>
      <c r="B252" s="39"/>
      <c r="C252" s="226" t="s">
        <v>335</v>
      </c>
      <c r="D252" s="226" t="s">
        <v>115</v>
      </c>
      <c r="E252" s="227" t="s">
        <v>336</v>
      </c>
      <c r="F252" s="228" t="s">
        <v>337</v>
      </c>
      <c r="G252" s="229" t="s">
        <v>298</v>
      </c>
      <c r="H252" s="230">
        <v>1</v>
      </c>
      <c r="I252" s="231"/>
      <c r="J252" s="232">
        <f>ROUND(I252*H252,2)</f>
        <v>0</v>
      </c>
      <c r="K252" s="233"/>
      <c r="L252" s="44"/>
      <c r="M252" s="234" t="s">
        <v>1</v>
      </c>
      <c r="N252" s="235" t="s">
        <v>41</v>
      </c>
      <c r="O252" s="97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8" t="s">
        <v>160</v>
      </c>
      <c r="AT252" s="238" t="s">
        <v>115</v>
      </c>
      <c r="AU252" s="238" t="s">
        <v>120</v>
      </c>
      <c r="AY252" s="17" t="s">
        <v>112</v>
      </c>
      <c r="BE252" s="239">
        <f>IF(N252="základná",J252,0)</f>
        <v>0</v>
      </c>
      <c r="BF252" s="239">
        <f>IF(N252="znížená",J252,0)</f>
        <v>0</v>
      </c>
      <c r="BG252" s="239">
        <f>IF(N252="zákl. prenesená",J252,0)</f>
        <v>0</v>
      </c>
      <c r="BH252" s="239">
        <f>IF(N252="zníž. prenesená",J252,0)</f>
        <v>0</v>
      </c>
      <c r="BI252" s="239">
        <f>IF(N252="nulová",J252,0)</f>
        <v>0</v>
      </c>
      <c r="BJ252" s="17" t="s">
        <v>120</v>
      </c>
      <c r="BK252" s="239">
        <f>ROUND(I252*H252,2)</f>
        <v>0</v>
      </c>
      <c r="BL252" s="17" t="s">
        <v>160</v>
      </c>
      <c r="BM252" s="238" t="s">
        <v>338</v>
      </c>
    </row>
    <row r="253" s="2" customFormat="1" ht="33" customHeight="1">
      <c r="A253" s="38"/>
      <c r="B253" s="39"/>
      <c r="C253" s="226" t="s">
        <v>242</v>
      </c>
      <c r="D253" s="226" t="s">
        <v>115</v>
      </c>
      <c r="E253" s="227" t="s">
        <v>339</v>
      </c>
      <c r="F253" s="228" t="s">
        <v>340</v>
      </c>
      <c r="G253" s="229" t="s">
        <v>311</v>
      </c>
      <c r="H253" s="230">
        <v>1.0680000000000001</v>
      </c>
      <c r="I253" s="231"/>
      <c r="J253" s="232">
        <f>ROUND(I253*H253,2)</f>
        <v>0</v>
      </c>
      <c r="K253" s="233"/>
      <c r="L253" s="44"/>
      <c r="M253" s="234" t="s">
        <v>1</v>
      </c>
      <c r="N253" s="235" t="s">
        <v>41</v>
      </c>
      <c r="O253" s="97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8" t="s">
        <v>160</v>
      </c>
      <c r="AT253" s="238" t="s">
        <v>115</v>
      </c>
      <c r="AU253" s="238" t="s">
        <v>120</v>
      </c>
      <c r="AY253" s="17" t="s">
        <v>112</v>
      </c>
      <c r="BE253" s="239">
        <f>IF(N253="základná",J253,0)</f>
        <v>0</v>
      </c>
      <c r="BF253" s="239">
        <f>IF(N253="znížená",J253,0)</f>
        <v>0</v>
      </c>
      <c r="BG253" s="239">
        <f>IF(N253="zákl. prenesená",J253,0)</f>
        <v>0</v>
      </c>
      <c r="BH253" s="239">
        <f>IF(N253="zníž. prenesená",J253,0)</f>
        <v>0</v>
      </c>
      <c r="BI253" s="239">
        <f>IF(N253="nulová",J253,0)</f>
        <v>0</v>
      </c>
      <c r="BJ253" s="17" t="s">
        <v>120</v>
      </c>
      <c r="BK253" s="239">
        <f>ROUND(I253*H253,2)</f>
        <v>0</v>
      </c>
      <c r="BL253" s="17" t="s">
        <v>160</v>
      </c>
      <c r="BM253" s="238" t="s">
        <v>341</v>
      </c>
    </row>
    <row r="254" s="2" customFormat="1" ht="33" customHeight="1">
      <c r="A254" s="38"/>
      <c r="B254" s="39"/>
      <c r="C254" s="226" t="s">
        <v>342</v>
      </c>
      <c r="D254" s="226" t="s">
        <v>115</v>
      </c>
      <c r="E254" s="227" t="s">
        <v>343</v>
      </c>
      <c r="F254" s="228" t="s">
        <v>344</v>
      </c>
      <c r="G254" s="229" t="s">
        <v>192</v>
      </c>
      <c r="H254" s="230">
        <v>1</v>
      </c>
      <c r="I254" s="231"/>
      <c r="J254" s="232">
        <f>ROUND(I254*H254,2)</f>
        <v>0</v>
      </c>
      <c r="K254" s="233"/>
      <c r="L254" s="44"/>
      <c r="M254" s="234" t="s">
        <v>1</v>
      </c>
      <c r="N254" s="235" t="s">
        <v>41</v>
      </c>
      <c r="O254" s="97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8" t="s">
        <v>160</v>
      </c>
      <c r="AT254" s="238" t="s">
        <v>115</v>
      </c>
      <c r="AU254" s="238" t="s">
        <v>120</v>
      </c>
      <c r="AY254" s="17" t="s">
        <v>112</v>
      </c>
      <c r="BE254" s="239">
        <f>IF(N254="základná",J254,0)</f>
        <v>0</v>
      </c>
      <c r="BF254" s="239">
        <f>IF(N254="znížená",J254,0)</f>
        <v>0</v>
      </c>
      <c r="BG254" s="239">
        <f>IF(N254="zákl. prenesená",J254,0)</f>
        <v>0</v>
      </c>
      <c r="BH254" s="239">
        <f>IF(N254="zníž. prenesená",J254,0)</f>
        <v>0</v>
      </c>
      <c r="BI254" s="239">
        <f>IF(N254="nulová",J254,0)</f>
        <v>0</v>
      </c>
      <c r="BJ254" s="17" t="s">
        <v>120</v>
      </c>
      <c r="BK254" s="239">
        <f>ROUND(I254*H254,2)</f>
        <v>0</v>
      </c>
      <c r="BL254" s="17" t="s">
        <v>160</v>
      </c>
      <c r="BM254" s="238" t="s">
        <v>345</v>
      </c>
    </row>
    <row r="255" s="2" customFormat="1">
      <c r="A255" s="38"/>
      <c r="B255" s="39"/>
      <c r="C255" s="40"/>
      <c r="D255" s="240" t="s">
        <v>121</v>
      </c>
      <c r="E255" s="40"/>
      <c r="F255" s="241" t="s">
        <v>346</v>
      </c>
      <c r="G255" s="40"/>
      <c r="H255" s="40"/>
      <c r="I255" s="242"/>
      <c r="J255" s="40"/>
      <c r="K255" s="40"/>
      <c r="L255" s="44"/>
      <c r="M255" s="243"/>
      <c r="N255" s="244"/>
      <c r="O255" s="97"/>
      <c r="P255" s="97"/>
      <c r="Q255" s="97"/>
      <c r="R255" s="97"/>
      <c r="S255" s="97"/>
      <c r="T255" s="9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121</v>
      </c>
      <c r="AU255" s="17" t="s">
        <v>120</v>
      </c>
    </row>
    <row r="256" s="2" customFormat="1" ht="78" customHeight="1">
      <c r="A256" s="38"/>
      <c r="B256" s="39"/>
      <c r="C256" s="226" t="s">
        <v>247</v>
      </c>
      <c r="D256" s="226" t="s">
        <v>115</v>
      </c>
      <c r="E256" s="227" t="s">
        <v>347</v>
      </c>
      <c r="F256" s="228" t="s">
        <v>348</v>
      </c>
      <c r="G256" s="229" t="s">
        <v>118</v>
      </c>
      <c r="H256" s="230">
        <v>22</v>
      </c>
      <c r="I256" s="231"/>
      <c r="J256" s="232">
        <f>ROUND(I256*H256,2)</f>
        <v>0</v>
      </c>
      <c r="K256" s="233"/>
      <c r="L256" s="44"/>
      <c r="M256" s="234" t="s">
        <v>1</v>
      </c>
      <c r="N256" s="235" t="s">
        <v>41</v>
      </c>
      <c r="O256" s="97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8" t="s">
        <v>160</v>
      </c>
      <c r="AT256" s="238" t="s">
        <v>115</v>
      </c>
      <c r="AU256" s="238" t="s">
        <v>120</v>
      </c>
      <c r="AY256" s="17" t="s">
        <v>112</v>
      </c>
      <c r="BE256" s="239">
        <f>IF(N256="základná",J256,0)</f>
        <v>0</v>
      </c>
      <c r="BF256" s="239">
        <f>IF(N256="znížená",J256,0)</f>
        <v>0</v>
      </c>
      <c r="BG256" s="239">
        <f>IF(N256="zákl. prenesená",J256,0)</f>
        <v>0</v>
      </c>
      <c r="BH256" s="239">
        <f>IF(N256="zníž. prenesená",J256,0)</f>
        <v>0</v>
      </c>
      <c r="BI256" s="239">
        <f>IF(N256="nulová",J256,0)</f>
        <v>0</v>
      </c>
      <c r="BJ256" s="17" t="s">
        <v>120</v>
      </c>
      <c r="BK256" s="239">
        <f>ROUND(I256*H256,2)</f>
        <v>0</v>
      </c>
      <c r="BL256" s="17" t="s">
        <v>160</v>
      </c>
      <c r="BM256" s="238" t="s">
        <v>349</v>
      </c>
    </row>
    <row r="257" s="2" customFormat="1" ht="55.5" customHeight="1">
      <c r="A257" s="38"/>
      <c r="B257" s="39"/>
      <c r="C257" s="226" t="s">
        <v>350</v>
      </c>
      <c r="D257" s="226" t="s">
        <v>115</v>
      </c>
      <c r="E257" s="227" t="s">
        <v>351</v>
      </c>
      <c r="F257" s="228" t="s">
        <v>352</v>
      </c>
      <c r="G257" s="229" t="s">
        <v>192</v>
      </c>
      <c r="H257" s="230">
        <v>12</v>
      </c>
      <c r="I257" s="231"/>
      <c r="J257" s="232">
        <f>ROUND(I257*H257,2)</f>
        <v>0</v>
      </c>
      <c r="K257" s="233"/>
      <c r="L257" s="44"/>
      <c r="M257" s="234" t="s">
        <v>1</v>
      </c>
      <c r="N257" s="235" t="s">
        <v>41</v>
      </c>
      <c r="O257" s="97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8" t="s">
        <v>160</v>
      </c>
      <c r="AT257" s="238" t="s">
        <v>115</v>
      </c>
      <c r="AU257" s="238" t="s">
        <v>120</v>
      </c>
      <c r="AY257" s="17" t="s">
        <v>112</v>
      </c>
      <c r="BE257" s="239">
        <f>IF(N257="základná",J257,0)</f>
        <v>0</v>
      </c>
      <c r="BF257" s="239">
        <f>IF(N257="znížená",J257,0)</f>
        <v>0</v>
      </c>
      <c r="BG257" s="239">
        <f>IF(N257="zákl. prenesená",J257,0)</f>
        <v>0</v>
      </c>
      <c r="BH257" s="239">
        <f>IF(N257="zníž. prenesená",J257,0)</f>
        <v>0</v>
      </c>
      <c r="BI257" s="239">
        <f>IF(N257="nulová",J257,0)</f>
        <v>0</v>
      </c>
      <c r="BJ257" s="17" t="s">
        <v>120</v>
      </c>
      <c r="BK257" s="239">
        <f>ROUND(I257*H257,2)</f>
        <v>0</v>
      </c>
      <c r="BL257" s="17" t="s">
        <v>160</v>
      </c>
      <c r="BM257" s="238" t="s">
        <v>353</v>
      </c>
    </row>
    <row r="258" s="2" customFormat="1" ht="24.15" customHeight="1">
      <c r="A258" s="38"/>
      <c r="B258" s="39"/>
      <c r="C258" s="226" t="s">
        <v>251</v>
      </c>
      <c r="D258" s="226" t="s">
        <v>115</v>
      </c>
      <c r="E258" s="227" t="s">
        <v>354</v>
      </c>
      <c r="F258" s="228" t="s">
        <v>355</v>
      </c>
      <c r="G258" s="229" t="s">
        <v>118</v>
      </c>
      <c r="H258" s="230">
        <v>13.119999999999999</v>
      </c>
      <c r="I258" s="231"/>
      <c r="J258" s="232">
        <f>ROUND(I258*H258,2)</f>
        <v>0</v>
      </c>
      <c r="K258" s="233"/>
      <c r="L258" s="44"/>
      <c r="M258" s="234" t="s">
        <v>1</v>
      </c>
      <c r="N258" s="235" t="s">
        <v>41</v>
      </c>
      <c r="O258" s="97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8" t="s">
        <v>160</v>
      </c>
      <c r="AT258" s="238" t="s">
        <v>115</v>
      </c>
      <c r="AU258" s="238" t="s">
        <v>120</v>
      </c>
      <c r="AY258" s="17" t="s">
        <v>112</v>
      </c>
      <c r="BE258" s="239">
        <f>IF(N258="základná",J258,0)</f>
        <v>0</v>
      </c>
      <c r="BF258" s="239">
        <f>IF(N258="znížená",J258,0)</f>
        <v>0</v>
      </c>
      <c r="BG258" s="239">
        <f>IF(N258="zákl. prenesená",J258,0)</f>
        <v>0</v>
      </c>
      <c r="BH258" s="239">
        <f>IF(N258="zníž. prenesená",J258,0)</f>
        <v>0</v>
      </c>
      <c r="BI258" s="239">
        <f>IF(N258="nulová",J258,0)</f>
        <v>0</v>
      </c>
      <c r="BJ258" s="17" t="s">
        <v>120</v>
      </c>
      <c r="BK258" s="239">
        <f>ROUND(I258*H258,2)</f>
        <v>0</v>
      </c>
      <c r="BL258" s="17" t="s">
        <v>160</v>
      </c>
      <c r="BM258" s="238" t="s">
        <v>356</v>
      </c>
    </row>
    <row r="259" s="2" customFormat="1" ht="37.8" customHeight="1">
      <c r="A259" s="38"/>
      <c r="B259" s="39"/>
      <c r="C259" s="226" t="s">
        <v>357</v>
      </c>
      <c r="D259" s="226" t="s">
        <v>115</v>
      </c>
      <c r="E259" s="227" t="s">
        <v>358</v>
      </c>
      <c r="F259" s="228" t="s">
        <v>359</v>
      </c>
      <c r="G259" s="229" t="s">
        <v>311</v>
      </c>
      <c r="H259" s="230">
        <v>3.8050000000000002</v>
      </c>
      <c r="I259" s="231"/>
      <c r="J259" s="232">
        <f>ROUND(I259*H259,2)</f>
        <v>0</v>
      </c>
      <c r="K259" s="233"/>
      <c r="L259" s="44"/>
      <c r="M259" s="234" t="s">
        <v>1</v>
      </c>
      <c r="N259" s="235" t="s">
        <v>41</v>
      </c>
      <c r="O259" s="97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8" t="s">
        <v>160</v>
      </c>
      <c r="AT259" s="238" t="s">
        <v>115</v>
      </c>
      <c r="AU259" s="238" t="s">
        <v>120</v>
      </c>
      <c r="AY259" s="17" t="s">
        <v>112</v>
      </c>
      <c r="BE259" s="239">
        <f>IF(N259="základná",J259,0)</f>
        <v>0</v>
      </c>
      <c r="BF259" s="239">
        <f>IF(N259="znížená",J259,0)</f>
        <v>0</v>
      </c>
      <c r="BG259" s="239">
        <f>IF(N259="zákl. prenesená",J259,0)</f>
        <v>0</v>
      </c>
      <c r="BH259" s="239">
        <f>IF(N259="zníž. prenesená",J259,0)</f>
        <v>0</v>
      </c>
      <c r="BI259" s="239">
        <f>IF(N259="nulová",J259,0)</f>
        <v>0</v>
      </c>
      <c r="BJ259" s="17" t="s">
        <v>120</v>
      </c>
      <c r="BK259" s="239">
        <f>ROUND(I259*H259,2)</f>
        <v>0</v>
      </c>
      <c r="BL259" s="17" t="s">
        <v>160</v>
      </c>
      <c r="BM259" s="238" t="s">
        <v>360</v>
      </c>
    </row>
    <row r="260" s="2" customFormat="1">
      <c r="A260" s="38"/>
      <c r="B260" s="39"/>
      <c r="C260" s="40"/>
      <c r="D260" s="240" t="s">
        <v>121</v>
      </c>
      <c r="E260" s="40"/>
      <c r="F260" s="241" t="s">
        <v>361</v>
      </c>
      <c r="G260" s="40"/>
      <c r="H260" s="40"/>
      <c r="I260" s="242"/>
      <c r="J260" s="40"/>
      <c r="K260" s="40"/>
      <c r="L260" s="44"/>
      <c r="M260" s="243"/>
      <c r="N260" s="244"/>
      <c r="O260" s="97"/>
      <c r="P260" s="97"/>
      <c r="Q260" s="97"/>
      <c r="R260" s="97"/>
      <c r="S260" s="97"/>
      <c r="T260" s="9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121</v>
      </c>
      <c r="AU260" s="17" t="s">
        <v>120</v>
      </c>
    </row>
    <row r="261" s="2" customFormat="1" ht="37.8" customHeight="1">
      <c r="A261" s="38"/>
      <c r="B261" s="39"/>
      <c r="C261" s="226" t="s">
        <v>255</v>
      </c>
      <c r="D261" s="226" t="s">
        <v>115</v>
      </c>
      <c r="E261" s="227" t="s">
        <v>362</v>
      </c>
      <c r="F261" s="228" t="s">
        <v>363</v>
      </c>
      <c r="G261" s="229" t="s">
        <v>118</v>
      </c>
      <c r="H261" s="230">
        <v>13.119999999999999</v>
      </c>
      <c r="I261" s="231"/>
      <c r="J261" s="232">
        <f>ROUND(I261*H261,2)</f>
        <v>0</v>
      </c>
      <c r="K261" s="233"/>
      <c r="L261" s="44"/>
      <c r="M261" s="234" t="s">
        <v>1</v>
      </c>
      <c r="N261" s="235" t="s">
        <v>41</v>
      </c>
      <c r="O261" s="97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8" t="s">
        <v>160</v>
      </c>
      <c r="AT261" s="238" t="s">
        <v>115</v>
      </c>
      <c r="AU261" s="238" t="s">
        <v>120</v>
      </c>
      <c r="AY261" s="17" t="s">
        <v>112</v>
      </c>
      <c r="BE261" s="239">
        <f>IF(N261="základná",J261,0)</f>
        <v>0</v>
      </c>
      <c r="BF261" s="239">
        <f>IF(N261="znížená",J261,0)</f>
        <v>0</v>
      </c>
      <c r="BG261" s="239">
        <f>IF(N261="zákl. prenesená",J261,0)</f>
        <v>0</v>
      </c>
      <c r="BH261" s="239">
        <f>IF(N261="zníž. prenesená",J261,0)</f>
        <v>0</v>
      </c>
      <c r="BI261" s="239">
        <f>IF(N261="nulová",J261,0)</f>
        <v>0</v>
      </c>
      <c r="BJ261" s="17" t="s">
        <v>120</v>
      </c>
      <c r="BK261" s="239">
        <f>ROUND(I261*H261,2)</f>
        <v>0</v>
      </c>
      <c r="BL261" s="17" t="s">
        <v>160</v>
      </c>
      <c r="BM261" s="238" t="s">
        <v>364</v>
      </c>
    </row>
    <row r="262" s="2" customFormat="1" ht="16.5" customHeight="1">
      <c r="A262" s="38"/>
      <c r="B262" s="39"/>
      <c r="C262" s="226" t="s">
        <v>365</v>
      </c>
      <c r="D262" s="226" t="s">
        <v>115</v>
      </c>
      <c r="E262" s="227" t="s">
        <v>366</v>
      </c>
      <c r="F262" s="228" t="s">
        <v>367</v>
      </c>
      <c r="G262" s="229" t="s">
        <v>368</v>
      </c>
      <c r="H262" s="288"/>
      <c r="I262" s="231"/>
      <c r="J262" s="232">
        <f>ROUND(I262*H262,2)</f>
        <v>0</v>
      </c>
      <c r="K262" s="233"/>
      <c r="L262" s="44"/>
      <c r="M262" s="234" t="s">
        <v>1</v>
      </c>
      <c r="N262" s="235" t="s">
        <v>41</v>
      </c>
      <c r="O262" s="97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8" t="s">
        <v>160</v>
      </c>
      <c r="AT262" s="238" t="s">
        <v>115</v>
      </c>
      <c r="AU262" s="238" t="s">
        <v>120</v>
      </c>
      <c r="AY262" s="17" t="s">
        <v>112</v>
      </c>
      <c r="BE262" s="239">
        <f>IF(N262="základná",J262,0)</f>
        <v>0</v>
      </c>
      <c r="BF262" s="239">
        <f>IF(N262="znížená",J262,0)</f>
        <v>0</v>
      </c>
      <c r="BG262" s="239">
        <f>IF(N262="zákl. prenesená",J262,0)</f>
        <v>0</v>
      </c>
      <c r="BH262" s="239">
        <f>IF(N262="zníž. prenesená",J262,0)</f>
        <v>0</v>
      </c>
      <c r="BI262" s="239">
        <f>IF(N262="nulová",J262,0)</f>
        <v>0</v>
      </c>
      <c r="BJ262" s="17" t="s">
        <v>120</v>
      </c>
      <c r="BK262" s="239">
        <f>ROUND(I262*H262,2)</f>
        <v>0</v>
      </c>
      <c r="BL262" s="17" t="s">
        <v>160</v>
      </c>
      <c r="BM262" s="238" t="s">
        <v>369</v>
      </c>
    </row>
    <row r="263" s="2" customFormat="1" ht="21.75" customHeight="1">
      <c r="A263" s="38"/>
      <c r="B263" s="39"/>
      <c r="C263" s="226" t="s">
        <v>258</v>
      </c>
      <c r="D263" s="226" t="s">
        <v>115</v>
      </c>
      <c r="E263" s="227" t="s">
        <v>370</v>
      </c>
      <c r="F263" s="228" t="s">
        <v>371</v>
      </c>
      <c r="G263" s="229" t="s">
        <v>368</v>
      </c>
      <c r="H263" s="288"/>
      <c r="I263" s="231"/>
      <c r="J263" s="232">
        <f>ROUND(I263*H263,2)</f>
        <v>0</v>
      </c>
      <c r="K263" s="233"/>
      <c r="L263" s="44"/>
      <c r="M263" s="234" t="s">
        <v>1</v>
      </c>
      <c r="N263" s="235" t="s">
        <v>41</v>
      </c>
      <c r="O263" s="97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8" t="s">
        <v>160</v>
      </c>
      <c r="AT263" s="238" t="s">
        <v>115</v>
      </c>
      <c r="AU263" s="238" t="s">
        <v>120</v>
      </c>
      <c r="AY263" s="17" t="s">
        <v>112</v>
      </c>
      <c r="BE263" s="239">
        <f>IF(N263="základná",J263,0)</f>
        <v>0</v>
      </c>
      <c r="BF263" s="239">
        <f>IF(N263="znížená",J263,0)</f>
        <v>0</v>
      </c>
      <c r="BG263" s="239">
        <f>IF(N263="zákl. prenesená",J263,0)</f>
        <v>0</v>
      </c>
      <c r="BH263" s="239">
        <f>IF(N263="zníž. prenesená",J263,0)</f>
        <v>0</v>
      </c>
      <c r="BI263" s="239">
        <f>IF(N263="nulová",J263,0)</f>
        <v>0</v>
      </c>
      <c r="BJ263" s="17" t="s">
        <v>120</v>
      </c>
      <c r="BK263" s="239">
        <f>ROUND(I263*H263,2)</f>
        <v>0</v>
      </c>
      <c r="BL263" s="17" t="s">
        <v>160</v>
      </c>
      <c r="BM263" s="238" t="s">
        <v>372</v>
      </c>
    </row>
    <row r="264" s="12" customFormat="1" ht="25.92" customHeight="1">
      <c r="A264" s="12"/>
      <c r="B264" s="211"/>
      <c r="C264" s="212"/>
      <c r="D264" s="213" t="s">
        <v>74</v>
      </c>
      <c r="E264" s="214" t="s">
        <v>373</v>
      </c>
      <c r="F264" s="214" t="s">
        <v>374</v>
      </c>
      <c r="G264" s="212"/>
      <c r="H264" s="212"/>
      <c r="I264" s="215"/>
      <c r="J264" s="198">
        <f>BK264</f>
        <v>0</v>
      </c>
      <c r="K264" s="212"/>
      <c r="L264" s="216"/>
      <c r="M264" s="217"/>
      <c r="N264" s="218"/>
      <c r="O264" s="218"/>
      <c r="P264" s="219">
        <f>SUM(P265:P267)</f>
        <v>0</v>
      </c>
      <c r="Q264" s="218"/>
      <c r="R264" s="219">
        <f>SUM(R265:R267)</f>
        <v>0</v>
      </c>
      <c r="S264" s="218"/>
      <c r="T264" s="220">
        <f>SUM(T265:T267)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21" t="s">
        <v>143</v>
      </c>
      <c r="AT264" s="222" t="s">
        <v>74</v>
      </c>
      <c r="AU264" s="222" t="s">
        <v>75</v>
      </c>
      <c r="AY264" s="221" t="s">
        <v>112</v>
      </c>
      <c r="BK264" s="223">
        <f>SUM(BK265:BK267)</f>
        <v>0</v>
      </c>
    </row>
    <row r="265" s="2" customFormat="1" ht="66.75" customHeight="1">
      <c r="A265" s="38"/>
      <c r="B265" s="39"/>
      <c r="C265" s="226" t="s">
        <v>375</v>
      </c>
      <c r="D265" s="226" t="s">
        <v>115</v>
      </c>
      <c r="E265" s="227" t="s">
        <v>376</v>
      </c>
      <c r="F265" s="228" t="s">
        <v>377</v>
      </c>
      <c r="G265" s="229" t="s">
        <v>378</v>
      </c>
      <c r="H265" s="230">
        <v>1</v>
      </c>
      <c r="I265" s="231"/>
      <c r="J265" s="232">
        <f>ROUND(I265*H265,2)</f>
        <v>0</v>
      </c>
      <c r="K265" s="233"/>
      <c r="L265" s="44"/>
      <c r="M265" s="234" t="s">
        <v>1</v>
      </c>
      <c r="N265" s="235" t="s">
        <v>41</v>
      </c>
      <c r="O265" s="97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8" t="s">
        <v>119</v>
      </c>
      <c r="AT265" s="238" t="s">
        <v>115</v>
      </c>
      <c r="AU265" s="238" t="s">
        <v>83</v>
      </c>
      <c r="AY265" s="17" t="s">
        <v>112</v>
      </c>
      <c r="BE265" s="239">
        <f>IF(N265="základná",J265,0)</f>
        <v>0</v>
      </c>
      <c r="BF265" s="239">
        <f>IF(N265="znížená",J265,0)</f>
        <v>0</v>
      </c>
      <c r="BG265" s="239">
        <f>IF(N265="zákl. prenesená",J265,0)</f>
        <v>0</v>
      </c>
      <c r="BH265" s="239">
        <f>IF(N265="zníž. prenesená",J265,0)</f>
        <v>0</v>
      </c>
      <c r="BI265" s="239">
        <f>IF(N265="nulová",J265,0)</f>
        <v>0</v>
      </c>
      <c r="BJ265" s="17" t="s">
        <v>120</v>
      </c>
      <c r="BK265" s="239">
        <f>ROUND(I265*H265,2)</f>
        <v>0</v>
      </c>
      <c r="BL265" s="17" t="s">
        <v>119</v>
      </c>
      <c r="BM265" s="238" t="s">
        <v>379</v>
      </c>
    </row>
    <row r="266" s="2" customFormat="1" ht="33" customHeight="1">
      <c r="A266" s="38"/>
      <c r="B266" s="39"/>
      <c r="C266" s="226" t="s">
        <v>264</v>
      </c>
      <c r="D266" s="226" t="s">
        <v>115</v>
      </c>
      <c r="E266" s="227" t="s">
        <v>380</v>
      </c>
      <c r="F266" s="228" t="s">
        <v>381</v>
      </c>
      <c r="G266" s="229" t="s">
        <v>298</v>
      </c>
      <c r="H266" s="230">
        <v>1</v>
      </c>
      <c r="I266" s="231"/>
      <c r="J266" s="232">
        <f>ROUND(I266*H266,2)</f>
        <v>0</v>
      </c>
      <c r="K266" s="233"/>
      <c r="L266" s="44"/>
      <c r="M266" s="234" t="s">
        <v>1</v>
      </c>
      <c r="N266" s="235" t="s">
        <v>41</v>
      </c>
      <c r="O266" s="97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8" t="s">
        <v>119</v>
      </c>
      <c r="AT266" s="238" t="s">
        <v>115</v>
      </c>
      <c r="AU266" s="238" t="s">
        <v>83</v>
      </c>
      <c r="AY266" s="17" t="s">
        <v>112</v>
      </c>
      <c r="BE266" s="239">
        <f>IF(N266="základná",J266,0)</f>
        <v>0</v>
      </c>
      <c r="BF266" s="239">
        <f>IF(N266="znížená",J266,0)</f>
        <v>0</v>
      </c>
      <c r="BG266" s="239">
        <f>IF(N266="zákl. prenesená",J266,0)</f>
        <v>0</v>
      </c>
      <c r="BH266" s="239">
        <f>IF(N266="zníž. prenesená",J266,0)</f>
        <v>0</v>
      </c>
      <c r="BI266" s="239">
        <f>IF(N266="nulová",J266,0)</f>
        <v>0</v>
      </c>
      <c r="BJ266" s="17" t="s">
        <v>120</v>
      </c>
      <c r="BK266" s="239">
        <f>ROUND(I266*H266,2)</f>
        <v>0</v>
      </c>
      <c r="BL266" s="17" t="s">
        <v>119</v>
      </c>
      <c r="BM266" s="238" t="s">
        <v>382</v>
      </c>
    </row>
    <row r="267" s="2" customFormat="1" ht="16.5" customHeight="1">
      <c r="A267" s="38"/>
      <c r="B267" s="39"/>
      <c r="C267" s="226" t="s">
        <v>383</v>
      </c>
      <c r="D267" s="226" t="s">
        <v>115</v>
      </c>
      <c r="E267" s="227" t="s">
        <v>384</v>
      </c>
      <c r="F267" s="228" t="s">
        <v>385</v>
      </c>
      <c r="G267" s="229" t="s">
        <v>298</v>
      </c>
      <c r="H267" s="230">
        <v>1</v>
      </c>
      <c r="I267" s="231"/>
      <c r="J267" s="232">
        <f>ROUND(I267*H267,2)</f>
        <v>0</v>
      </c>
      <c r="K267" s="233"/>
      <c r="L267" s="44"/>
      <c r="M267" s="234" t="s">
        <v>1</v>
      </c>
      <c r="N267" s="235" t="s">
        <v>41</v>
      </c>
      <c r="O267" s="97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8" t="s">
        <v>119</v>
      </c>
      <c r="AT267" s="238" t="s">
        <v>115</v>
      </c>
      <c r="AU267" s="238" t="s">
        <v>83</v>
      </c>
      <c r="AY267" s="17" t="s">
        <v>112</v>
      </c>
      <c r="BE267" s="239">
        <f>IF(N267="základná",J267,0)</f>
        <v>0</v>
      </c>
      <c r="BF267" s="239">
        <f>IF(N267="znížená",J267,0)</f>
        <v>0</v>
      </c>
      <c r="BG267" s="239">
        <f>IF(N267="zákl. prenesená",J267,0)</f>
        <v>0</v>
      </c>
      <c r="BH267" s="239">
        <f>IF(N267="zníž. prenesená",J267,0)</f>
        <v>0</v>
      </c>
      <c r="BI267" s="239">
        <f>IF(N267="nulová",J267,0)</f>
        <v>0</v>
      </c>
      <c r="BJ267" s="17" t="s">
        <v>120</v>
      </c>
      <c r="BK267" s="239">
        <f>ROUND(I267*H267,2)</f>
        <v>0</v>
      </c>
      <c r="BL267" s="17" t="s">
        <v>119</v>
      </c>
      <c r="BM267" s="238" t="s">
        <v>386</v>
      </c>
    </row>
    <row r="268" s="2" customFormat="1" ht="49.92" customHeight="1">
      <c r="A268" s="38"/>
      <c r="B268" s="39"/>
      <c r="C268" s="40"/>
      <c r="D268" s="40"/>
      <c r="E268" s="214" t="s">
        <v>387</v>
      </c>
      <c r="F268" s="214" t="s">
        <v>388</v>
      </c>
      <c r="G268" s="40"/>
      <c r="H268" s="40"/>
      <c r="I268" s="40"/>
      <c r="J268" s="198">
        <f>BK268</f>
        <v>0</v>
      </c>
      <c r="K268" s="40"/>
      <c r="L268" s="44"/>
      <c r="M268" s="243"/>
      <c r="N268" s="244"/>
      <c r="O268" s="97"/>
      <c r="P268" s="97"/>
      <c r="Q268" s="97"/>
      <c r="R268" s="97"/>
      <c r="S268" s="97"/>
      <c r="T268" s="9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74</v>
      </c>
      <c r="AU268" s="17" t="s">
        <v>75</v>
      </c>
      <c r="AY268" s="17" t="s">
        <v>389</v>
      </c>
      <c r="BK268" s="239">
        <f>SUM(BK269:BK273)</f>
        <v>0</v>
      </c>
    </row>
    <row r="269" s="2" customFormat="1" ht="16.32" customHeight="1">
      <c r="A269" s="38"/>
      <c r="B269" s="39"/>
      <c r="C269" s="289" t="s">
        <v>1</v>
      </c>
      <c r="D269" s="289" t="s">
        <v>115</v>
      </c>
      <c r="E269" s="290" t="s">
        <v>1</v>
      </c>
      <c r="F269" s="291" t="s">
        <v>1</v>
      </c>
      <c r="G269" s="292" t="s">
        <v>1</v>
      </c>
      <c r="H269" s="293"/>
      <c r="I269" s="294"/>
      <c r="J269" s="295">
        <f>BK269</f>
        <v>0</v>
      </c>
      <c r="K269" s="233"/>
      <c r="L269" s="44"/>
      <c r="M269" s="296" t="s">
        <v>1</v>
      </c>
      <c r="N269" s="297" t="s">
        <v>41</v>
      </c>
      <c r="O269" s="97"/>
      <c r="P269" s="97"/>
      <c r="Q269" s="97"/>
      <c r="R269" s="97"/>
      <c r="S269" s="97"/>
      <c r="T269" s="9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389</v>
      </c>
      <c r="AU269" s="17" t="s">
        <v>83</v>
      </c>
      <c r="AY269" s="17" t="s">
        <v>389</v>
      </c>
      <c r="BE269" s="239">
        <f>IF(N269="základná",J269,0)</f>
        <v>0</v>
      </c>
      <c r="BF269" s="239">
        <f>IF(N269="znížená",J269,0)</f>
        <v>0</v>
      </c>
      <c r="BG269" s="239">
        <f>IF(N269="zákl. prenesená",J269,0)</f>
        <v>0</v>
      </c>
      <c r="BH269" s="239">
        <f>IF(N269="zníž. prenesená",J269,0)</f>
        <v>0</v>
      </c>
      <c r="BI269" s="239">
        <f>IF(N269="nulová",J269,0)</f>
        <v>0</v>
      </c>
      <c r="BJ269" s="17" t="s">
        <v>120</v>
      </c>
      <c r="BK269" s="239">
        <f>I269*H269</f>
        <v>0</v>
      </c>
    </row>
    <row r="270" s="2" customFormat="1" ht="16.32" customHeight="1">
      <c r="A270" s="38"/>
      <c r="B270" s="39"/>
      <c r="C270" s="289" t="s">
        <v>1</v>
      </c>
      <c r="D270" s="289" t="s">
        <v>115</v>
      </c>
      <c r="E270" s="290" t="s">
        <v>1</v>
      </c>
      <c r="F270" s="291" t="s">
        <v>1</v>
      </c>
      <c r="G270" s="292" t="s">
        <v>1</v>
      </c>
      <c r="H270" s="293"/>
      <c r="I270" s="294"/>
      <c r="J270" s="295">
        <f>BK270</f>
        <v>0</v>
      </c>
      <c r="K270" s="233"/>
      <c r="L270" s="44"/>
      <c r="M270" s="296" t="s">
        <v>1</v>
      </c>
      <c r="N270" s="297" t="s">
        <v>41</v>
      </c>
      <c r="O270" s="97"/>
      <c r="P270" s="97"/>
      <c r="Q270" s="97"/>
      <c r="R270" s="97"/>
      <c r="S270" s="97"/>
      <c r="T270" s="9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389</v>
      </c>
      <c r="AU270" s="17" t="s">
        <v>83</v>
      </c>
      <c r="AY270" s="17" t="s">
        <v>389</v>
      </c>
      <c r="BE270" s="239">
        <f>IF(N270="základná",J270,0)</f>
        <v>0</v>
      </c>
      <c r="BF270" s="239">
        <f>IF(N270="znížená",J270,0)</f>
        <v>0</v>
      </c>
      <c r="BG270" s="239">
        <f>IF(N270="zákl. prenesená",J270,0)</f>
        <v>0</v>
      </c>
      <c r="BH270" s="239">
        <f>IF(N270="zníž. prenesená",J270,0)</f>
        <v>0</v>
      </c>
      <c r="BI270" s="239">
        <f>IF(N270="nulová",J270,0)</f>
        <v>0</v>
      </c>
      <c r="BJ270" s="17" t="s">
        <v>120</v>
      </c>
      <c r="BK270" s="239">
        <f>I270*H270</f>
        <v>0</v>
      </c>
    </row>
    <row r="271" s="2" customFormat="1" ht="16.32" customHeight="1">
      <c r="A271" s="38"/>
      <c r="B271" s="39"/>
      <c r="C271" s="289" t="s">
        <v>1</v>
      </c>
      <c r="D271" s="289" t="s">
        <v>115</v>
      </c>
      <c r="E271" s="290" t="s">
        <v>1</v>
      </c>
      <c r="F271" s="291" t="s">
        <v>1</v>
      </c>
      <c r="G271" s="292" t="s">
        <v>1</v>
      </c>
      <c r="H271" s="293"/>
      <c r="I271" s="294"/>
      <c r="J271" s="295">
        <f>BK271</f>
        <v>0</v>
      </c>
      <c r="K271" s="233"/>
      <c r="L271" s="44"/>
      <c r="M271" s="296" t="s">
        <v>1</v>
      </c>
      <c r="N271" s="297" t="s">
        <v>41</v>
      </c>
      <c r="O271" s="97"/>
      <c r="P271" s="97"/>
      <c r="Q271" s="97"/>
      <c r="R271" s="97"/>
      <c r="S271" s="97"/>
      <c r="T271" s="9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389</v>
      </c>
      <c r="AU271" s="17" t="s">
        <v>83</v>
      </c>
      <c r="AY271" s="17" t="s">
        <v>389</v>
      </c>
      <c r="BE271" s="239">
        <f>IF(N271="základná",J271,0)</f>
        <v>0</v>
      </c>
      <c r="BF271" s="239">
        <f>IF(N271="znížená",J271,0)</f>
        <v>0</v>
      </c>
      <c r="BG271" s="239">
        <f>IF(N271="zákl. prenesená",J271,0)</f>
        <v>0</v>
      </c>
      <c r="BH271" s="239">
        <f>IF(N271="zníž. prenesená",J271,0)</f>
        <v>0</v>
      </c>
      <c r="BI271" s="239">
        <f>IF(N271="nulová",J271,0)</f>
        <v>0</v>
      </c>
      <c r="BJ271" s="17" t="s">
        <v>120</v>
      </c>
      <c r="BK271" s="239">
        <f>I271*H271</f>
        <v>0</v>
      </c>
    </row>
    <row r="272" s="2" customFormat="1" ht="16.32" customHeight="1">
      <c r="A272" s="38"/>
      <c r="B272" s="39"/>
      <c r="C272" s="289" t="s">
        <v>1</v>
      </c>
      <c r="D272" s="289" t="s">
        <v>115</v>
      </c>
      <c r="E272" s="290" t="s">
        <v>1</v>
      </c>
      <c r="F272" s="291" t="s">
        <v>1</v>
      </c>
      <c r="G272" s="292" t="s">
        <v>1</v>
      </c>
      <c r="H272" s="293"/>
      <c r="I272" s="294"/>
      <c r="J272" s="295">
        <f>BK272</f>
        <v>0</v>
      </c>
      <c r="K272" s="233"/>
      <c r="L272" s="44"/>
      <c r="M272" s="296" t="s">
        <v>1</v>
      </c>
      <c r="N272" s="297" t="s">
        <v>41</v>
      </c>
      <c r="O272" s="97"/>
      <c r="P272" s="97"/>
      <c r="Q272" s="97"/>
      <c r="R272" s="97"/>
      <c r="S272" s="97"/>
      <c r="T272" s="9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389</v>
      </c>
      <c r="AU272" s="17" t="s">
        <v>83</v>
      </c>
      <c r="AY272" s="17" t="s">
        <v>389</v>
      </c>
      <c r="BE272" s="239">
        <f>IF(N272="základná",J272,0)</f>
        <v>0</v>
      </c>
      <c r="BF272" s="239">
        <f>IF(N272="znížená",J272,0)</f>
        <v>0</v>
      </c>
      <c r="BG272" s="239">
        <f>IF(N272="zákl. prenesená",J272,0)</f>
        <v>0</v>
      </c>
      <c r="BH272" s="239">
        <f>IF(N272="zníž. prenesená",J272,0)</f>
        <v>0</v>
      </c>
      <c r="BI272" s="239">
        <f>IF(N272="nulová",J272,0)</f>
        <v>0</v>
      </c>
      <c r="BJ272" s="17" t="s">
        <v>120</v>
      </c>
      <c r="BK272" s="239">
        <f>I272*H272</f>
        <v>0</v>
      </c>
    </row>
    <row r="273" s="2" customFormat="1" ht="16.32" customHeight="1">
      <c r="A273" s="38"/>
      <c r="B273" s="39"/>
      <c r="C273" s="289" t="s">
        <v>1</v>
      </c>
      <c r="D273" s="289" t="s">
        <v>115</v>
      </c>
      <c r="E273" s="290" t="s">
        <v>1</v>
      </c>
      <c r="F273" s="291" t="s">
        <v>1</v>
      </c>
      <c r="G273" s="292" t="s">
        <v>1</v>
      </c>
      <c r="H273" s="293"/>
      <c r="I273" s="294"/>
      <c r="J273" s="295">
        <f>BK273</f>
        <v>0</v>
      </c>
      <c r="K273" s="233"/>
      <c r="L273" s="44"/>
      <c r="M273" s="296" t="s">
        <v>1</v>
      </c>
      <c r="N273" s="297" t="s">
        <v>41</v>
      </c>
      <c r="O273" s="298"/>
      <c r="P273" s="298"/>
      <c r="Q273" s="298"/>
      <c r="R273" s="298"/>
      <c r="S273" s="298"/>
      <c r="T273" s="299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389</v>
      </c>
      <c r="AU273" s="17" t="s">
        <v>83</v>
      </c>
      <c r="AY273" s="17" t="s">
        <v>389</v>
      </c>
      <c r="BE273" s="239">
        <f>IF(N273="základná",J273,0)</f>
        <v>0</v>
      </c>
      <c r="BF273" s="239">
        <f>IF(N273="znížená",J273,0)</f>
        <v>0</v>
      </c>
      <c r="BG273" s="239">
        <f>IF(N273="zákl. prenesená",J273,0)</f>
        <v>0</v>
      </c>
      <c r="BH273" s="239">
        <f>IF(N273="zníž. prenesená",J273,0)</f>
        <v>0</v>
      </c>
      <c r="BI273" s="239">
        <f>IF(N273="nulová",J273,0)</f>
        <v>0</v>
      </c>
      <c r="BJ273" s="17" t="s">
        <v>120</v>
      </c>
      <c r="BK273" s="239">
        <f>I273*H273</f>
        <v>0</v>
      </c>
    </row>
    <row r="274" s="2" customFormat="1" ht="6.96" customHeight="1">
      <c r="A274" s="38"/>
      <c r="B274" s="72"/>
      <c r="C274" s="73"/>
      <c r="D274" s="73"/>
      <c r="E274" s="73"/>
      <c r="F274" s="73"/>
      <c r="G274" s="73"/>
      <c r="H274" s="73"/>
      <c r="I274" s="73"/>
      <c r="J274" s="73"/>
      <c r="K274" s="73"/>
      <c r="L274" s="44"/>
      <c r="M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</row>
  </sheetData>
  <sheetProtection sheet="1" autoFilter="0" formatColumns="0" formatRows="0" objects="1" scenarios="1" spinCount="100000" saltValue="UHbanTtFdFmI1C0PCsBqhZmOqbvG0UwJ4dY+lzhQKaZr9faRs33V7OvYX1u3WQZWjv0H06mgO7RQw4VMJSQszQ==" hashValue="9wG2El/2CBQ8LSzjd+PfVRkmq2LFBuWrw3cXs48eQSSix+hYZxaeFpTcQg6w7EVik1vT1C3K/4oJ5UmAp+EuFw==" algorithmName="SHA-512" password="CC35"/>
  <autoFilter ref="C120:K27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dataValidations count="2">
    <dataValidation type="list" allowBlank="1" showInputMessage="1" showErrorMessage="1" error="Povolené sú hodnoty K, M." sqref="D269:D274">
      <formula1>"K, M"</formula1>
    </dataValidation>
    <dataValidation type="list" allowBlank="1" showInputMessage="1" showErrorMessage="1" error="Povolené sú hodnoty základná, znížená, nulová." sqref="N269:N274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PILNIK VLADIMIR</dc:creator>
  <cp:lastModifiedBy>PILNIK VLADIMIR</cp:lastModifiedBy>
  <dcterms:created xsi:type="dcterms:W3CDTF">2022-08-25T06:15:41Z</dcterms:created>
  <dcterms:modified xsi:type="dcterms:W3CDTF">2022-08-25T06:15:43Z</dcterms:modified>
</cp:coreProperties>
</file>