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7 Technicke sluzby Ziar\Plavaren fasada 3\priprava\"/>
    </mc:Choice>
  </mc:AlternateContent>
  <bookViews>
    <workbookView xWindow="0" yWindow="0" windowWidth="23040" windowHeight="8808"/>
  </bookViews>
  <sheets>
    <sheet name="Rekapitulácia stavby" sheetId="1" r:id="rId1"/>
    <sheet name="02 - Celozasklené zábradl..." sheetId="2" r:id="rId2"/>
  </sheets>
  <definedNames>
    <definedName name="_xlnm._FilterDatabase" localSheetId="1" hidden="1">'02 - Celozasklené zábradl...'!$C$122:$K$155</definedName>
    <definedName name="_xlnm.Print_Titles" localSheetId="1">'02 - Celozasklené zábradl...'!$122:$122</definedName>
    <definedName name="_xlnm.Print_Titles" localSheetId="0">'Rekapitulácia stavby'!$92:$92</definedName>
    <definedName name="_xlnm.Print_Area" localSheetId="1">'02 - Celozasklené zábradl...'!$C$4:$J$76,'02 - Celozasklené zábradl...'!$C$82:$J$104,'02 - Celozasklené zábradl...'!$C$110:$J$155</definedName>
    <definedName name="_xlnm.Print_Area" localSheetId="0">'Rekapitulácia stavby'!$D$4:$AO$76,'Rekapitulácia stavby'!$C$82:$AQ$96</definedName>
  </definedNames>
  <calcPr calcId="152511"/>
</workbook>
</file>

<file path=xl/calcChain.xml><?xml version="1.0" encoding="utf-8"?>
<calcChain xmlns="http://schemas.openxmlformats.org/spreadsheetml/2006/main">
  <c r="J37" i="2" l="1"/>
  <c r="J36" i="2"/>
  <c r="AY95" i="1"/>
  <c r="J35" i="2"/>
  <c r="AX95" i="1"/>
  <c r="BI155" i="2"/>
  <c r="BH155" i="2"/>
  <c r="BG155" i="2"/>
  <c r="BE155" i="2"/>
  <c r="BK155" i="2"/>
  <c r="J155" i="2"/>
  <c r="BF155" i="2"/>
  <c r="BI154" i="2"/>
  <c r="BH154" i="2"/>
  <c r="BG154" i="2"/>
  <c r="BE154" i="2"/>
  <c r="BK154" i="2"/>
  <c r="J154" i="2" s="1"/>
  <c r="BF154" i="2" s="1"/>
  <c r="BI153" i="2"/>
  <c r="BH153" i="2"/>
  <c r="BG153" i="2"/>
  <c r="BE153" i="2"/>
  <c r="BK153" i="2"/>
  <c r="J153" i="2" s="1"/>
  <c r="BF153" i="2" s="1"/>
  <c r="BI152" i="2"/>
  <c r="BH152" i="2"/>
  <c r="BG152" i="2"/>
  <c r="BE152" i="2"/>
  <c r="BK152" i="2"/>
  <c r="J152" i="2"/>
  <c r="BF152" i="2" s="1"/>
  <c r="BI151" i="2"/>
  <c r="BH151" i="2"/>
  <c r="BG151" i="2"/>
  <c r="BE151" i="2"/>
  <c r="BK151" i="2"/>
  <c r="J151" i="2"/>
  <c r="BF151" i="2"/>
  <c r="BI149" i="2"/>
  <c r="BH149" i="2"/>
  <c r="BG149" i="2"/>
  <c r="BE149" i="2"/>
  <c r="T149" i="2"/>
  <c r="T148" i="2" s="1"/>
  <c r="T147" i="2" s="1"/>
  <c r="R149" i="2"/>
  <c r="R148" i="2" s="1"/>
  <c r="R147" i="2" s="1"/>
  <c r="P149" i="2"/>
  <c r="P148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3" i="2"/>
  <c r="BH143" i="2"/>
  <c r="BG143" i="2"/>
  <c r="BE143" i="2"/>
  <c r="T143" i="2"/>
  <c r="R143" i="2"/>
  <c r="P143" i="2"/>
  <c r="BI141" i="2"/>
  <c r="BH141" i="2"/>
  <c r="BG141" i="2"/>
  <c r="BE141" i="2"/>
  <c r="T141" i="2"/>
  <c r="R141" i="2"/>
  <c r="P141" i="2"/>
  <c r="BI139" i="2"/>
  <c r="BH139" i="2"/>
  <c r="BG139" i="2"/>
  <c r="BE139" i="2"/>
  <c r="T139" i="2"/>
  <c r="R139" i="2"/>
  <c r="P139" i="2"/>
  <c r="BI137" i="2"/>
  <c r="BH137" i="2"/>
  <c r="BG137" i="2"/>
  <c r="BE137" i="2"/>
  <c r="T137" i="2"/>
  <c r="R137" i="2"/>
  <c r="P137" i="2"/>
  <c r="BI135" i="2"/>
  <c r="BH135" i="2"/>
  <c r="BG135" i="2"/>
  <c r="BE135" i="2"/>
  <c r="T135" i="2"/>
  <c r="R135" i="2"/>
  <c r="P135" i="2"/>
  <c r="BI133" i="2"/>
  <c r="BH133" i="2"/>
  <c r="BG133" i="2"/>
  <c r="BE133" i="2"/>
  <c r="T133" i="2"/>
  <c r="R133" i="2"/>
  <c r="P133" i="2"/>
  <c r="BI129" i="2"/>
  <c r="BH129" i="2"/>
  <c r="BG129" i="2"/>
  <c r="BE129" i="2"/>
  <c r="T129" i="2"/>
  <c r="R129" i="2"/>
  <c r="P129" i="2"/>
  <c r="BI126" i="2"/>
  <c r="BH126" i="2"/>
  <c r="BG126" i="2"/>
  <c r="BE126" i="2"/>
  <c r="T126" i="2"/>
  <c r="T125" i="2" s="1"/>
  <c r="T124" i="2" s="1"/>
  <c r="R126" i="2"/>
  <c r="R125" i="2"/>
  <c r="R124" i="2" s="1"/>
  <c r="P126" i="2"/>
  <c r="P125" i="2"/>
  <c r="P124" i="2" s="1"/>
  <c r="J120" i="2"/>
  <c r="J119" i="2"/>
  <c r="F119" i="2"/>
  <c r="F117" i="2"/>
  <c r="E115" i="2"/>
  <c r="J92" i="2"/>
  <c r="J91" i="2"/>
  <c r="F91" i="2"/>
  <c r="F89" i="2"/>
  <c r="E87" i="2"/>
  <c r="J18" i="2"/>
  <c r="E18" i="2"/>
  <c r="F120" i="2" s="1"/>
  <c r="J17" i="2"/>
  <c r="J12" i="2"/>
  <c r="J89" i="2" s="1"/>
  <c r="E7" i="2"/>
  <c r="E113" i="2" s="1"/>
  <c r="L90" i="1"/>
  <c r="AM90" i="1"/>
  <c r="AM89" i="1"/>
  <c r="L89" i="1"/>
  <c r="AM87" i="1"/>
  <c r="L87" i="1"/>
  <c r="L85" i="1"/>
  <c r="L84" i="1"/>
  <c r="BK139" i="2"/>
  <c r="BK149" i="2"/>
  <c r="J149" i="2"/>
  <c r="J141" i="2"/>
  <c r="J126" i="2"/>
  <c r="J133" i="2"/>
  <c r="J137" i="2"/>
  <c r="BK137" i="2"/>
  <c r="BK143" i="2"/>
  <c r="BK129" i="2"/>
  <c r="J139" i="2"/>
  <c r="BK126" i="2"/>
  <c r="J143" i="2"/>
  <c r="BK145" i="2"/>
  <c r="J145" i="2"/>
  <c r="BK135" i="2"/>
  <c r="J129" i="2"/>
  <c r="J146" i="2"/>
  <c r="BK141" i="2"/>
  <c r="BK146" i="2"/>
  <c r="BK133" i="2"/>
  <c r="J135" i="2"/>
  <c r="AS94" i="1"/>
  <c r="BK128" i="2" l="1"/>
  <c r="BK127" i="2" s="1"/>
  <c r="J127" i="2" s="1"/>
  <c r="J99" i="2" s="1"/>
  <c r="T128" i="2"/>
  <c r="T127" i="2" s="1"/>
  <c r="T123" i="2" s="1"/>
  <c r="P128" i="2"/>
  <c r="P127" i="2" s="1"/>
  <c r="P123" i="2" s="1"/>
  <c r="AU95" i="1" s="1"/>
  <c r="AU94" i="1" s="1"/>
  <c r="BK150" i="2"/>
  <c r="J150" i="2"/>
  <c r="J103" i="2" s="1"/>
  <c r="R128" i="2"/>
  <c r="R127" i="2"/>
  <c r="R123" i="2" s="1"/>
  <c r="BK125" i="2"/>
  <c r="J125" i="2"/>
  <c r="J98" i="2"/>
  <c r="BK148" i="2"/>
  <c r="BK147" i="2" s="1"/>
  <c r="J147" i="2" s="1"/>
  <c r="J101" i="2" s="1"/>
  <c r="E85" i="2"/>
  <c r="BF129" i="2"/>
  <c r="F92" i="2"/>
  <c r="BF133" i="2"/>
  <c r="BF137" i="2"/>
  <c r="BF145" i="2"/>
  <c r="J117" i="2"/>
  <c r="BF126" i="2"/>
  <c r="BF135" i="2"/>
  <c r="BF139" i="2"/>
  <c r="BF141" i="2"/>
  <c r="BF143" i="2"/>
  <c r="BF146" i="2"/>
  <c r="BF149" i="2"/>
  <c r="F36" i="2"/>
  <c r="BC95" i="1" s="1"/>
  <c r="BC94" i="1" s="1"/>
  <c r="W32" i="1" s="1"/>
  <c r="F37" i="2"/>
  <c r="BD95" i="1"/>
  <c r="BD94" i="1"/>
  <c r="W33" i="1" s="1"/>
  <c r="F35" i="2"/>
  <c r="BB95" i="1"/>
  <c r="BB94" i="1" s="1"/>
  <c r="W31" i="1" s="1"/>
  <c r="F33" i="2"/>
  <c r="AZ95" i="1" s="1"/>
  <c r="AZ94" i="1" s="1"/>
  <c r="W29" i="1" s="1"/>
  <c r="J33" i="2"/>
  <c r="AV95" i="1"/>
  <c r="J128" i="2" l="1"/>
  <c r="J100" i="2"/>
  <c r="J148" i="2"/>
  <c r="J102" i="2"/>
  <c r="BK124" i="2"/>
  <c r="J124" i="2"/>
  <c r="J97" i="2"/>
  <c r="J34" i="2"/>
  <c r="AW95" i="1" s="1"/>
  <c r="AT95" i="1" s="1"/>
  <c r="F34" i="2"/>
  <c r="BA95" i="1" s="1"/>
  <c r="BA94" i="1" s="1"/>
  <c r="AW94" i="1" s="1"/>
  <c r="AK30" i="1" s="1"/>
  <c r="AV94" i="1"/>
  <c r="AK29" i="1" s="1"/>
  <c r="AY94" i="1"/>
  <c r="AX94" i="1"/>
  <c r="BK123" i="2" l="1"/>
  <c r="J123" i="2"/>
  <c r="J30" i="2"/>
  <c r="AG95" i="1"/>
  <c r="AG94" i="1" s="1"/>
  <c r="AK26" i="1" s="1"/>
  <c r="AK35" i="1" s="1"/>
  <c r="AT94" i="1"/>
  <c r="W30" i="1"/>
  <c r="J39" i="2" l="1"/>
  <c r="J96" i="2"/>
  <c r="AN94" i="1"/>
  <c r="AN95" i="1"/>
</calcChain>
</file>

<file path=xl/sharedStrings.xml><?xml version="1.0" encoding="utf-8"?>
<sst xmlns="http://schemas.openxmlformats.org/spreadsheetml/2006/main" count="555" uniqueCount="184">
  <si>
    <t>Export Komplet</t>
  </si>
  <si>
    <t/>
  </si>
  <si>
    <t>2.0</t>
  </si>
  <si>
    <t>ZAMOK</t>
  </si>
  <si>
    <t>False</t>
  </si>
  <si>
    <t>{b505baed-79d3-4962-bb64-35f461fab88a}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</si>
  <si>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</si>
  <si>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</si>
  <si>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</si>
  <si>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</si>
  <si>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</si>
  <si>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</si>
  <si>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</si>
  <si>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2022/003_VO5_2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</si>
  <si>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</si>
  <si>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</si>
  <si>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a modrernizácia krytej plavárne Žiar nad Hronom</t>
  </si>
  <si>
    <t>JKSO:</t>
  </si>
  <si>
    <t>KS:</t>
  </si>
  <si>
    <t>Miesto:</t>
  </si>
  <si>
    <t>Žiar nad Hronom</t>
  </si>
  <si>
    <t>Dátum:</t>
  </si>
  <si>
    <t>27. 5. 2022</t>
  </si>
  <si>
    <t>Objednávateľ:</t>
  </si>
  <si>
    <t>IČO:</t>
  </si>
  <si>
    <t>31609651</t>
  </si>
  <si>
    <t>Technické služby Žiar nad Hronom s.r.o.</t>
  </si>
  <si>
    <t>IČ DPH:</t>
  </si>
  <si>
    <t xml:space="preserve">SK2020479714 </t>
  </si>
  <si>
    <t>Zhotoviteľ:</t>
  </si>
  <si>
    <t>Vyplň údaj</t>
  </si>
  <si>
    <t>Projektant:</t>
  </si>
  <si>
    <t>Magic Design Henč s.r.o.</t>
  </si>
  <si>
    <t>True</t>
  </si>
  <si>
    <t>Spracovateľ:</t>
  </si>
  <si>
    <t>Pilnik Vladimír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</si>
  <si>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</si>
  <si>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</si>
  <si>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</si>
  <si>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</si>
  <si>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</si>
  <si>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</si>
  <si>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</si>
  <si>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</si>
  <si>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</si>
  <si>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</si>
  <si>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</si>
  <si>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</si>
  <si>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</si>
  <si>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</si>
  <si>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</si>
  <si>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</si>
  <si>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</si>
  <si>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</si>
  <si>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</si>
  <si>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</si>
  <si>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</si>
  <si>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</si>
  <si>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</si>
  <si>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</si>
  <si>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</si>
  <si>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</si>
  <si>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</si>
  <si>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</si>
  <si>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</si>
  <si>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</si>
  <si>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</si>
  <si>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</si>
  <si>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</si>
  <si>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</si>
  <si>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</si>
  <si>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</si>
  <si>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</si>
  <si>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</si>
  <si>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</si>
  <si>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</si>
  <si>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</si>
  <si>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</si>
  <si>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</si>
  <si>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</si>
  <si>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</si>
  <si>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</si>
  <si>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02</t>
  </si>
  <si>
    <t>Celozasklené zábradlie pre hľadisko 25m plaveckého bazéna m.č.2.26 a iné nerezové zábradlia</t>
  </si>
  <si>
    <t>STA</t>
  </si>
  <si>
    <t>1</t>
  </si>
  <si>
    <t>{ab46be4a-f09e-4d1a-a2d2-ef74cf1e85b1}</t>
  </si>
  <si>
    <t>KRYCÍ LIST ROZPOČTU</t>
  </si>
  <si>
    <t>Objekt:</t>
  </si>
  <si>
    <t>02 - Celozasklené zábradlie pre hľadisko 25m plaveckého bazéna m.č.2.26 a iné nerezové zábradlia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</si>
  <si>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</si>
  <si>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</si>
  <si>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</si>
  <si>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</si>
  <si>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</si>
  <si>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</si>
  <si>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</si>
  <si>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>PSV - Práce a dodávky PSV</t>
  </si>
  <si>
    <t xml:space="preserve">    787 - Dokončovacie práce - zasklievanie</t>
  </si>
  <si>
    <t>VRN - Vedľajšie rozpočtové náklady</t>
  </si>
  <si>
    <t xml:space="preserve">    VRN03 - Mimostavenisková doprava</t>
  </si>
  <si>
    <t>VP -   Práce naviac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</si>
  <si>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</si>
  <si>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</si>
  <si>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</si>
  <si>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</si>
  <si>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</si>
  <si>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</si>
  <si>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</si>
  <si>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</si>
  <si>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</si>
  <si>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</si>
  <si>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</si>
  <si>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</si>
  <si>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</si>
  <si>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</si>
  <si>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</si>
  <si>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</si>
  <si>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</si>
  <si>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</si>
  <si>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941955004.S</t>
  </si>
  <si>
    <t>Lešenie ľahké pracovné pomocné s výškou lešeňovej podlahy nad 2,50 do 3,5 m</t>
  </si>
  <si>
    <t>m2</t>
  </si>
  <si>
    <t>4</t>
  </si>
  <si>
    <t>2</t>
  </si>
  <si>
    <t>-1283444387</t>
  </si>
  <si>
    <t>PSV</t>
  </si>
  <si>
    <t>Práce a dodávky PSV</t>
  </si>
  <si>
    <t>787</t>
  </si>
  <si>
    <t>Dokončovacie práce - zasklievanie</t>
  </si>
  <si>
    <t>787292312.R</t>
  </si>
  <si>
    <t>Dodávka a montáž podľa popisu - interiérové celozasklené ochranné zábradlie - ozn. v projekte OKZ+KCZ + NP - m.č.2.26 - Hľadisko</t>
  </si>
  <si>
    <t>kpl</t>
  </si>
  <si>
    <t>16</t>
  </si>
  <si>
    <t>P</t>
  </si>
  <si>
    <t>Poznámka k položke:_x000D_
"označenie v projekte - položka OKZ+KCZ + NP" *zameranie existujúceho stavu nosnej konštrukcie pre osadenie zábradlia *existujúca nosná oceľová konštrukcia hľadiska do ktorej sa kotví  a osádza celozasklené samonosné ochranné zábradlie * prebrúsiť po celej dĺžke zvary a výstupky oceľ. konštr. U a L profil +odstrániť popraskanú farbu plocha 14,30 m2 *Dodávka a montáž - nosný profil SPZ 0500 s bočnou montážou pomocou montážnej konzoly-2x kotvený do nosného profilu pomocou M14x50mm s podložkou každých 500 mm, kde sa vysekajú v betónovej podlahe kapsy veľkosti 150x150x100 mm a pred montážou zábradlia sa vystuží čelná oceľová pásovina prídavnou pásovinou hr. 80x80x8 mm, ktorá sa navarí na oceľové U-čko a čelnú pásovinu *Dodávka a montáž - interiérové celozasklené ochranné zábradlie celkové rozmery: výška 1100+200 mm dl. 28 160 mm vyhotoviť podľa normy STN 743305 a STN EN 1991 typ SPZ 0500X*SET,dimenzované na max. zaťaženie na hornej hrane2,0 kN/m /verejný priestor-plaváreň s vysokým pohybom osôb s príslušenstvom *Dodávka a montáž - KCZ - krycí profil na prekrytie skrutiek SPZ 1500 montáž pomocou montážneho profilu montážna sada vnútorný a vonkajší vymedzovací gumenný profil - SPZ8730 2100 * Dodávka a montáž - polokalené lepené bezpečnostné sklo TVG/VSG rozmer 1100+107x3000 hr. 21,56 mm/celková rozvinutá dĺžka zasklievania 28 160 mm *Dodávka a montáž - vrchné madlo na bezpečnostnom skle -Cortizo typ COR 8562, dodávateľ je povinný previesť skúšky rázom, ktorá slúži na preukázanie bezpečnosti a odolnosti zábradlia - jeho výplne a jej pripevnenia pri náraze osoby - nutné vyhotoviť zápis * Dodávka a montáž - NP - matného nerezového plechu 28160x450x1,00 mm nalepený chemoprénom typ /nesavý/ na čelo oceľovej konštrukcie, plocha 14,30 m2 - odsúhlasiť s investorom a projektantom</t>
  </si>
  <si>
    <t>VV</t>
  </si>
  <si>
    <t>"počet  komplet"   1,00</t>
  </si>
  <si>
    <t>Súčet</t>
  </si>
  <si>
    <t>3</t>
  </si>
  <si>
    <t>787292312.R.1</t>
  </si>
  <si>
    <t>Dodávka a montáž podľa popisu - interiérové  zábradlie - madlo na schodoch na hľadisku - m.č.2.26 Hľadisko</t>
  </si>
  <si>
    <t>ks</t>
  </si>
  <si>
    <t>Poznámka k položke:_x000D_
Zábradlie vo forme madla bez výplne - TRKR 40x2mm, leštená antikora, zábradlie je kotvené do betónového schodiskového stupňa na chemickú maltu + antikorová krycia rozetka, zábradlie pozostáva z 2 stojok, stojky zábradlia osovo 285mm, stojka zábradlia prechádza plynulo oblúkom do madla, výška madla 1100mm</t>
  </si>
  <si>
    <t>787292312.R.2</t>
  </si>
  <si>
    <t>Dodávka a montáž podľa popisu - interiérové  zábradlie  na hľadisku - m.č.2.26 Hľadisko</t>
  </si>
  <si>
    <t>6</t>
  </si>
  <si>
    <t>Poznámka k položke:_x000D_
Zábradlie vo forme madla - TRKR 40x2mm, leštená antikora, zábradlie je kotvené do betónovej podlahy hladiska na chemickú maltu + antikorová krycia rozetka, stojka zábradlia prechádza plynulo oblúkom (os R=70mm), do madla, výška madla 1100mm_x000D_
zábradlie Zh1 - pozostáva z 5ks stojok, krajné polia osovo 1390mm, 2 stredové polia osovo 1200mm, dl.zábradlia 5180mm od osi krajných stojok_x000D_
zábradlie Zh2 - pozostáva z 4ks stojok, krajné pole z ľava osovo 570mm, krajné pole z prava osovo 1390mm, 1 stredové pole osovo 1200mm, dl.zábradlia 3160mm od osi krajných stojok_x000D_
zábradlie Zh3 - pozostáva z 4ks stojok, krajné polia osovo 1390mm, 1 stredové pole osovo 1200mm, dl.zábradlia 3980mm od osi krajných stojok</t>
  </si>
  <si>
    <t>5</t>
  </si>
  <si>
    <t>787292312.R.3</t>
  </si>
  <si>
    <t>Dodávka a montáž podľa popisu - interiérové madlo na chodbe umyváriek - m.č.1.30, 1.31, 1.37, 1.38, 1.44</t>
  </si>
  <si>
    <t>8</t>
  </si>
  <si>
    <t>Poznámka k položke:_x000D_
Zu1 - madlo - TRKR 40x2mm, leštená antikora, kotvené do murovanej steny na hmoždinky á1m,  pomocou ohnutej TRKR 20x2mm leštená antikora, kotvená do madla zo spodu + na stene krycia rozetka z leštenej antikory,dl.9800mm - 1ks_x000D_
Zu2 - madlo - TRKR 40x2mm, leštená antikora, kotvené do murovanej steny na hmoždinky á1m,  pomocou ohnutej TRKR 20x2mm leštená antikora, kotvená do madla zo spodu + na stene krycia rozetka z leštenej antikory,dl.2600mm - 2ks</t>
  </si>
  <si>
    <t>787292312.R.4</t>
  </si>
  <si>
    <t>Dodávka a montáž podľa popisu - interiérové madlo na chodbe masážneho salóna - m.č.M.01</t>
  </si>
  <si>
    <t>10</t>
  </si>
  <si>
    <t>Poznámka k položke:_x000D_
Zm1 - madlo - TRKR 40x2mm, leštená antikora, kotvené do murovanej steny na hmoždinky á1m,  pomocou ohnutej TRKR 20x2mm leštená antikora, kotvená do madla zo spodu + na stene krycia rozetka z leštenej antikory,dl.8200mm - 1ks</t>
  </si>
  <si>
    <t>7</t>
  </si>
  <si>
    <t>787292312.R.5</t>
  </si>
  <si>
    <t>Dodávka a montáž sprchového skleneného paravanu</t>
  </si>
  <si>
    <t>398605562</t>
  </si>
  <si>
    <t>Poznámka k položke:_x000D_
Poznámka k položke:_x000D_
Dodávka a montáž nosných nerezových profilov - zvislé stĺpiky 80/80/3mm, výška 1700mm, 7ks vrátane kotvenia do ž.b. múrika na závitovú tyč a chemickú maltu a úchytov skla_x000D_
Dodávka a montáž nosných nerezových profilov - vodorovné priečniky 80/80/3mm, dl. 1370mm - 1ks, dl.490mm - 1ks, dl.450mm - 1ks, dl.930mm - 1ks_x000D_
Dodávka a montáž kaleného lepené bezpečnostného skla TVG/VSG hr.14mm - číre, rozmer: 1210mmx1700mm - 1ks, 330x1700mm - 2ks, 810x1700mm - 1ks_x000D_
súčasťou je aj fyzické zameranie presných rozmerov ž.b.múrikov</t>
  </si>
  <si>
    <t>787292312.R1</t>
  </si>
  <si>
    <t>Statické posúdenie celozaskleného zábradlia - kotvenia nosných profilov, typ kotiev a hustoty kotvenia, typu skla a jeho hrúbky</t>
  </si>
  <si>
    <t>12</t>
  </si>
  <si>
    <t>Poznámka k položke:_x000D_
Poznámka k položke:_x000D_
Neoddeliteľnou súčasťou je aj preukázanie odolnosti zábradlia rázovou skúškou so záverečným protokolom</t>
  </si>
  <si>
    <t>998787201.S</t>
  </si>
  <si>
    <t>Presun hmôt pre zasklievanie v objektoch výšky do 6 m</t>
  </si>
  <si>
    <t>%</t>
  </si>
  <si>
    <t>-1262419720</t>
  </si>
  <si>
    <t>998787292.S</t>
  </si>
  <si>
    <t>Zasklievanie, príplatok za presun nad vymedzenú najväčšiu dopravnú vzdialenosť do 100 m</t>
  </si>
  <si>
    <t>-381156955</t>
  </si>
  <si>
    <t>VRN</t>
  </si>
  <si>
    <t>Vedľajšie rozpočtové náklady</t>
  </si>
  <si>
    <t>VRN03</t>
  </si>
  <si>
    <t>Mimostavenisková doprava</t>
  </si>
  <si>
    <t>11</t>
  </si>
  <si>
    <t>000300021.R</t>
  </si>
  <si>
    <t>1024</t>
  </si>
  <si>
    <t>14</t>
  </si>
  <si>
    <t>VP</t>
  </si>
  <si>
    <t xml:space="preserve">  Práce naviac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</si>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</sst>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vertical="center"/>
    </xf>
    <xf numFmtId="0" fontId="17" fillId="0" borderId="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</xf>
    <xf numFmtId="4" fontId="6" fillId="0" borderId="0" xfId="0" applyNumberFormat="1" applyFont="1" applyAlignment="1" applyProtection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49" fontId="0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22" fillId="2" borderId="22" xfId="0" applyFont="1" applyFill="1" applyBorder="1" applyAlignment="1" applyProtection="1">
      <alignment horizontal="left" vertical="center"/>
      <protection locked="0"/>
    </xf>
    <xf numFmtId="0" fontId="22" fillId="2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6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164" fontId="17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topLeftCell="A7" workbookViewId="0"/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ht="10.199999999999999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s="1" customFormat="1" ht="36.9" customHeight="1"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S2" s="16" t="s">
        <v>6</v>
      </c>
      <c r="BT2" s="16" t="s">
        <v>7</v>
      </c>
    </row>
    <row r="3" spans="1:74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" customHeight="1">
      <c r="B4" s="20"/>
      <c r="C4" s="21"/>
      <c r="D4" s="22" t="s">
        <v>8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9</v>
      </c>
      <c r="BE4" s="24" t="s">
        <v>10</v>
      </c>
      <c r="BS4" s="16" t="s">
        <v>11</v>
      </c>
    </row>
    <row r="5" spans="1:74" s="1" customFormat="1" ht="12" customHeight="1">
      <c r="B5" s="20"/>
      <c r="C5" s="21"/>
      <c r="D5" s="25" t="s">
        <v>12</v>
      </c>
      <c r="E5" s="21"/>
      <c r="F5" s="21"/>
      <c r="G5" s="21"/>
      <c r="H5" s="21"/>
      <c r="I5" s="21"/>
      <c r="J5" s="21"/>
      <c r="K5" s="247" t="s">
        <v>13</v>
      </c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1"/>
      <c r="AQ5" s="21"/>
      <c r="AR5" s="19"/>
      <c r="BE5" s="244" t="s">
        <v>14</v>
      </c>
      <c r="BS5" s="16" t="s">
        <v>6</v>
      </c>
    </row>
    <row r="6" spans="1:74" s="1" customFormat="1" ht="36.9" customHeight="1">
      <c r="B6" s="20"/>
      <c r="C6" s="21"/>
      <c r="D6" s="27" t="s">
        <v>15</v>
      </c>
      <c r="E6" s="21"/>
      <c r="F6" s="21"/>
      <c r="G6" s="21"/>
      <c r="H6" s="21"/>
      <c r="I6" s="21"/>
      <c r="J6" s="21"/>
      <c r="K6" s="249" t="s">
        <v>16</v>
      </c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1"/>
      <c r="AQ6" s="21"/>
      <c r="AR6" s="19"/>
      <c r="BE6" s="245"/>
      <c r="BS6" s="16" t="s">
        <v>6</v>
      </c>
    </row>
    <row r="7" spans="1:74" s="1" customFormat="1" ht="12" customHeight="1">
      <c r="B7" s="20"/>
      <c r="C7" s="21"/>
      <c r="D7" s="28" t="s">
        <v>17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18</v>
      </c>
      <c r="AL7" s="21"/>
      <c r="AM7" s="21"/>
      <c r="AN7" s="26" t="s">
        <v>1</v>
      </c>
      <c r="AO7" s="21"/>
      <c r="AP7" s="21"/>
      <c r="AQ7" s="21"/>
      <c r="AR7" s="19"/>
      <c r="BE7" s="245"/>
      <c r="BS7" s="16" t="s">
        <v>6</v>
      </c>
    </row>
    <row r="8" spans="1:74" s="1" customFormat="1" ht="12" customHeight="1">
      <c r="B8" s="20"/>
      <c r="C8" s="21"/>
      <c r="D8" s="28" t="s">
        <v>19</v>
      </c>
      <c r="E8" s="21"/>
      <c r="F8" s="21"/>
      <c r="G8" s="21"/>
      <c r="H8" s="21"/>
      <c r="I8" s="21"/>
      <c r="J8" s="21"/>
      <c r="K8" s="26" t="s">
        <v>20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21</v>
      </c>
      <c r="AL8" s="21"/>
      <c r="AM8" s="21"/>
      <c r="AN8" s="29" t="s">
        <v>22</v>
      </c>
      <c r="AO8" s="21"/>
      <c r="AP8" s="21"/>
      <c r="AQ8" s="21"/>
      <c r="AR8" s="19"/>
      <c r="BE8" s="245"/>
      <c r="BS8" s="16" t="s">
        <v>6</v>
      </c>
    </row>
    <row r="9" spans="1:74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45"/>
      <c r="BS9" s="16" t="s">
        <v>6</v>
      </c>
    </row>
    <row r="10" spans="1:74" s="1" customFormat="1" ht="12" customHeight="1">
      <c r="B10" s="20"/>
      <c r="C10" s="21"/>
      <c r="D10" s="28" t="s">
        <v>23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24</v>
      </c>
      <c r="AL10" s="21"/>
      <c r="AM10" s="21"/>
      <c r="AN10" s="26" t="s">
        <v>25</v>
      </c>
      <c r="AO10" s="21"/>
      <c r="AP10" s="21"/>
      <c r="AQ10" s="21"/>
      <c r="AR10" s="19"/>
      <c r="BE10" s="245"/>
      <c r="BS10" s="16" t="s">
        <v>6</v>
      </c>
    </row>
    <row r="11" spans="1:74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28</v>
      </c>
      <c r="AO11" s="21"/>
      <c r="AP11" s="21"/>
      <c r="AQ11" s="21"/>
      <c r="AR11" s="19"/>
      <c r="BE11" s="245"/>
      <c r="BS11" s="16" t="s">
        <v>6</v>
      </c>
    </row>
    <row r="12" spans="1:74" s="1" customFormat="1" ht="6.9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45"/>
      <c r="BS12" s="16" t="s">
        <v>6</v>
      </c>
    </row>
    <row r="13" spans="1:74" s="1" customFormat="1" ht="12" customHeight="1">
      <c r="B13" s="20"/>
      <c r="C13" s="21"/>
      <c r="D13" s="28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24</v>
      </c>
      <c r="AL13" s="21"/>
      <c r="AM13" s="21"/>
      <c r="AN13" s="30" t="s">
        <v>30</v>
      </c>
      <c r="AO13" s="21"/>
      <c r="AP13" s="21"/>
      <c r="AQ13" s="21"/>
      <c r="AR13" s="19"/>
      <c r="BE13" s="245"/>
      <c r="BS13" s="16" t="s">
        <v>6</v>
      </c>
    </row>
    <row r="14" spans="1:74" ht="13.2">
      <c r="B14" s="20"/>
      <c r="C14" s="21"/>
      <c r="D14" s="21"/>
      <c r="E14" s="250" t="s">
        <v>30</v>
      </c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8" t="s">
        <v>27</v>
      </c>
      <c r="AL14" s="21"/>
      <c r="AM14" s="21"/>
      <c r="AN14" s="30" t="s">
        <v>30</v>
      </c>
      <c r="AO14" s="21"/>
      <c r="AP14" s="21"/>
      <c r="AQ14" s="21"/>
      <c r="AR14" s="19"/>
      <c r="BE14" s="245"/>
      <c r="BS14" s="16" t="s">
        <v>6</v>
      </c>
    </row>
    <row r="15" spans="1:74" s="1" customFormat="1" ht="6.9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45"/>
      <c r="BS15" s="16" t="s">
        <v>4</v>
      </c>
    </row>
    <row r="16" spans="1:74" s="1" customFormat="1" ht="12" customHeight="1">
      <c r="B16" s="20"/>
      <c r="C16" s="21"/>
      <c r="D16" s="28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24</v>
      </c>
      <c r="AL16" s="21"/>
      <c r="AM16" s="21"/>
      <c r="AN16" s="26" t="s">
        <v>1</v>
      </c>
      <c r="AO16" s="21"/>
      <c r="AP16" s="21"/>
      <c r="AQ16" s="21"/>
      <c r="AR16" s="19"/>
      <c r="BE16" s="245"/>
      <c r="BS16" s="16" t="s">
        <v>4</v>
      </c>
    </row>
    <row r="17" spans="1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245"/>
      <c r="BS17" s="16" t="s">
        <v>33</v>
      </c>
    </row>
    <row r="18" spans="1:71" s="1" customFormat="1" ht="6.9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45"/>
      <c r="BS18" s="16" t="s">
        <v>6</v>
      </c>
    </row>
    <row r="19" spans="1:71" s="1" customFormat="1" ht="12" customHeight="1">
      <c r="B19" s="20"/>
      <c r="C19" s="21"/>
      <c r="D19" s="28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24</v>
      </c>
      <c r="AL19" s="21"/>
      <c r="AM19" s="21"/>
      <c r="AN19" s="26" t="s">
        <v>1</v>
      </c>
      <c r="AO19" s="21"/>
      <c r="AP19" s="21"/>
      <c r="AQ19" s="21"/>
      <c r="AR19" s="19"/>
      <c r="BE19" s="245"/>
      <c r="BS19" s="16" t="s">
        <v>6</v>
      </c>
    </row>
    <row r="20" spans="1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245"/>
      <c r="BS20" s="16" t="s">
        <v>33</v>
      </c>
    </row>
    <row r="21" spans="1:71" s="1" customFormat="1" ht="6.9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45"/>
    </row>
    <row r="22" spans="1:71" s="1" customFormat="1" ht="12" customHeight="1">
      <c r="B22" s="20"/>
      <c r="C22" s="21"/>
      <c r="D22" s="28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45"/>
    </row>
    <row r="23" spans="1:71" s="1" customFormat="1" ht="16.5" customHeight="1">
      <c r="B23" s="20"/>
      <c r="C23" s="21"/>
      <c r="D23" s="21"/>
      <c r="E23" s="252" t="s">
        <v>1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1"/>
      <c r="AP23" s="21"/>
      <c r="AQ23" s="21"/>
      <c r="AR23" s="19"/>
      <c r="BE23" s="245"/>
    </row>
    <row r="24" spans="1:71" s="1" customFormat="1" ht="6.9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45"/>
    </row>
    <row r="25" spans="1:71" s="1" customFormat="1" ht="6.9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45"/>
    </row>
    <row r="26" spans="1:71" s="2" customFormat="1" ht="25.95" customHeight="1">
      <c r="A26" s="33"/>
      <c r="B26" s="34"/>
      <c r="C26" s="35"/>
      <c r="D26" s="36" t="s">
        <v>37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53">
        <f>ROUND(AG94,2)</f>
        <v>0</v>
      </c>
      <c r="AL26" s="254"/>
      <c r="AM26" s="254"/>
      <c r="AN26" s="254"/>
      <c r="AO26" s="254"/>
      <c r="AP26" s="35"/>
      <c r="AQ26" s="35"/>
      <c r="AR26" s="38"/>
      <c r="BE26" s="245"/>
    </row>
    <row r="27" spans="1:71" s="2" customFormat="1" ht="6.9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45"/>
    </row>
    <row r="28" spans="1:71" s="2" customFormat="1" ht="13.2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55" t="s">
        <v>38</v>
      </c>
      <c r="M28" s="255"/>
      <c r="N28" s="255"/>
      <c r="O28" s="255"/>
      <c r="P28" s="255"/>
      <c r="Q28" s="35"/>
      <c r="R28" s="35"/>
      <c r="S28" s="35"/>
      <c r="T28" s="35"/>
      <c r="U28" s="35"/>
      <c r="V28" s="35"/>
      <c r="W28" s="255" t="s">
        <v>39</v>
      </c>
      <c r="X28" s="255"/>
      <c r="Y28" s="255"/>
      <c r="Z28" s="255"/>
      <c r="AA28" s="255"/>
      <c r="AB28" s="255"/>
      <c r="AC28" s="255"/>
      <c r="AD28" s="255"/>
      <c r="AE28" s="255"/>
      <c r="AF28" s="35"/>
      <c r="AG28" s="35"/>
      <c r="AH28" s="35"/>
      <c r="AI28" s="35"/>
      <c r="AJ28" s="35"/>
      <c r="AK28" s="255" t="s">
        <v>40</v>
      </c>
      <c r="AL28" s="255"/>
      <c r="AM28" s="255"/>
      <c r="AN28" s="255"/>
      <c r="AO28" s="255"/>
      <c r="AP28" s="35"/>
      <c r="AQ28" s="35"/>
      <c r="AR28" s="38"/>
      <c r="BE28" s="245"/>
    </row>
    <row r="29" spans="1:71" s="3" customFormat="1" ht="14.4" customHeight="1">
      <c r="B29" s="39"/>
      <c r="C29" s="40"/>
      <c r="D29" s="28" t="s">
        <v>41</v>
      </c>
      <c r="E29" s="40"/>
      <c r="F29" s="41" t="s">
        <v>42</v>
      </c>
      <c r="G29" s="40"/>
      <c r="H29" s="40"/>
      <c r="I29" s="40"/>
      <c r="J29" s="40"/>
      <c r="K29" s="40"/>
      <c r="L29" s="258">
        <v>0.2</v>
      </c>
      <c r="M29" s="257"/>
      <c r="N29" s="257"/>
      <c r="O29" s="257"/>
      <c r="P29" s="257"/>
      <c r="Q29" s="42"/>
      <c r="R29" s="42"/>
      <c r="S29" s="42"/>
      <c r="T29" s="42"/>
      <c r="U29" s="42"/>
      <c r="V29" s="42"/>
      <c r="W29" s="256">
        <f>ROUND(AZ94, 2)</f>
        <v>0</v>
      </c>
      <c r="X29" s="257"/>
      <c r="Y29" s="257"/>
      <c r="Z29" s="257"/>
      <c r="AA29" s="257"/>
      <c r="AB29" s="257"/>
      <c r="AC29" s="257"/>
      <c r="AD29" s="257"/>
      <c r="AE29" s="257"/>
      <c r="AF29" s="42"/>
      <c r="AG29" s="42"/>
      <c r="AH29" s="42"/>
      <c r="AI29" s="42"/>
      <c r="AJ29" s="42"/>
      <c r="AK29" s="256">
        <f>ROUND(AV94, 2)</f>
        <v>0</v>
      </c>
      <c r="AL29" s="257"/>
      <c r="AM29" s="257"/>
      <c r="AN29" s="257"/>
      <c r="AO29" s="257"/>
      <c r="AP29" s="42"/>
      <c r="AQ29" s="42"/>
      <c r="AR29" s="43"/>
      <c r="AS29" s="44"/>
      <c r="AT29" s="44"/>
      <c r="AU29" s="44"/>
      <c r="AV29" s="44"/>
      <c r="AW29" s="44"/>
      <c r="AX29" s="44"/>
      <c r="AY29" s="44"/>
      <c r="AZ29" s="44"/>
      <c r="BE29" s="246"/>
    </row>
    <row r="30" spans="1:71" s="3" customFormat="1" ht="14.4" customHeight="1">
      <c r="B30" s="39"/>
      <c r="C30" s="40"/>
      <c r="D30" s="40"/>
      <c r="E30" s="40"/>
      <c r="F30" s="41" t="s">
        <v>43</v>
      </c>
      <c r="G30" s="40"/>
      <c r="H30" s="40"/>
      <c r="I30" s="40"/>
      <c r="J30" s="40"/>
      <c r="K30" s="40"/>
      <c r="L30" s="258">
        <v>0.2</v>
      </c>
      <c r="M30" s="257"/>
      <c r="N30" s="257"/>
      <c r="O30" s="257"/>
      <c r="P30" s="257"/>
      <c r="Q30" s="42"/>
      <c r="R30" s="42"/>
      <c r="S30" s="42"/>
      <c r="T30" s="42"/>
      <c r="U30" s="42"/>
      <c r="V30" s="42"/>
      <c r="W30" s="256">
        <f>ROUND(BA94, 2)</f>
        <v>0</v>
      </c>
      <c r="X30" s="257"/>
      <c r="Y30" s="257"/>
      <c r="Z30" s="257"/>
      <c r="AA30" s="257"/>
      <c r="AB30" s="257"/>
      <c r="AC30" s="257"/>
      <c r="AD30" s="257"/>
      <c r="AE30" s="257"/>
      <c r="AF30" s="42"/>
      <c r="AG30" s="42"/>
      <c r="AH30" s="42"/>
      <c r="AI30" s="42"/>
      <c r="AJ30" s="42"/>
      <c r="AK30" s="256">
        <f>ROUND(AW94, 2)</f>
        <v>0</v>
      </c>
      <c r="AL30" s="257"/>
      <c r="AM30" s="257"/>
      <c r="AN30" s="257"/>
      <c r="AO30" s="257"/>
      <c r="AP30" s="42"/>
      <c r="AQ30" s="42"/>
      <c r="AR30" s="43"/>
      <c r="AS30" s="44"/>
      <c r="AT30" s="44"/>
      <c r="AU30" s="44"/>
      <c r="AV30" s="44"/>
      <c r="AW30" s="44"/>
      <c r="AX30" s="44"/>
      <c r="AY30" s="44"/>
      <c r="AZ30" s="44"/>
      <c r="BE30" s="246"/>
    </row>
    <row r="31" spans="1:71" s="3" customFormat="1" ht="14.4" hidden="1" customHeight="1">
      <c r="B31" s="39"/>
      <c r="C31" s="40"/>
      <c r="D31" s="40"/>
      <c r="E31" s="40"/>
      <c r="F31" s="28" t="s">
        <v>44</v>
      </c>
      <c r="G31" s="40"/>
      <c r="H31" s="40"/>
      <c r="I31" s="40"/>
      <c r="J31" s="40"/>
      <c r="K31" s="40"/>
      <c r="L31" s="261">
        <v>0.2</v>
      </c>
      <c r="M31" s="260"/>
      <c r="N31" s="260"/>
      <c r="O31" s="260"/>
      <c r="P31" s="260"/>
      <c r="Q31" s="40"/>
      <c r="R31" s="40"/>
      <c r="S31" s="40"/>
      <c r="T31" s="40"/>
      <c r="U31" s="40"/>
      <c r="V31" s="40"/>
      <c r="W31" s="259">
        <f>ROUND(BB94, 2)</f>
        <v>0</v>
      </c>
      <c r="X31" s="260"/>
      <c r="Y31" s="260"/>
      <c r="Z31" s="260"/>
      <c r="AA31" s="260"/>
      <c r="AB31" s="260"/>
      <c r="AC31" s="260"/>
      <c r="AD31" s="260"/>
      <c r="AE31" s="260"/>
      <c r="AF31" s="40"/>
      <c r="AG31" s="40"/>
      <c r="AH31" s="40"/>
      <c r="AI31" s="40"/>
      <c r="AJ31" s="40"/>
      <c r="AK31" s="259">
        <v>0</v>
      </c>
      <c r="AL31" s="260"/>
      <c r="AM31" s="260"/>
      <c r="AN31" s="260"/>
      <c r="AO31" s="260"/>
      <c r="AP31" s="40"/>
      <c r="AQ31" s="40"/>
      <c r="AR31" s="45"/>
      <c r="BE31" s="246"/>
    </row>
    <row r="32" spans="1:71" s="3" customFormat="1" ht="14.4" hidden="1" customHeight="1">
      <c r="B32" s="39"/>
      <c r="C32" s="40"/>
      <c r="D32" s="40"/>
      <c r="E32" s="40"/>
      <c r="F32" s="28" t="s">
        <v>45</v>
      </c>
      <c r="G32" s="40"/>
      <c r="H32" s="40"/>
      <c r="I32" s="40"/>
      <c r="J32" s="40"/>
      <c r="K32" s="40"/>
      <c r="L32" s="261">
        <v>0.2</v>
      </c>
      <c r="M32" s="260"/>
      <c r="N32" s="260"/>
      <c r="O32" s="260"/>
      <c r="P32" s="260"/>
      <c r="Q32" s="40"/>
      <c r="R32" s="40"/>
      <c r="S32" s="40"/>
      <c r="T32" s="40"/>
      <c r="U32" s="40"/>
      <c r="V32" s="40"/>
      <c r="W32" s="259">
        <f>ROUND(BC94, 2)</f>
        <v>0</v>
      </c>
      <c r="X32" s="260"/>
      <c r="Y32" s="260"/>
      <c r="Z32" s="260"/>
      <c r="AA32" s="260"/>
      <c r="AB32" s="260"/>
      <c r="AC32" s="260"/>
      <c r="AD32" s="260"/>
      <c r="AE32" s="260"/>
      <c r="AF32" s="40"/>
      <c r="AG32" s="40"/>
      <c r="AH32" s="40"/>
      <c r="AI32" s="40"/>
      <c r="AJ32" s="40"/>
      <c r="AK32" s="259">
        <v>0</v>
      </c>
      <c r="AL32" s="260"/>
      <c r="AM32" s="260"/>
      <c r="AN32" s="260"/>
      <c r="AO32" s="260"/>
      <c r="AP32" s="40"/>
      <c r="AQ32" s="40"/>
      <c r="AR32" s="45"/>
      <c r="BE32" s="246"/>
    </row>
    <row r="33" spans="1:57" s="3" customFormat="1" ht="14.4" hidden="1" customHeight="1">
      <c r="B33" s="39"/>
      <c r="C33" s="40"/>
      <c r="D33" s="40"/>
      <c r="E33" s="40"/>
      <c r="F33" s="41" t="s">
        <v>46</v>
      </c>
      <c r="G33" s="40"/>
      <c r="H33" s="40"/>
      <c r="I33" s="40"/>
      <c r="J33" s="40"/>
      <c r="K33" s="40"/>
      <c r="L33" s="258">
        <v>0</v>
      </c>
      <c r="M33" s="257"/>
      <c r="N33" s="257"/>
      <c r="O33" s="257"/>
      <c r="P33" s="257"/>
      <c r="Q33" s="42"/>
      <c r="R33" s="42"/>
      <c r="S33" s="42"/>
      <c r="T33" s="42"/>
      <c r="U33" s="42"/>
      <c r="V33" s="42"/>
      <c r="W33" s="256">
        <f>ROUND(BD94, 2)</f>
        <v>0</v>
      </c>
      <c r="X33" s="257"/>
      <c r="Y33" s="257"/>
      <c r="Z33" s="257"/>
      <c r="AA33" s="257"/>
      <c r="AB33" s="257"/>
      <c r="AC33" s="257"/>
      <c r="AD33" s="257"/>
      <c r="AE33" s="257"/>
      <c r="AF33" s="42"/>
      <c r="AG33" s="42"/>
      <c r="AH33" s="42"/>
      <c r="AI33" s="42"/>
      <c r="AJ33" s="42"/>
      <c r="AK33" s="256">
        <v>0</v>
      </c>
      <c r="AL33" s="257"/>
      <c r="AM33" s="257"/>
      <c r="AN33" s="257"/>
      <c r="AO33" s="257"/>
      <c r="AP33" s="42"/>
      <c r="AQ33" s="42"/>
      <c r="AR33" s="43"/>
      <c r="AS33" s="44"/>
      <c r="AT33" s="44"/>
      <c r="AU33" s="44"/>
      <c r="AV33" s="44"/>
      <c r="AW33" s="44"/>
      <c r="AX33" s="44"/>
      <c r="AY33" s="44"/>
      <c r="AZ33" s="44"/>
      <c r="BE33" s="246"/>
    </row>
    <row r="34" spans="1:57" s="2" customFormat="1" ht="6.9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45"/>
    </row>
    <row r="35" spans="1:57" s="2" customFormat="1" ht="25.95" customHeight="1">
      <c r="A35" s="33"/>
      <c r="B35" s="34"/>
      <c r="C35" s="46"/>
      <c r="D35" s="47" t="s">
        <v>47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48</v>
      </c>
      <c r="U35" s="48"/>
      <c r="V35" s="48"/>
      <c r="W35" s="48"/>
      <c r="X35" s="262" t="s">
        <v>49</v>
      </c>
      <c r="Y35" s="263"/>
      <c r="Z35" s="263"/>
      <c r="AA35" s="263"/>
      <c r="AB35" s="263"/>
      <c r="AC35" s="48"/>
      <c r="AD35" s="48"/>
      <c r="AE35" s="48"/>
      <c r="AF35" s="48"/>
      <c r="AG35" s="48"/>
      <c r="AH35" s="48"/>
      <c r="AI35" s="48"/>
      <c r="AJ35" s="48"/>
      <c r="AK35" s="264">
        <f>SUM(AK26:AK33)</f>
        <v>0</v>
      </c>
      <c r="AL35" s="263"/>
      <c r="AM35" s="263"/>
      <c r="AN35" s="263"/>
      <c r="AO35" s="265"/>
      <c r="AP35" s="46"/>
      <c r="AQ35" s="46"/>
      <c r="AR35" s="38"/>
      <c r="BE35" s="33"/>
    </row>
    <row r="36" spans="1:57" s="2" customFormat="1" ht="6.9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1:57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1:57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1:57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1:57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1:57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1:57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1:57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1:57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1:57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1:5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1:57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1:57" s="2" customFormat="1" ht="14.4" customHeight="1">
      <c r="B49" s="50"/>
      <c r="C49" s="51"/>
      <c r="D49" s="52" t="s">
        <v>50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2" t="s">
        <v>51</v>
      </c>
      <c r="AI49" s="53"/>
      <c r="AJ49" s="53"/>
      <c r="AK49" s="53"/>
      <c r="AL49" s="53"/>
      <c r="AM49" s="53"/>
      <c r="AN49" s="53"/>
      <c r="AO49" s="53"/>
      <c r="AP49" s="51"/>
      <c r="AQ49" s="51"/>
      <c r="AR49" s="54"/>
    </row>
    <row r="50" spans="1:57" ht="10.199999999999999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1:57" ht="10.199999999999999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1:57" ht="10.199999999999999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1:57" ht="10.199999999999999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1:57" ht="10.199999999999999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1:57" ht="10.199999999999999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1:57" ht="10.199999999999999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1:57" ht="10.199999999999999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1:57" ht="10.199999999999999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1:57" ht="10.19999999999999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3.2">
      <c r="A60" s="33"/>
      <c r="B60" s="34"/>
      <c r="C60" s="35"/>
      <c r="D60" s="55" t="s">
        <v>52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5" t="s">
        <v>53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5" t="s">
        <v>52</v>
      </c>
      <c r="AI60" s="37"/>
      <c r="AJ60" s="37"/>
      <c r="AK60" s="37"/>
      <c r="AL60" s="37"/>
      <c r="AM60" s="55" t="s">
        <v>53</v>
      </c>
      <c r="AN60" s="37"/>
      <c r="AO60" s="37"/>
      <c r="AP60" s="35"/>
      <c r="AQ60" s="35"/>
      <c r="AR60" s="38"/>
      <c r="BE60" s="33"/>
    </row>
    <row r="61" spans="1:57" ht="10.199999999999999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1:57" ht="10.199999999999999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1:57" ht="10.199999999999999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3.2">
      <c r="A64" s="33"/>
      <c r="B64" s="34"/>
      <c r="C64" s="35"/>
      <c r="D64" s="52" t="s">
        <v>54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2" t="s">
        <v>55</v>
      </c>
      <c r="AI64" s="56"/>
      <c r="AJ64" s="56"/>
      <c r="AK64" s="56"/>
      <c r="AL64" s="56"/>
      <c r="AM64" s="56"/>
      <c r="AN64" s="56"/>
      <c r="AO64" s="56"/>
      <c r="AP64" s="35"/>
      <c r="AQ64" s="35"/>
      <c r="AR64" s="38"/>
      <c r="BE64" s="33"/>
    </row>
    <row r="65" spans="1:57" ht="10.199999999999999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1:57" ht="10.199999999999999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1:57" ht="10.199999999999999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1:57" ht="10.199999999999999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1:57" ht="10.19999999999999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1:57" ht="10.199999999999999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1:57" ht="10.199999999999999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1:57" ht="10.199999999999999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1:57" ht="10.199999999999999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1:57" ht="10.199999999999999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3.2">
      <c r="A75" s="33"/>
      <c r="B75" s="34"/>
      <c r="C75" s="35"/>
      <c r="D75" s="55" t="s">
        <v>52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5" t="s">
        <v>53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5" t="s">
        <v>52</v>
      </c>
      <c r="AI75" s="37"/>
      <c r="AJ75" s="37"/>
      <c r="AK75" s="37"/>
      <c r="AL75" s="37"/>
      <c r="AM75" s="55" t="s">
        <v>53</v>
      </c>
      <c r="AN75" s="37"/>
      <c r="AO75" s="37"/>
      <c r="AP75" s="35"/>
      <c r="AQ75" s="35"/>
      <c r="AR75" s="38"/>
      <c r="BE75" s="33"/>
    </row>
    <row r="76" spans="1:57" s="2" customFormat="1" ht="10.199999999999999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" customHeight="1">
      <c r="A77" s="33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38"/>
      <c r="BE77" s="33"/>
    </row>
    <row r="81" spans="1:91" s="2" customFormat="1" ht="6.9" customHeight="1">
      <c r="A81" s="33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38"/>
      <c r="BE81" s="33"/>
    </row>
    <row r="82" spans="1:91" s="2" customFormat="1" ht="24.9" customHeight="1">
      <c r="A82" s="33"/>
      <c r="B82" s="34"/>
      <c r="C82" s="22" t="s">
        <v>56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91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1:91" s="4" customFormat="1" ht="12" customHeight="1">
      <c r="B84" s="61"/>
      <c r="C84" s="28" t="s">
        <v>12</v>
      </c>
      <c r="D84" s="62"/>
      <c r="E84" s="62"/>
      <c r="F84" s="62"/>
      <c r="G84" s="62"/>
      <c r="H84" s="62"/>
      <c r="I84" s="62"/>
      <c r="J84" s="62"/>
      <c r="K84" s="62"/>
      <c r="L84" s="62" t="str">
        <f>K5</f>
        <v>2022/003_VO5_2</v>
      </c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3"/>
    </row>
    <row r="85" spans="1:91" s="5" customFormat="1" ht="36.9" customHeight="1">
      <c r="B85" s="64"/>
      <c r="C85" s="65" t="s">
        <v>15</v>
      </c>
      <c r="D85" s="66"/>
      <c r="E85" s="66"/>
      <c r="F85" s="66"/>
      <c r="G85" s="66"/>
      <c r="H85" s="66"/>
      <c r="I85" s="66"/>
      <c r="J85" s="66"/>
      <c r="K85" s="66"/>
      <c r="L85" s="266" t="str">
        <f>K6</f>
        <v>Rekonštrukcia a modrernizácia krytej plavárne Žiar nad Hronom</v>
      </c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7"/>
      <c r="AE85" s="267"/>
      <c r="AF85" s="267"/>
      <c r="AG85" s="267"/>
      <c r="AH85" s="267"/>
      <c r="AI85" s="267"/>
      <c r="AJ85" s="267"/>
      <c r="AK85" s="267"/>
      <c r="AL85" s="267"/>
      <c r="AM85" s="267"/>
      <c r="AN85" s="267"/>
      <c r="AO85" s="267"/>
      <c r="AP85" s="66"/>
      <c r="AQ85" s="66"/>
      <c r="AR85" s="67"/>
    </row>
    <row r="86" spans="1:91" s="2" customFormat="1" ht="6.9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91" s="2" customFormat="1" ht="12" customHeight="1">
      <c r="A87" s="33"/>
      <c r="B87" s="34"/>
      <c r="C87" s="28" t="s">
        <v>19</v>
      </c>
      <c r="D87" s="35"/>
      <c r="E87" s="35"/>
      <c r="F87" s="35"/>
      <c r="G87" s="35"/>
      <c r="H87" s="35"/>
      <c r="I87" s="35"/>
      <c r="J87" s="35"/>
      <c r="K87" s="35"/>
      <c r="L87" s="68" t="str">
        <f>IF(K8="","",K8)</f>
        <v>Žiar nad Hronom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21</v>
      </c>
      <c r="AJ87" s="35"/>
      <c r="AK87" s="35"/>
      <c r="AL87" s="35"/>
      <c r="AM87" s="268" t="str">
        <f>IF(AN8= "","",AN8)</f>
        <v>27. 5. 2022</v>
      </c>
      <c r="AN87" s="268"/>
      <c r="AO87" s="35"/>
      <c r="AP87" s="35"/>
      <c r="AQ87" s="35"/>
      <c r="AR87" s="38"/>
      <c r="BE87" s="33"/>
    </row>
    <row r="88" spans="1:91" s="2" customFormat="1" ht="6.9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91" s="2" customFormat="1" ht="15.15" customHeight="1">
      <c r="A89" s="33"/>
      <c r="B89" s="34"/>
      <c r="C89" s="28" t="s">
        <v>23</v>
      </c>
      <c r="D89" s="35"/>
      <c r="E89" s="35"/>
      <c r="F89" s="35"/>
      <c r="G89" s="35"/>
      <c r="H89" s="35"/>
      <c r="I89" s="35"/>
      <c r="J89" s="35"/>
      <c r="K89" s="35"/>
      <c r="L89" s="62" t="str">
        <f>IF(E11= "","",E11)</f>
        <v>Technické služby Žiar nad Hronom s.r.o.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31</v>
      </c>
      <c r="AJ89" s="35"/>
      <c r="AK89" s="35"/>
      <c r="AL89" s="35"/>
      <c r="AM89" s="269" t="str">
        <f>IF(E17="","",E17)</f>
        <v>Magic Design Henč s.r.o.</v>
      </c>
      <c r="AN89" s="270"/>
      <c r="AO89" s="270"/>
      <c r="AP89" s="270"/>
      <c r="AQ89" s="35"/>
      <c r="AR89" s="38"/>
      <c r="AS89" s="271" t="s">
        <v>57</v>
      </c>
      <c r="AT89" s="272"/>
      <c r="AU89" s="70"/>
      <c r="AV89" s="70"/>
      <c r="AW89" s="70"/>
      <c r="AX89" s="70"/>
      <c r="AY89" s="70"/>
      <c r="AZ89" s="70"/>
      <c r="BA89" s="70"/>
      <c r="BB89" s="70"/>
      <c r="BC89" s="70"/>
      <c r="BD89" s="71"/>
      <c r="BE89" s="33"/>
    </row>
    <row r="90" spans="1:91" s="2" customFormat="1" ht="15.15" customHeight="1">
      <c r="A90" s="33"/>
      <c r="B90" s="34"/>
      <c r="C90" s="28" t="s">
        <v>29</v>
      </c>
      <c r="D90" s="35"/>
      <c r="E90" s="35"/>
      <c r="F90" s="35"/>
      <c r="G90" s="35"/>
      <c r="H90" s="35"/>
      <c r="I90" s="35"/>
      <c r="J90" s="35"/>
      <c r="K90" s="35"/>
      <c r="L90" s="62" t="str">
        <f>IF(E14= 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34</v>
      </c>
      <c r="AJ90" s="35"/>
      <c r="AK90" s="35"/>
      <c r="AL90" s="35"/>
      <c r="AM90" s="269" t="str">
        <f>IF(E20="","",E20)</f>
        <v>Pilnik Vladimír</v>
      </c>
      <c r="AN90" s="270"/>
      <c r="AO90" s="270"/>
      <c r="AP90" s="270"/>
      <c r="AQ90" s="35"/>
      <c r="AR90" s="38"/>
      <c r="AS90" s="273"/>
      <c r="AT90" s="274"/>
      <c r="AU90" s="72"/>
      <c r="AV90" s="72"/>
      <c r="AW90" s="72"/>
      <c r="AX90" s="72"/>
      <c r="AY90" s="72"/>
      <c r="AZ90" s="72"/>
      <c r="BA90" s="72"/>
      <c r="BB90" s="72"/>
      <c r="BC90" s="72"/>
      <c r="BD90" s="73"/>
      <c r="BE90" s="33"/>
    </row>
    <row r="91" spans="1:91" s="2" customFormat="1" ht="10.8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75"/>
      <c r="AT91" s="276"/>
      <c r="AU91" s="74"/>
      <c r="AV91" s="74"/>
      <c r="AW91" s="74"/>
      <c r="AX91" s="74"/>
      <c r="AY91" s="74"/>
      <c r="AZ91" s="74"/>
      <c r="BA91" s="74"/>
      <c r="BB91" s="74"/>
      <c r="BC91" s="74"/>
      <c r="BD91" s="75"/>
      <c r="BE91" s="33"/>
    </row>
    <row r="92" spans="1:91" s="2" customFormat="1" ht="29.25" customHeight="1">
      <c r="A92" s="33"/>
      <c r="B92" s="34"/>
      <c r="C92" s="277" t="s">
        <v>58</v>
      </c>
      <c r="D92" s="278"/>
      <c r="E92" s="278"/>
      <c r="F92" s="278"/>
      <c r="G92" s="278"/>
      <c r="H92" s="76"/>
      <c r="I92" s="279" t="s">
        <v>59</v>
      </c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  <c r="AA92" s="278"/>
      <c r="AB92" s="278"/>
      <c r="AC92" s="278"/>
      <c r="AD92" s="278"/>
      <c r="AE92" s="278"/>
      <c r="AF92" s="278"/>
      <c r="AG92" s="280" t="s">
        <v>60</v>
      </c>
      <c r="AH92" s="278"/>
      <c r="AI92" s="278"/>
      <c r="AJ92" s="278"/>
      <c r="AK92" s="278"/>
      <c r="AL92" s="278"/>
      <c r="AM92" s="278"/>
      <c r="AN92" s="279" t="s">
        <v>61</v>
      </c>
      <c r="AO92" s="278"/>
      <c r="AP92" s="281"/>
      <c r="AQ92" s="77" t="s">
        <v>62</v>
      </c>
      <c r="AR92" s="38"/>
      <c r="AS92" s="78" t="s">
        <v>63</v>
      </c>
      <c r="AT92" s="79" t="s">
        <v>64</v>
      </c>
      <c r="AU92" s="79" t="s">
        <v>65</v>
      </c>
      <c r="AV92" s="79" t="s">
        <v>66</v>
      </c>
      <c r="AW92" s="79" t="s">
        <v>67</v>
      </c>
      <c r="AX92" s="79" t="s">
        <v>68</v>
      </c>
      <c r="AY92" s="79" t="s">
        <v>69</v>
      </c>
      <c r="AZ92" s="79" t="s">
        <v>70</v>
      </c>
      <c r="BA92" s="79" t="s">
        <v>71</v>
      </c>
      <c r="BB92" s="79" t="s">
        <v>72</v>
      </c>
      <c r="BC92" s="79" t="s">
        <v>73</v>
      </c>
      <c r="BD92" s="80" t="s">
        <v>74</v>
      </c>
      <c r="BE92" s="33"/>
    </row>
    <row r="93" spans="1:91" s="2" customFormat="1" ht="10.8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81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3"/>
      <c r="BE93" s="33"/>
    </row>
    <row r="94" spans="1:91" s="6" customFormat="1" ht="32.4" customHeight="1">
      <c r="B94" s="84"/>
      <c r="C94" s="85" t="s">
        <v>75</v>
      </c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285">
        <f>ROUND(AG95,2)</f>
        <v>0</v>
      </c>
      <c r="AH94" s="285"/>
      <c r="AI94" s="285"/>
      <c r="AJ94" s="285"/>
      <c r="AK94" s="285"/>
      <c r="AL94" s="285"/>
      <c r="AM94" s="285"/>
      <c r="AN94" s="286">
        <f>SUM(AG94,AT94)</f>
        <v>0</v>
      </c>
      <c r="AO94" s="286"/>
      <c r="AP94" s="286"/>
      <c r="AQ94" s="88" t="s">
        <v>1</v>
      </c>
      <c r="AR94" s="89"/>
      <c r="AS94" s="90">
        <f>ROUND(AS95,2)</f>
        <v>0</v>
      </c>
      <c r="AT94" s="91">
        <f>ROUND(SUM(AV94:AW94),2)</f>
        <v>0</v>
      </c>
      <c r="AU94" s="92">
        <f>ROUND(AU95,5)</f>
        <v>0</v>
      </c>
      <c r="AV94" s="91">
        <f>ROUND(AZ94*L29,2)</f>
        <v>0</v>
      </c>
      <c r="AW94" s="91">
        <f>ROUND(BA94*L30,2)</f>
        <v>0</v>
      </c>
      <c r="AX94" s="91">
        <f>ROUND(BB94*L29,2)</f>
        <v>0</v>
      </c>
      <c r="AY94" s="91">
        <f>ROUND(BC94*L30,2)</f>
        <v>0</v>
      </c>
      <c r="AZ94" s="91">
        <f>ROUND(AZ95,2)</f>
        <v>0</v>
      </c>
      <c r="BA94" s="91">
        <f>ROUND(BA95,2)</f>
        <v>0</v>
      </c>
      <c r="BB94" s="91">
        <f>ROUND(BB95,2)</f>
        <v>0</v>
      </c>
      <c r="BC94" s="91">
        <f>ROUND(BC95,2)</f>
        <v>0</v>
      </c>
      <c r="BD94" s="93">
        <f>ROUND(BD95,2)</f>
        <v>0</v>
      </c>
      <c r="BS94" s="94" t="s">
        <v>76</v>
      </c>
      <c r="BT94" s="94" t="s">
        <v>77</v>
      </c>
      <c r="BU94" s="95" t="s">
        <v>78</v>
      </c>
      <c r="BV94" s="94" t="s">
        <v>79</v>
      </c>
      <c r="BW94" s="94" t="s">
        <v>5</v>
      </c>
      <c r="BX94" s="94" t="s">
        <v>80</v>
      </c>
      <c r="CL94" s="94" t="s">
        <v>1</v>
      </c>
    </row>
    <row r="95" spans="1:91" s="7" customFormat="1" ht="37.5" customHeight="1">
      <c r="A95" s="96" t="s">
        <v>81</v>
      </c>
      <c r="B95" s="97"/>
      <c r="C95" s="98"/>
      <c r="D95" s="284" t="s">
        <v>82</v>
      </c>
      <c r="E95" s="284"/>
      <c r="F95" s="284"/>
      <c r="G95" s="284"/>
      <c r="H95" s="284"/>
      <c r="I95" s="99"/>
      <c r="J95" s="284" t="s">
        <v>83</v>
      </c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2">
        <f>'02 - Celozasklené zábradl...'!J30</f>
        <v>0</v>
      </c>
      <c r="AH95" s="283"/>
      <c r="AI95" s="283"/>
      <c r="AJ95" s="283"/>
      <c r="AK95" s="283"/>
      <c r="AL95" s="283"/>
      <c r="AM95" s="283"/>
      <c r="AN95" s="282">
        <f>SUM(AG95,AT95)</f>
        <v>0</v>
      </c>
      <c r="AO95" s="283"/>
      <c r="AP95" s="283"/>
      <c r="AQ95" s="100" t="s">
        <v>84</v>
      </c>
      <c r="AR95" s="101"/>
      <c r="AS95" s="102">
        <v>0</v>
      </c>
      <c r="AT95" s="103">
        <f>ROUND(SUM(AV95:AW95),2)</f>
        <v>0</v>
      </c>
      <c r="AU95" s="104">
        <f>'02 - Celozasklené zábradl...'!P123</f>
        <v>0</v>
      </c>
      <c r="AV95" s="103">
        <f>'02 - Celozasklené zábradl...'!J33</f>
        <v>0</v>
      </c>
      <c r="AW95" s="103">
        <f>'02 - Celozasklené zábradl...'!J34</f>
        <v>0</v>
      </c>
      <c r="AX95" s="103">
        <f>'02 - Celozasklené zábradl...'!J35</f>
        <v>0</v>
      </c>
      <c r="AY95" s="103">
        <f>'02 - Celozasklené zábradl...'!J36</f>
        <v>0</v>
      </c>
      <c r="AZ95" s="103">
        <f>'02 - Celozasklené zábradl...'!F33</f>
        <v>0</v>
      </c>
      <c r="BA95" s="103">
        <f>'02 - Celozasklené zábradl...'!F34</f>
        <v>0</v>
      </c>
      <c r="BB95" s="103">
        <f>'02 - Celozasklené zábradl...'!F35</f>
        <v>0</v>
      </c>
      <c r="BC95" s="103">
        <f>'02 - Celozasklené zábradl...'!F36</f>
        <v>0</v>
      </c>
      <c r="BD95" s="105">
        <f>'02 - Celozasklené zábradl...'!F37</f>
        <v>0</v>
      </c>
      <c r="BT95" s="106" t="s">
        <v>85</v>
      </c>
      <c r="BV95" s="106" t="s">
        <v>79</v>
      </c>
      <c r="BW95" s="106" t="s">
        <v>86</v>
      </c>
      <c r="BX95" s="106" t="s">
        <v>5</v>
      </c>
      <c r="CL95" s="106" t="s">
        <v>1</v>
      </c>
      <c r="CM95" s="106" t="s">
        <v>77</v>
      </c>
    </row>
    <row r="96" spans="1:91" s="2" customFormat="1" ht="30" customHeight="1">
      <c r="A96" s="33"/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8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9" customHeight="1">
      <c r="A97" s="33"/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38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sheetProtection algorithmName="SHA-512" hashValue="VS5pidoaBRWOFIbT329q5xFrt1IhmeiEdaBlsfi2paUI0vQRhzPs2zmT2C0klc+6XgEzePqP6Awx7x4ujbNcvw==" saltValue="Ltlg99b6gOeo2mIORy7XQElQ1esO8grnvxkZmSogzMjOspWa2pK1H+559OJIndu/0rrvjtHJHKBWeKnCaWDt8g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2 - Celozasklené zábradl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6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6" t="s">
        <v>86</v>
      </c>
    </row>
    <row r="3" spans="1:46" s="1" customFormat="1" ht="6.9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77</v>
      </c>
    </row>
    <row r="4" spans="1:46" s="1" customFormat="1" ht="24.9" customHeight="1">
      <c r="B4" s="19"/>
      <c r="D4" s="109" t="s">
        <v>87</v>
      </c>
      <c r="L4" s="19"/>
      <c r="M4" s="110" t="s">
        <v>9</v>
      </c>
      <c r="AT4" s="16" t="s">
        <v>4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111" t="s">
        <v>15</v>
      </c>
      <c r="L6" s="19"/>
    </row>
    <row r="7" spans="1:46" s="1" customFormat="1" ht="16.5" customHeight="1">
      <c r="B7" s="19"/>
      <c r="E7" s="288" t="str">
        <f>'Rekapitulácia stavby'!K6</f>
        <v>Rekonštrukcia a modrernizácia krytej plavárne Žiar nad Hronom</v>
      </c>
      <c r="F7" s="289"/>
      <c r="G7" s="289"/>
      <c r="H7" s="289"/>
      <c r="L7" s="19"/>
    </row>
    <row r="8" spans="1:46" s="2" customFormat="1" ht="12" customHeight="1">
      <c r="A8" s="33"/>
      <c r="B8" s="38"/>
      <c r="C8" s="33"/>
      <c r="D8" s="111" t="s">
        <v>88</v>
      </c>
      <c r="E8" s="33"/>
      <c r="F8" s="33"/>
      <c r="G8" s="33"/>
      <c r="H8" s="33"/>
      <c r="I8" s="33"/>
      <c r="J8" s="33"/>
      <c r="K8" s="33"/>
      <c r="L8" s="54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30" customHeight="1">
      <c r="A9" s="33"/>
      <c r="B9" s="38"/>
      <c r="C9" s="33"/>
      <c r="D9" s="33"/>
      <c r="E9" s="290" t="s">
        <v>89</v>
      </c>
      <c r="F9" s="291"/>
      <c r="G9" s="291"/>
      <c r="H9" s="291"/>
      <c r="I9" s="33"/>
      <c r="J9" s="33"/>
      <c r="K9" s="33"/>
      <c r="L9" s="5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0.199999999999999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8"/>
      <c r="C11" s="33"/>
      <c r="D11" s="111" t="s">
        <v>17</v>
      </c>
      <c r="E11" s="33"/>
      <c r="F11" s="112" t="s">
        <v>1</v>
      </c>
      <c r="G11" s="33"/>
      <c r="H11" s="33"/>
      <c r="I11" s="111" t="s">
        <v>18</v>
      </c>
      <c r="J11" s="112" t="s">
        <v>1</v>
      </c>
      <c r="K11" s="33"/>
      <c r="L11" s="5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8"/>
      <c r="C12" s="33"/>
      <c r="D12" s="111" t="s">
        <v>19</v>
      </c>
      <c r="E12" s="33"/>
      <c r="F12" s="112" t="s">
        <v>20</v>
      </c>
      <c r="G12" s="33"/>
      <c r="H12" s="33"/>
      <c r="I12" s="111" t="s">
        <v>21</v>
      </c>
      <c r="J12" s="113" t="str">
        <f>'Rekapitulácia stavby'!AN8</f>
        <v>27. 5. 2022</v>
      </c>
      <c r="K12" s="33"/>
      <c r="L12" s="5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11" t="s">
        <v>23</v>
      </c>
      <c r="E14" s="33"/>
      <c r="F14" s="33"/>
      <c r="G14" s="33"/>
      <c r="H14" s="33"/>
      <c r="I14" s="111" t="s">
        <v>24</v>
      </c>
      <c r="J14" s="112" t="s">
        <v>25</v>
      </c>
      <c r="K14" s="33"/>
      <c r="L14" s="5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8"/>
      <c r="C15" s="33"/>
      <c r="D15" s="33"/>
      <c r="E15" s="112" t="s">
        <v>26</v>
      </c>
      <c r="F15" s="33"/>
      <c r="G15" s="33"/>
      <c r="H15" s="33"/>
      <c r="I15" s="111" t="s">
        <v>27</v>
      </c>
      <c r="J15" s="112" t="s">
        <v>28</v>
      </c>
      <c r="K15" s="33"/>
      <c r="L15" s="5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29</v>
      </c>
      <c r="E17" s="33"/>
      <c r="F17" s="33"/>
      <c r="G17" s="33"/>
      <c r="H17" s="33"/>
      <c r="I17" s="111" t="s">
        <v>24</v>
      </c>
      <c r="J17" s="29" t="str">
        <f>'Rekapitulácia stavby'!AN13</f>
        <v>Vyplň údaj</v>
      </c>
      <c r="K17" s="33"/>
      <c r="L17" s="5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92" t="str">
        <f>'Rekapitulácia stavby'!E14</f>
        <v>Vyplň údaj</v>
      </c>
      <c r="F18" s="293"/>
      <c r="G18" s="293"/>
      <c r="H18" s="293"/>
      <c r="I18" s="111" t="s">
        <v>27</v>
      </c>
      <c r="J18" s="29" t="str">
        <f>'Rekapitulácia stavby'!AN14</f>
        <v>Vyplň údaj</v>
      </c>
      <c r="K18" s="33"/>
      <c r="L18" s="5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31</v>
      </c>
      <c r="E20" s="33"/>
      <c r="F20" s="33"/>
      <c r="G20" s="33"/>
      <c r="H20" s="33"/>
      <c r="I20" s="111" t="s">
        <v>24</v>
      </c>
      <c r="J20" s="112" t="s">
        <v>1</v>
      </c>
      <c r="K20" s="33"/>
      <c r="L20" s="5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">
        <v>32</v>
      </c>
      <c r="F21" s="33"/>
      <c r="G21" s="33"/>
      <c r="H21" s="33"/>
      <c r="I21" s="111" t="s">
        <v>27</v>
      </c>
      <c r="J21" s="112" t="s">
        <v>1</v>
      </c>
      <c r="K21" s="33"/>
      <c r="L21" s="5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34</v>
      </c>
      <c r="E23" s="33"/>
      <c r="F23" s="33"/>
      <c r="G23" s="33"/>
      <c r="H23" s="33"/>
      <c r="I23" s="111" t="s">
        <v>24</v>
      </c>
      <c r="J23" s="112" t="s">
        <v>1</v>
      </c>
      <c r="K23" s="33"/>
      <c r="L23" s="5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">
        <v>35</v>
      </c>
      <c r="F24" s="33"/>
      <c r="G24" s="33"/>
      <c r="H24" s="33"/>
      <c r="I24" s="111" t="s">
        <v>27</v>
      </c>
      <c r="J24" s="112" t="s">
        <v>1</v>
      </c>
      <c r="K24" s="33"/>
      <c r="L24" s="5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36</v>
      </c>
      <c r="E26" s="33"/>
      <c r="F26" s="33"/>
      <c r="G26" s="33"/>
      <c r="H26" s="33"/>
      <c r="I26" s="33"/>
      <c r="J26" s="33"/>
      <c r="K26" s="33"/>
      <c r="L26" s="5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94" t="s">
        <v>1</v>
      </c>
      <c r="F27" s="294"/>
      <c r="G27" s="294"/>
      <c r="H27" s="294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4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37</v>
      </c>
      <c r="E30" s="33"/>
      <c r="F30" s="33"/>
      <c r="G30" s="33"/>
      <c r="H30" s="33"/>
      <c r="I30" s="33"/>
      <c r="J30" s="119">
        <f>ROUND(J123, 2)</f>
        <v>0</v>
      </c>
      <c r="K30" s="33"/>
      <c r="L30" s="5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20" t="s">
        <v>39</v>
      </c>
      <c r="G32" s="33"/>
      <c r="H32" s="33"/>
      <c r="I32" s="120" t="s">
        <v>38</v>
      </c>
      <c r="J32" s="120" t="s">
        <v>40</v>
      </c>
      <c r="K32" s="33"/>
      <c r="L32" s="5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21" t="s">
        <v>41</v>
      </c>
      <c r="E33" s="122" t="s">
        <v>42</v>
      </c>
      <c r="F33" s="123">
        <f>ROUND((ROUND((SUM(BE123:BE149)),  2) + SUM(BE151:BE155)), 2)</f>
        <v>0</v>
      </c>
      <c r="G33" s="124"/>
      <c r="H33" s="124"/>
      <c r="I33" s="125">
        <v>0.2</v>
      </c>
      <c r="J33" s="123">
        <f>ROUND((ROUND(((SUM(BE123:BE149))*I33),  2) + (SUM(BE151:BE155)*I33)), 2)</f>
        <v>0</v>
      </c>
      <c r="K33" s="33"/>
      <c r="L33" s="5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22" t="s">
        <v>43</v>
      </c>
      <c r="F34" s="123">
        <f>ROUND((ROUND((SUM(BF123:BF149)),  2) + SUM(BF151:BF155)), 2)</f>
        <v>0</v>
      </c>
      <c r="G34" s="124"/>
      <c r="H34" s="124"/>
      <c r="I34" s="125">
        <v>0.2</v>
      </c>
      <c r="J34" s="123">
        <f>ROUND((ROUND(((SUM(BF123:BF149))*I34),  2) + (SUM(BF151:BF155)*I34)), 2)</f>
        <v>0</v>
      </c>
      <c r="K34" s="33"/>
      <c r="L34" s="5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8"/>
      <c r="C35" s="33"/>
      <c r="D35" s="33"/>
      <c r="E35" s="111" t="s">
        <v>44</v>
      </c>
      <c r="F35" s="126">
        <f>ROUND((ROUND((SUM(BG123:BG149)),  2) + SUM(BG151:BG155)), 2)</f>
        <v>0</v>
      </c>
      <c r="G35" s="33"/>
      <c r="H35" s="33"/>
      <c r="I35" s="127">
        <v>0.2</v>
      </c>
      <c r="J35" s="126">
        <f>0</f>
        <v>0</v>
      </c>
      <c r="K35" s="33"/>
      <c r="L35" s="5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8"/>
      <c r="C36" s="33"/>
      <c r="D36" s="33"/>
      <c r="E36" s="111" t="s">
        <v>45</v>
      </c>
      <c r="F36" s="126">
        <f>ROUND((ROUND((SUM(BH123:BH149)),  2) + SUM(BH151:BH155)), 2)</f>
        <v>0</v>
      </c>
      <c r="G36" s="33"/>
      <c r="H36" s="33"/>
      <c r="I36" s="127">
        <v>0.2</v>
      </c>
      <c r="J36" s="126">
        <f>0</f>
        <v>0</v>
      </c>
      <c r="K36" s="33"/>
      <c r="L36" s="5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8"/>
      <c r="C37" s="33"/>
      <c r="D37" s="33"/>
      <c r="E37" s="122" t="s">
        <v>46</v>
      </c>
      <c r="F37" s="123">
        <f>ROUND((ROUND((SUM(BI123:BI149)),  2) + SUM(BI151:BI155)), 2)</f>
        <v>0</v>
      </c>
      <c r="G37" s="124"/>
      <c r="H37" s="124"/>
      <c r="I37" s="125">
        <v>0</v>
      </c>
      <c r="J37" s="123">
        <f>0</f>
        <v>0</v>
      </c>
      <c r="K37" s="33"/>
      <c r="L37" s="5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8"/>
      <c r="D39" s="129" t="s">
        <v>47</v>
      </c>
      <c r="E39" s="130"/>
      <c r="F39" s="130"/>
      <c r="G39" s="131" t="s">
        <v>48</v>
      </c>
      <c r="H39" s="132" t="s">
        <v>49</v>
      </c>
      <c r="I39" s="130"/>
      <c r="J39" s="133">
        <f>SUM(J30:J37)</f>
        <v>0</v>
      </c>
      <c r="K39" s="134"/>
      <c r="L39" s="5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19"/>
      <c r="L41" s="19"/>
    </row>
    <row r="42" spans="1:31" s="1" customFormat="1" ht="14.4" customHeight="1">
      <c r="B42" s="19"/>
      <c r="L42" s="19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54"/>
      <c r="D50" s="135" t="s">
        <v>50</v>
      </c>
      <c r="E50" s="136"/>
      <c r="F50" s="136"/>
      <c r="G50" s="135" t="s">
        <v>51</v>
      </c>
      <c r="H50" s="136"/>
      <c r="I50" s="136"/>
      <c r="J50" s="136"/>
      <c r="K50" s="136"/>
      <c r="L50" s="54"/>
    </row>
    <row r="51" spans="1:31" ht="10.199999999999999">
      <c r="B51" s="19"/>
      <c r="L51" s="19"/>
    </row>
    <row r="52" spans="1:31" ht="10.199999999999999">
      <c r="B52" s="19"/>
      <c r="L52" s="19"/>
    </row>
    <row r="53" spans="1:31" ht="10.199999999999999">
      <c r="B53" s="19"/>
      <c r="L53" s="19"/>
    </row>
    <row r="54" spans="1:31" ht="10.199999999999999">
      <c r="B54" s="19"/>
      <c r="L54" s="19"/>
    </row>
    <row r="55" spans="1:31" ht="10.199999999999999">
      <c r="B55" s="19"/>
      <c r="L55" s="19"/>
    </row>
    <row r="56" spans="1:31" ht="10.199999999999999">
      <c r="B56" s="19"/>
      <c r="L56" s="19"/>
    </row>
    <row r="57" spans="1:31" ht="10.199999999999999">
      <c r="B57" s="19"/>
      <c r="L57" s="19"/>
    </row>
    <row r="58" spans="1:31" ht="10.199999999999999">
      <c r="B58" s="19"/>
      <c r="L58" s="19"/>
    </row>
    <row r="59" spans="1:31" ht="10.199999999999999">
      <c r="B59" s="19"/>
      <c r="L59" s="19"/>
    </row>
    <row r="60" spans="1:31" ht="10.199999999999999">
      <c r="B60" s="19"/>
      <c r="L60" s="19"/>
    </row>
    <row r="61" spans="1:31" s="2" customFormat="1" ht="13.2">
      <c r="A61" s="33"/>
      <c r="B61" s="38"/>
      <c r="C61" s="33"/>
      <c r="D61" s="137" t="s">
        <v>52</v>
      </c>
      <c r="E61" s="138"/>
      <c r="F61" s="139" t="s">
        <v>53</v>
      </c>
      <c r="G61" s="137" t="s">
        <v>52</v>
      </c>
      <c r="H61" s="138"/>
      <c r="I61" s="138"/>
      <c r="J61" s="140" t="s">
        <v>53</v>
      </c>
      <c r="K61" s="138"/>
      <c r="L61" s="54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0.199999999999999">
      <c r="B62" s="19"/>
      <c r="L62" s="19"/>
    </row>
    <row r="63" spans="1:31" ht="10.199999999999999">
      <c r="B63" s="19"/>
      <c r="L63" s="19"/>
    </row>
    <row r="64" spans="1:31" ht="10.199999999999999">
      <c r="B64" s="19"/>
      <c r="L64" s="19"/>
    </row>
    <row r="65" spans="1:31" s="2" customFormat="1" ht="13.2">
      <c r="A65" s="33"/>
      <c r="B65" s="38"/>
      <c r="C65" s="33"/>
      <c r="D65" s="135" t="s">
        <v>54</v>
      </c>
      <c r="E65" s="141"/>
      <c r="F65" s="141"/>
      <c r="G65" s="135" t="s">
        <v>55</v>
      </c>
      <c r="H65" s="141"/>
      <c r="I65" s="141"/>
      <c r="J65" s="141"/>
      <c r="K65" s="141"/>
      <c r="L65" s="54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0.199999999999999">
      <c r="B66" s="19"/>
      <c r="L66" s="19"/>
    </row>
    <row r="67" spans="1:31" ht="10.199999999999999">
      <c r="B67" s="19"/>
      <c r="L67" s="19"/>
    </row>
    <row r="68" spans="1:31" ht="10.199999999999999">
      <c r="B68" s="19"/>
      <c r="L68" s="19"/>
    </row>
    <row r="69" spans="1:31" ht="10.199999999999999">
      <c r="B69" s="19"/>
      <c r="L69" s="19"/>
    </row>
    <row r="70" spans="1:31" ht="10.199999999999999">
      <c r="B70" s="19"/>
      <c r="L70" s="19"/>
    </row>
    <row r="71" spans="1:31" ht="10.199999999999999">
      <c r="B71" s="19"/>
      <c r="L71" s="19"/>
    </row>
    <row r="72" spans="1:31" ht="10.199999999999999">
      <c r="B72" s="19"/>
      <c r="L72" s="19"/>
    </row>
    <row r="73" spans="1:31" ht="10.199999999999999">
      <c r="B73" s="19"/>
      <c r="L73" s="19"/>
    </row>
    <row r="74" spans="1:31" ht="10.199999999999999">
      <c r="B74" s="19"/>
      <c r="L74" s="19"/>
    </row>
    <row r="75" spans="1:31" ht="10.199999999999999">
      <c r="B75" s="19"/>
      <c r="L75" s="19"/>
    </row>
    <row r="76" spans="1:31" s="2" customFormat="1" ht="13.2">
      <c r="A76" s="33"/>
      <c r="B76" s="38"/>
      <c r="C76" s="33"/>
      <c r="D76" s="137" t="s">
        <v>52</v>
      </c>
      <c r="E76" s="138"/>
      <c r="F76" s="139" t="s">
        <v>53</v>
      </c>
      <c r="G76" s="137" t="s">
        <v>52</v>
      </c>
      <c r="H76" s="138"/>
      <c r="I76" s="138"/>
      <c r="J76" s="140" t="s">
        <v>53</v>
      </c>
      <c r="K76" s="138"/>
      <c r="L76" s="5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142"/>
      <c r="C77" s="143"/>
      <c r="D77" s="143"/>
      <c r="E77" s="143"/>
      <c r="F77" s="143"/>
      <c r="G77" s="143"/>
      <c r="H77" s="143"/>
      <c r="I77" s="143"/>
      <c r="J77" s="143"/>
      <c r="K77" s="143"/>
      <c r="L77" s="5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" customHeight="1">
      <c r="A81" s="33"/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5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" customHeight="1">
      <c r="A82" s="33"/>
      <c r="B82" s="34"/>
      <c r="C82" s="22" t="s">
        <v>90</v>
      </c>
      <c r="D82" s="35"/>
      <c r="E82" s="35"/>
      <c r="F82" s="35"/>
      <c r="G82" s="35"/>
      <c r="H82" s="35"/>
      <c r="I82" s="35"/>
      <c r="J82" s="35"/>
      <c r="K82" s="35"/>
      <c r="L82" s="5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15</v>
      </c>
      <c r="D84" s="35"/>
      <c r="E84" s="35"/>
      <c r="F84" s="35"/>
      <c r="G84" s="35"/>
      <c r="H84" s="35"/>
      <c r="I84" s="35"/>
      <c r="J84" s="35"/>
      <c r="K84" s="35"/>
      <c r="L84" s="5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5"/>
      <c r="D85" s="35"/>
      <c r="E85" s="295" t="str">
        <f>E7</f>
        <v>Rekonštrukcia a modrernizácia krytej plavárne Žiar nad Hronom</v>
      </c>
      <c r="F85" s="296"/>
      <c r="G85" s="296"/>
      <c r="H85" s="296"/>
      <c r="I85" s="35"/>
      <c r="J85" s="35"/>
      <c r="K85" s="35"/>
      <c r="L85" s="54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88</v>
      </c>
      <c r="D86" s="35"/>
      <c r="E86" s="35"/>
      <c r="F86" s="35"/>
      <c r="G86" s="35"/>
      <c r="H86" s="35"/>
      <c r="I86" s="35"/>
      <c r="J86" s="35"/>
      <c r="K86" s="35"/>
      <c r="L86" s="54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30" customHeight="1">
      <c r="A87" s="33"/>
      <c r="B87" s="34"/>
      <c r="C87" s="35"/>
      <c r="D87" s="35"/>
      <c r="E87" s="266" t="str">
        <f>E9</f>
        <v>02 - Celozasklené zábradlie pre hľadisko 25m plaveckého bazéna m.č.2.26 a iné nerezové zábradlia</v>
      </c>
      <c r="F87" s="297"/>
      <c r="G87" s="297"/>
      <c r="H87" s="297"/>
      <c r="I87" s="35"/>
      <c r="J87" s="35"/>
      <c r="K87" s="35"/>
      <c r="L87" s="54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4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19</v>
      </c>
      <c r="D89" s="35"/>
      <c r="E89" s="35"/>
      <c r="F89" s="26" t="str">
        <f>F12</f>
        <v>Žiar nad Hronom</v>
      </c>
      <c r="G89" s="35"/>
      <c r="H89" s="35"/>
      <c r="I89" s="28" t="s">
        <v>21</v>
      </c>
      <c r="J89" s="69" t="str">
        <f>IF(J12="","",J12)</f>
        <v>27. 5. 2022</v>
      </c>
      <c r="K89" s="35"/>
      <c r="L89" s="54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4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25.65" customHeight="1">
      <c r="A91" s="33"/>
      <c r="B91" s="34"/>
      <c r="C91" s="28" t="s">
        <v>23</v>
      </c>
      <c r="D91" s="35"/>
      <c r="E91" s="35"/>
      <c r="F91" s="26" t="str">
        <f>E15</f>
        <v>Technické služby Žiar nad Hronom s.r.o.</v>
      </c>
      <c r="G91" s="35"/>
      <c r="H91" s="35"/>
      <c r="I91" s="28" t="s">
        <v>31</v>
      </c>
      <c r="J91" s="31" t="str">
        <f>E21</f>
        <v>Magic Design Henč s.r.o.</v>
      </c>
      <c r="K91" s="35"/>
      <c r="L91" s="54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28" t="s">
        <v>34</v>
      </c>
      <c r="J92" s="31" t="str">
        <f>E24</f>
        <v>Pilnik Vladimír</v>
      </c>
      <c r="K92" s="35"/>
      <c r="L92" s="54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4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46" t="s">
        <v>91</v>
      </c>
      <c r="D94" s="147"/>
      <c r="E94" s="147"/>
      <c r="F94" s="147"/>
      <c r="G94" s="147"/>
      <c r="H94" s="147"/>
      <c r="I94" s="147"/>
      <c r="J94" s="148" t="s">
        <v>92</v>
      </c>
      <c r="K94" s="147"/>
      <c r="L94" s="54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4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49" t="s">
        <v>93</v>
      </c>
      <c r="D96" s="35"/>
      <c r="E96" s="35"/>
      <c r="F96" s="35"/>
      <c r="G96" s="35"/>
      <c r="H96" s="35"/>
      <c r="I96" s="35"/>
      <c r="J96" s="87">
        <f>J123</f>
        <v>0</v>
      </c>
      <c r="K96" s="35"/>
      <c r="L96" s="54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94</v>
      </c>
    </row>
    <row r="97" spans="1:31" s="9" customFormat="1" ht="24.9" customHeight="1">
      <c r="B97" s="150"/>
      <c r="C97" s="151"/>
      <c r="D97" s="152" t="s">
        <v>95</v>
      </c>
      <c r="E97" s="153"/>
      <c r="F97" s="153"/>
      <c r="G97" s="153"/>
      <c r="H97" s="153"/>
      <c r="I97" s="153"/>
      <c r="J97" s="154">
        <f>J124</f>
        <v>0</v>
      </c>
      <c r="K97" s="151"/>
      <c r="L97" s="155"/>
    </row>
    <row r="98" spans="1:31" s="10" customFormat="1" ht="19.95" customHeight="1">
      <c r="B98" s="156"/>
      <c r="C98" s="157"/>
      <c r="D98" s="158" t="s">
        <v>96</v>
      </c>
      <c r="E98" s="159"/>
      <c r="F98" s="159"/>
      <c r="G98" s="159"/>
      <c r="H98" s="159"/>
      <c r="I98" s="159"/>
      <c r="J98" s="160">
        <f>J125</f>
        <v>0</v>
      </c>
      <c r="K98" s="157"/>
      <c r="L98" s="161"/>
    </row>
    <row r="99" spans="1:31" s="9" customFormat="1" ht="24.9" customHeight="1">
      <c r="B99" s="150"/>
      <c r="C99" s="151"/>
      <c r="D99" s="152" t="s">
        <v>97</v>
      </c>
      <c r="E99" s="153"/>
      <c r="F99" s="153"/>
      <c r="G99" s="153"/>
      <c r="H99" s="153"/>
      <c r="I99" s="153"/>
      <c r="J99" s="154">
        <f>J127</f>
        <v>0</v>
      </c>
      <c r="K99" s="151"/>
      <c r="L99" s="155"/>
    </row>
    <row r="100" spans="1:31" s="10" customFormat="1" ht="19.95" customHeight="1">
      <c r="B100" s="156"/>
      <c r="C100" s="157"/>
      <c r="D100" s="158" t="s">
        <v>98</v>
      </c>
      <c r="E100" s="159"/>
      <c r="F100" s="159"/>
      <c r="G100" s="159"/>
      <c r="H100" s="159"/>
      <c r="I100" s="159"/>
      <c r="J100" s="160">
        <f>J128</f>
        <v>0</v>
      </c>
      <c r="K100" s="157"/>
      <c r="L100" s="161"/>
    </row>
    <row r="101" spans="1:31" s="9" customFormat="1" ht="24.9" customHeight="1">
      <c r="B101" s="150"/>
      <c r="C101" s="151"/>
      <c r="D101" s="152" t="s">
        <v>99</v>
      </c>
      <c r="E101" s="153"/>
      <c r="F101" s="153"/>
      <c r="G101" s="153"/>
      <c r="H101" s="153"/>
      <c r="I101" s="153"/>
      <c r="J101" s="154">
        <f>J147</f>
        <v>0</v>
      </c>
      <c r="K101" s="151"/>
      <c r="L101" s="155"/>
    </row>
    <row r="102" spans="1:31" s="10" customFormat="1" ht="19.95" customHeight="1">
      <c r="B102" s="156"/>
      <c r="C102" s="157"/>
      <c r="D102" s="158" t="s">
        <v>100</v>
      </c>
      <c r="E102" s="159"/>
      <c r="F102" s="159"/>
      <c r="G102" s="159"/>
      <c r="H102" s="159"/>
      <c r="I102" s="159"/>
      <c r="J102" s="160">
        <f>J148</f>
        <v>0</v>
      </c>
      <c r="K102" s="157"/>
      <c r="L102" s="161"/>
    </row>
    <row r="103" spans="1:31" s="9" customFormat="1" ht="21.75" customHeight="1">
      <c r="B103" s="150"/>
      <c r="C103" s="151"/>
      <c r="D103" s="162" t="s">
        <v>101</v>
      </c>
      <c r="E103" s="151"/>
      <c r="F103" s="151"/>
      <c r="G103" s="151"/>
      <c r="H103" s="151"/>
      <c r="I103" s="151"/>
      <c r="J103" s="163">
        <f>J150</f>
        <v>0</v>
      </c>
      <c r="K103" s="151"/>
      <c r="L103" s="155"/>
    </row>
    <row r="104" spans="1:31" s="2" customFormat="1" ht="21.75" customHeight="1">
      <c r="A104" s="33"/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54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" customHeight="1">
      <c r="A105" s="33"/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4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31" s="2" customFormat="1" ht="6.9" customHeight="1">
      <c r="A109" s="33"/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54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4.9" customHeight="1">
      <c r="A110" s="33"/>
      <c r="B110" s="34"/>
      <c r="C110" s="22" t="s">
        <v>102</v>
      </c>
      <c r="D110" s="35"/>
      <c r="E110" s="35"/>
      <c r="F110" s="35"/>
      <c r="G110" s="35"/>
      <c r="H110" s="35"/>
      <c r="I110" s="35"/>
      <c r="J110" s="35"/>
      <c r="K110" s="35"/>
      <c r="L110" s="54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" customHeight="1">
      <c r="A111" s="33"/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54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15</v>
      </c>
      <c r="D112" s="35"/>
      <c r="E112" s="35"/>
      <c r="F112" s="35"/>
      <c r="G112" s="35"/>
      <c r="H112" s="35"/>
      <c r="I112" s="35"/>
      <c r="J112" s="35"/>
      <c r="K112" s="35"/>
      <c r="L112" s="54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6.5" customHeight="1">
      <c r="A113" s="33"/>
      <c r="B113" s="34"/>
      <c r="C113" s="35"/>
      <c r="D113" s="35"/>
      <c r="E113" s="295" t="str">
        <f>E7</f>
        <v>Rekonštrukcia a modrernizácia krytej plavárne Žiar nad Hronom</v>
      </c>
      <c r="F113" s="296"/>
      <c r="G113" s="296"/>
      <c r="H113" s="296"/>
      <c r="I113" s="35"/>
      <c r="J113" s="35"/>
      <c r="K113" s="35"/>
      <c r="L113" s="54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88</v>
      </c>
      <c r="D114" s="35"/>
      <c r="E114" s="35"/>
      <c r="F114" s="35"/>
      <c r="G114" s="35"/>
      <c r="H114" s="35"/>
      <c r="I114" s="35"/>
      <c r="J114" s="35"/>
      <c r="K114" s="35"/>
      <c r="L114" s="54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30" customHeight="1">
      <c r="A115" s="33"/>
      <c r="B115" s="34"/>
      <c r="C115" s="35"/>
      <c r="D115" s="35"/>
      <c r="E115" s="266" t="str">
        <f>E9</f>
        <v>02 - Celozasklené zábradlie pre hľadisko 25m plaveckého bazéna m.č.2.26 a iné nerezové zábradlia</v>
      </c>
      <c r="F115" s="297"/>
      <c r="G115" s="297"/>
      <c r="H115" s="297"/>
      <c r="I115" s="35"/>
      <c r="J115" s="35"/>
      <c r="K115" s="35"/>
      <c r="L115" s="54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" customHeigh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4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2" customHeight="1">
      <c r="A117" s="33"/>
      <c r="B117" s="34"/>
      <c r="C117" s="28" t="s">
        <v>19</v>
      </c>
      <c r="D117" s="35"/>
      <c r="E117" s="35"/>
      <c r="F117" s="26" t="str">
        <f>F12</f>
        <v>Žiar nad Hronom</v>
      </c>
      <c r="G117" s="35"/>
      <c r="H117" s="35"/>
      <c r="I117" s="28" t="s">
        <v>21</v>
      </c>
      <c r="J117" s="69" t="str">
        <f>IF(J12="","",J12)</f>
        <v>27. 5. 2022</v>
      </c>
      <c r="K117" s="35"/>
      <c r="L117" s="54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4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25.65" customHeight="1">
      <c r="A119" s="33"/>
      <c r="B119" s="34"/>
      <c r="C119" s="28" t="s">
        <v>23</v>
      </c>
      <c r="D119" s="35"/>
      <c r="E119" s="35"/>
      <c r="F119" s="26" t="str">
        <f>E15</f>
        <v>Technické služby Žiar nad Hronom s.r.o.</v>
      </c>
      <c r="G119" s="35"/>
      <c r="H119" s="35"/>
      <c r="I119" s="28" t="s">
        <v>31</v>
      </c>
      <c r="J119" s="31" t="str">
        <f>E21</f>
        <v>Magic Design Henč s.r.o.</v>
      </c>
      <c r="K119" s="35"/>
      <c r="L119" s="54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5.15" customHeight="1">
      <c r="A120" s="33"/>
      <c r="B120" s="34"/>
      <c r="C120" s="28" t="s">
        <v>29</v>
      </c>
      <c r="D120" s="35"/>
      <c r="E120" s="35"/>
      <c r="F120" s="26" t="str">
        <f>IF(E18="","",E18)</f>
        <v>Vyplň údaj</v>
      </c>
      <c r="G120" s="35"/>
      <c r="H120" s="35"/>
      <c r="I120" s="28" t="s">
        <v>34</v>
      </c>
      <c r="J120" s="31" t="str">
        <f>E24</f>
        <v>Pilnik Vladimír</v>
      </c>
      <c r="K120" s="35"/>
      <c r="L120" s="54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0.35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4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11" customFormat="1" ht="29.25" customHeight="1">
      <c r="A122" s="164"/>
      <c r="B122" s="165"/>
      <c r="C122" s="166" t="s">
        <v>103</v>
      </c>
      <c r="D122" s="167" t="s">
        <v>62</v>
      </c>
      <c r="E122" s="167" t="s">
        <v>58</v>
      </c>
      <c r="F122" s="167" t="s">
        <v>59</v>
      </c>
      <c r="G122" s="167" t="s">
        <v>104</v>
      </c>
      <c r="H122" s="167" t="s">
        <v>105</v>
      </c>
      <c r="I122" s="167" t="s">
        <v>106</v>
      </c>
      <c r="J122" s="168" t="s">
        <v>92</v>
      </c>
      <c r="K122" s="169" t="s">
        <v>107</v>
      </c>
      <c r="L122" s="170"/>
      <c r="M122" s="78" t="s">
        <v>1</v>
      </c>
      <c r="N122" s="79" t="s">
        <v>41</v>
      </c>
      <c r="O122" s="79" t="s">
        <v>108</v>
      </c>
      <c r="P122" s="79" t="s">
        <v>109</v>
      </c>
      <c r="Q122" s="79" t="s">
        <v>110</v>
      </c>
      <c r="R122" s="79" t="s">
        <v>111</v>
      </c>
      <c r="S122" s="79" t="s">
        <v>112</v>
      </c>
      <c r="T122" s="80" t="s">
        <v>113</v>
      </c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</row>
    <row r="123" spans="1:65" s="2" customFormat="1" ht="22.8" customHeight="1">
      <c r="A123" s="33"/>
      <c r="B123" s="34"/>
      <c r="C123" s="85" t="s">
        <v>93</v>
      </c>
      <c r="D123" s="35"/>
      <c r="E123" s="35"/>
      <c r="F123" s="35"/>
      <c r="G123" s="35"/>
      <c r="H123" s="35"/>
      <c r="I123" s="35"/>
      <c r="J123" s="171">
        <f>BK123</f>
        <v>0</v>
      </c>
      <c r="K123" s="35"/>
      <c r="L123" s="38"/>
      <c r="M123" s="81"/>
      <c r="N123" s="172"/>
      <c r="O123" s="82"/>
      <c r="P123" s="173">
        <f>P124+P127+P147+P150</f>
        <v>0</v>
      </c>
      <c r="Q123" s="82"/>
      <c r="R123" s="173">
        <f>R124+R127+R147+R150</f>
        <v>0.43507200000000001</v>
      </c>
      <c r="S123" s="82"/>
      <c r="T123" s="174">
        <f>T124+T127+T147+T150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6" t="s">
        <v>76</v>
      </c>
      <c r="AU123" s="16" t="s">
        <v>94</v>
      </c>
      <c r="BK123" s="175">
        <f>BK124+BK127+BK147+BK150</f>
        <v>0</v>
      </c>
    </row>
    <row r="124" spans="1:65" s="12" customFormat="1" ht="25.95" customHeight="1">
      <c r="B124" s="176"/>
      <c r="C124" s="177"/>
      <c r="D124" s="178" t="s">
        <v>76</v>
      </c>
      <c r="E124" s="179" t="s">
        <v>114</v>
      </c>
      <c r="F124" s="179" t="s">
        <v>115</v>
      </c>
      <c r="G124" s="177"/>
      <c r="H124" s="177"/>
      <c r="I124" s="180"/>
      <c r="J124" s="163">
        <f>BK124</f>
        <v>0</v>
      </c>
      <c r="K124" s="177"/>
      <c r="L124" s="181"/>
      <c r="M124" s="182"/>
      <c r="N124" s="183"/>
      <c r="O124" s="183"/>
      <c r="P124" s="184">
        <f>P125</f>
        <v>0</v>
      </c>
      <c r="Q124" s="183"/>
      <c r="R124" s="184">
        <f>R125</f>
        <v>0.43507200000000001</v>
      </c>
      <c r="S124" s="183"/>
      <c r="T124" s="185">
        <f>T125</f>
        <v>0</v>
      </c>
      <c r="AR124" s="186" t="s">
        <v>85</v>
      </c>
      <c r="AT124" s="187" t="s">
        <v>76</v>
      </c>
      <c r="AU124" s="187" t="s">
        <v>77</v>
      </c>
      <c r="AY124" s="186" t="s">
        <v>116</v>
      </c>
      <c r="BK124" s="188">
        <f>BK125</f>
        <v>0</v>
      </c>
    </row>
    <row r="125" spans="1:65" s="12" customFormat="1" ht="22.8" customHeight="1">
      <c r="B125" s="176"/>
      <c r="C125" s="177"/>
      <c r="D125" s="178" t="s">
        <v>76</v>
      </c>
      <c r="E125" s="189" t="s">
        <v>117</v>
      </c>
      <c r="F125" s="189" t="s">
        <v>118</v>
      </c>
      <c r="G125" s="177"/>
      <c r="H125" s="177"/>
      <c r="I125" s="180"/>
      <c r="J125" s="190">
        <f>BK125</f>
        <v>0</v>
      </c>
      <c r="K125" s="177"/>
      <c r="L125" s="181"/>
      <c r="M125" s="182"/>
      <c r="N125" s="183"/>
      <c r="O125" s="183"/>
      <c r="P125" s="184">
        <f>P126</f>
        <v>0</v>
      </c>
      <c r="Q125" s="183"/>
      <c r="R125" s="184">
        <f>R126</f>
        <v>0.43507200000000001</v>
      </c>
      <c r="S125" s="183"/>
      <c r="T125" s="185">
        <f>T126</f>
        <v>0</v>
      </c>
      <c r="AR125" s="186" t="s">
        <v>85</v>
      </c>
      <c r="AT125" s="187" t="s">
        <v>76</v>
      </c>
      <c r="AU125" s="187" t="s">
        <v>85</v>
      </c>
      <c r="AY125" s="186" t="s">
        <v>116</v>
      </c>
      <c r="BK125" s="188">
        <f>BK126</f>
        <v>0</v>
      </c>
    </row>
    <row r="126" spans="1:65" s="2" customFormat="1" ht="24.15" customHeight="1">
      <c r="A126" s="33"/>
      <c r="B126" s="34"/>
      <c r="C126" s="191" t="s">
        <v>85</v>
      </c>
      <c r="D126" s="191" t="s">
        <v>119</v>
      </c>
      <c r="E126" s="192" t="s">
        <v>120</v>
      </c>
      <c r="F126" s="193" t="s">
        <v>121</v>
      </c>
      <c r="G126" s="194" t="s">
        <v>122</v>
      </c>
      <c r="H126" s="195">
        <v>70.400000000000006</v>
      </c>
      <c r="I126" s="196"/>
      <c r="J126" s="197">
        <f>ROUND(I126*H126,2)</f>
        <v>0</v>
      </c>
      <c r="K126" s="198"/>
      <c r="L126" s="38"/>
      <c r="M126" s="199" t="s">
        <v>1</v>
      </c>
      <c r="N126" s="200" t="s">
        <v>43</v>
      </c>
      <c r="O126" s="74"/>
      <c r="P126" s="201">
        <f>O126*H126</f>
        <v>0</v>
      </c>
      <c r="Q126" s="201">
        <v>6.1799999999999997E-3</v>
      </c>
      <c r="R126" s="201">
        <f>Q126*H126</f>
        <v>0.43507200000000001</v>
      </c>
      <c r="S126" s="201">
        <v>0</v>
      </c>
      <c r="T126" s="202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203" t="s">
        <v>123</v>
      </c>
      <c r="AT126" s="203" t="s">
        <v>119</v>
      </c>
      <c r="AU126" s="203" t="s">
        <v>124</v>
      </c>
      <c r="AY126" s="16" t="s">
        <v>116</v>
      </c>
      <c r="BE126" s="204">
        <f>IF(N126="základná",J126,0)</f>
        <v>0</v>
      </c>
      <c r="BF126" s="204">
        <f>IF(N126="znížená",J126,0)</f>
        <v>0</v>
      </c>
      <c r="BG126" s="204">
        <f>IF(N126="zákl. prenesená",J126,0)</f>
        <v>0</v>
      </c>
      <c r="BH126" s="204">
        <f>IF(N126="zníž. prenesená",J126,0)</f>
        <v>0</v>
      </c>
      <c r="BI126" s="204">
        <f>IF(N126="nulová",J126,0)</f>
        <v>0</v>
      </c>
      <c r="BJ126" s="16" t="s">
        <v>124</v>
      </c>
      <c r="BK126" s="204">
        <f>ROUND(I126*H126,2)</f>
        <v>0</v>
      </c>
      <c r="BL126" s="16" t="s">
        <v>123</v>
      </c>
      <c r="BM126" s="203" t="s">
        <v>125</v>
      </c>
    </row>
    <row r="127" spans="1:65" s="12" customFormat="1" ht="25.95" customHeight="1">
      <c r="B127" s="176"/>
      <c r="C127" s="177"/>
      <c r="D127" s="178" t="s">
        <v>76</v>
      </c>
      <c r="E127" s="179" t="s">
        <v>126</v>
      </c>
      <c r="F127" s="179" t="s">
        <v>127</v>
      </c>
      <c r="G127" s="177"/>
      <c r="H127" s="177"/>
      <c r="I127" s="180"/>
      <c r="J127" s="163">
        <f>BK127</f>
        <v>0</v>
      </c>
      <c r="K127" s="177"/>
      <c r="L127" s="181"/>
      <c r="M127" s="182"/>
      <c r="N127" s="183"/>
      <c r="O127" s="183"/>
      <c r="P127" s="184">
        <f>P128</f>
        <v>0</v>
      </c>
      <c r="Q127" s="183"/>
      <c r="R127" s="184">
        <f>R128</f>
        <v>0</v>
      </c>
      <c r="S127" s="183"/>
      <c r="T127" s="185">
        <f>T128</f>
        <v>0</v>
      </c>
      <c r="AR127" s="186" t="s">
        <v>124</v>
      </c>
      <c r="AT127" s="187" t="s">
        <v>76</v>
      </c>
      <c r="AU127" s="187" t="s">
        <v>77</v>
      </c>
      <c r="AY127" s="186" t="s">
        <v>116</v>
      </c>
      <c r="BK127" s="188">
        <f>BK128</f>
        <v>0</v>
      </c>
    </row>
    <row r="128" spans="1:65" s="12" customFormat="1" ht="22.8" customHeight="1">
      <c r="B128" s="176"/>
      <c r="C128" s="177"/>
      <c r="D128" s="178" t="s">
        <v>76</v>
      </c>
      <c r="E128" s="189" t="s">
        <v>128</v>
      </c>
      <c r="F128" s="189" t="s">
        <v>129</v>
      </c>
      <c r="G128" s="177"/>
      <c r="H128" s="177"/>
      <c r="I128" s="180"/>
      <c r="J128" s="190">
        <f>BK128</f>
        <v>0</v>
      </c>
      <c r="K128" s="177"/>
      <c r="L128" s="181"/>
      <c r="M128" s="182"/>
      <c r="N128" s="183"/>
      <c r="O128" s="183"/>
      <c r="P128" s="184">
        <f>SUM(P129:P146)</f>
        <v>0</v>
      </c>
      <c r="Q128" s="183"/>
      <c r="R128" s="184">
        <f>SUM(R129:R146)</f>
        <v>0</v>
      </c>
      <c r="S128" s="183"/>
      <c r="T128" s="185">
        <f>SUM(T129:T146)</f>
        <v>0</v>
      </c>
      <c r="AR128" s="186" t="s">
        <v>124</v>
      </c>
      <c r="AT128" s="187" t="s">
        <v>76</v>
      </c>
      <c r="AU128" s="187" t="s">
        <v>85</v>
      </c>
      <c r="AY128" s="186" t="s">
        <v>116</v>
      </c>
      <c r="BK128" s="188">
        <f>SUM(BK129:BK146)</f>
        <v>0</v>
      </c>
    </row>
    <row r="129" spans="1:65" s="2" customFormat="1" ht="37.799999999999997" customHeight="1">
      <c r="A129" s="33"/>
      <c r="B129" s="34"/>
      <c r="C129" s="191" t="s">
        <v>124</v>
      </c>
      <c r="D129" s="191" t="s">
        <v>119</v>
      </c>
      <c r="E129" s="192" t="s">
        <v>130</v>
      </c>
      <c r="F129" s="193" t="s">
        <v>131</v>
      </c>
      <c r="G129" s="194" t="s">
        <v>132</v>
      </c>
      <c r="H129" s="195">
        <v>1</v>
      </c>
      <c r="I129" s="196"/>
      <c r="J129" s="197">
        <f>ROUND(I129*H129,2)</f>
        <v>0</v>
      </c>
      <c r="K129" s="198"/>
      <c r="L129" s="38"/>
      <c r="M129" s="199" t="s">
        <v>1</v>
      </c>
      <c r="N129" s="200" t="s">
        <v>43</v>
      </c>
      <c r="O129" s="74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03" t="s">
        <v>133</v>
      </c>
      <c r="AT129" s="203" t="s">
        <v>119</v>
      </c>
      <c r="AU129" s="203" t="s">
        <v>124</v>
      </c>
      <c r="AY129" s="16" t="s">
        <v>116</v>
      </c>
      <c r="BE129" s="204">
        <f>IF(N129="základná",J129,0)</f>
        <v>0</v>
      </c>
      <c r="BF129" s="204">
        <f>IF(N129="znížená",J129,0)</f>
        <v>0</v>
      </c>
      <c r="BG129" s="204">
        <f>IF(N129="zákl. prenesená",J129,0)</f>
        <v>0</v>
      </c>
      <c r="BH129" s="204">
        <f>IF(N129="zníž. prenesená",J129,0)</f>
        <v>0</v>
      </c>
      <c r="BI129" s="204">
        <f>IF(N129="nulová",J129,0)</f>
        <v>0</v>
      </c>
      <c r="BJ129" s="16" t="s">
        <v>124</v>
      </c>
      <c r="BK129" s="204">
        <f>ROUND(I129*H129,2)</f>
        <v>0</v>
      </c>
      <c r="BL129" s="16" t="s">
        <v>133</v>
      </c>
      <c r="BM129" s="203" t="s">
        <v>124</v>
      </c>
    </row>
    <row r="130" spans="1:65" s="2" customFormat="1" ht="326.39999999999998">
      <c r="A130" s="33"/>
      <c r="B130" s="34"/>
      <c r="C130" s="35"/>
      <c r="D130" s="205" t="s">
        <v>134</v>
      </c>
      <c r="E130" s="35"/>
      <c r="F130" s="206" t="s">
        <v>135</v>
      </c>
      <c r="G130" s="35"/>
      <c r="H130" s="35"/>
      <c r="I130" s="207"/>
      <c r="J130" s="35"/>
      <c r="K130" s="35"/>
      <c r="L130" s="38"/>
      <c r="M130" s="208"/>
      <c r="N130" s="209"/>
      <c r="O130" s="74"/>
      <c r="P130" s="74"/>
      <c r="Q130" s="74"/>
      <c r="R130" s="74"/>
      <c r="S130" s="74"/>
      <c r="T130" s="7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6" t="s">
        <v>134</v>
      </c>
      <c r="AU130" s="16" t="s">
        <v>124</v>
      </c>
    </row>
    <row r="131" spans="1:65" s="13" customFormat="1" ht="10.199999999999999">
      <c r="B131" s="210"/>
      <c r="C131" s="211"/>
      <c r="D131" s="205" t="s">
        <v>136</v>
      </c>
      <c r="E131" s="212" t="s">
        <v>1</v>
      </c>
      <c r="F131" s="213" t="s">
        <v>137</v>
      </c>
      <c r="G131" s="211"/>
      <c r="H131" s="214">
        <v>1</v>
      </c>
      <c r="I131" s="215"/>
      <c r="J131" s="211"/>
      <c r="K131" s="211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136</v>
      </c>
      <c r="AU131" s="220" t="s">
        <v>124</v>
      </c>
      <c r="AV131" s="13" t="s">
        <v>124</v>
      </c>
      <c r="AW131" s="13" t="s">
        <v>33</v>
      </c>
      <c r="AX131" s="13" t="s">
        <v>77</v>
      </c>
      <c r="AY131" s="220" t="s">
        <v>116</v>
      </c>
    </row>
    <row r="132" spans="1:65" s="14" customFormat="1" ht="10.199999999999999">
      <c r="B132" s="221"/>
      <c r="C132" s="222"/>
      <c r="D132" s="205" t="s">
        <v>136</v>
      </c>
      <c r="E132" s="223" t="s">
        <v>1</v>
      </c>
      <c r="F132" s="224" t="s">
        <v>138</v>
      </c>
      <c r="G132" s="222"/>
      <c r="H132" s="225">
        <v>1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136</v>
      </c>
      <c r="AU132" s="231" t="s">
        <v>124</v>
      </c>
      <c r="AV132" s="14" t="s">
        <v>123</v>
      </c>
      <c r="AW132" s="14" t="s">
        <v>33</v>
      </c>
      <c r="AX132" s="14" t="s">
        <v>85</v>
      </c>
      <c r="AY132" s="231" t="s">
        <v>116</v>
      </c>
    </row>
    <row r="133" spans="1:65" s="2" customFormat="1" ht="33" customHeight="1">
      <c r="A133" s="33"/>
      <c r="B133" s="34"/>
      <c r="C133" s="191" t="s">
        <v>139</v>
      </c>
      <c r="D133" s="191" t="s">
        <v>119</v>
      </c>
      <c r="E133" s="192" t="s">
        <v>140</v>
      </c>
      <c r="F133" s="193" t="s">
        <v>141</v>
      </c>
      <c r="G133" s="194" t="s">
        <v>142</v>
      </c>
      <c r="H133" s="195">
        <v>8</v>
      </c>
      <c r="I133" s="196"/>
      <c r="J133" s="197">
        <f>ROUND(I133*H133,2)</f>
        <v>0</v>
      </c>
      <c r="K133" s="198"/>
      <c r="L133" s="38"/>
      <c r="M133" s="199" t="s">
        <v>1</v>
      </c>
      <c r="N133" s="200" t="s">
        <v>43</v>
      </c>
      <c r="O133" s="74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03" t="s">
        <v>133</v>
      </c>
      <c r="AT133" s="203" t="s">
        <v>119</v>
      </c>
      <c r="AU133" s="203" t="s">
        <v>124</v>
      </c>
      <c r="AY133" s="16" t="s">
        <v>116</v>
      </c>
      <c r="BE133" s="204">
        <f>IF(N133="základná",J133,0)</f>
        <v>0</v>
      </c>
      <c r="BF133" s="204">
        <f>IF(N133="znížená",J133,0)</f>
        <v>0</v>
      </c>
      <c r="BG133" s="204">
        <f>IF(N133="zákl. prenesená",J133,0)</f>
        <v>0</v>
      </c>
      <c r="BH133" s="204">
        <f>IF(N133="zníž. prenesená",J133,0)</f>
        <v>0</v>
      </c>
      <c r="BI133" s="204">
        <f>IF(N133="nulová",J133,0)</f>
        <v>0</v>
      </c>
      <c r="BJ133" s="16" t="s">
        <v>124</v>
      </c>
      <c r="BK133" s="204">
        <f>ROUND(I133*H133,2)</f>
        <v>0</v>
      </c>
      <c r="BL133" s="16" t="s">
        <v>133</v>
      </c>
      <c r="BM133" s="203" t="s">
        <v>123</v>
      </c>
    </row>
    <row r="134" spans="1:65" s="2" customFormat="1" ht="67.2">
      <c r="A134" s="33"/>
      <c r="B134" s="34"/>
      <c r="C134" s="35"/>
      <c r="D134" s="205" t="s">
        <v>134</v>
      </c>
      <c r="E134" s="35"/>
      <c r="F134" s="206" t="s">
        <v>143</v>
      </c>
      <c r="G134" s="35"/>
      <c r="H134" s="35"/>
      <c r="I134" s="207"/>
      <c r="J134" s="35"/>
      <c r="K134" s="35"/>
      <c r="L134" s="38"/>
      <c r="M134" s="208"/>
      <c r="N134" s="209"/>
      <c r="O134" s="74"/>
      <c r="P134" s="74"/>
      <c r="Q134" s="74"/>
      <c r="R134" s="74"/>
      <c r="S134" s="74"/>
      <c r="T134" s="75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6" t="s">
        <v>134</v>
      </c>
      <c r="AU134" s="16" t="s">
        <v>124</v>
      </c>
    </row>
    <row r="135" spans="1:65" s="2" customFormat="1" ht="24.15" customHeight="1">
      <c r="A135" s="33"/>
      <c r="B135" s="34"/>
      <c r="C135" s="191" t="s">
        <v>123</v>
      </c>
      <c r="D135" s="191" t="s">
        <v>119</v>
      </c>
      <c r="E135" s="192" t="s">
        <v>144</v>
      </c>
      <c r="F135" s="193" t="s">
        <v>145</v>
      </c>
      <c r="G135" s="194" t="s">
        <v>132</v>
      </c>
      <c r="H135" s="195">
        <v>1</v>
      </c>
      <c r="I135" s="196"/>
      <c r="J135" s="197">
        <f>ROUND(I135*H135,2)</f>
        <v>0</v>
      </c>
      <c r="K135" s="198"/>
      <c r="L135" s="38"/>
      <c r="M135" s="199" t="s">
        <v>1</v>
      </c>
      <c r="N135" s="200" t="s">
        <v>43</v>
      </c>
      <c r="O135" s="74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03" t="s">
        <v>133</v>
      </c>
      <c r="AT135" s="203" t="s">
        <v>119</v>
      </c>
      <c r="AU135" s="203" t="s">
        <v>124</v>
      </c>
      <c r="AY135" s="16" t="s">
        <v>116</v>
      </c>
      <c r="BE135" s="204">
        <f>IF(N135="základná",J135,0)</f>
        <v>0</v>
      </c>
      <c r="BF135" s="204">
        <f>IF(N135="znížená",J135,0)</f>
        <v>0</v>
      </c>
      <c r="BG135" s="204">
        <f>IF(N135="zákl. prenesená",J135,0)</f>
        <v>0</v>
      </c>
      <c r="BH135" s="204">
        <f>IF(N135="zníž. prenesená",J135,0)</f>
        <v>0</v>
      </c>
      <c r="BI135" s="204">
        <f>IF(N135="nulová",J135,0)</f>
        <v>0</v>
      </c>
      <c r="BJ135" s="16" t="s">
        <v>124</v>
      </c>
      <c r="BK135" s="204">
        <f>ROUND(I135*H135,2)</f>
        <v>0</v>
      </c>
      <c r="BL135" s="16" t="s">
        <v>133</v>
      </c>
      <c r="BM135" s="203" t="s">
        <v>146</v>
      </c>
    </row>
    <row r="136" spans="1:65" s="2" customFormat="1" ht="153.6">
      <c r="A136" s="33"/>
      <c r="B136" s="34"/>
      <c r="C136" s="35"/>
      <c r="D136" s="205" t="s">
        <v>134</v>
      </c>
      <c r="E136" s="35"/>
      <c r="F136" s="206" t="s">
        <v>147</v>
      </c>
      <c r="G136" s="35"/>
      <c r="H136" s="35"/>
      <c r="I136" s="207"/>
      <c r="J136" s="35"/>
      <c r="K136" s="35"/>
      <c r="L136" s="38"/>
      <c r="M136" s="208"/>
      <c r="N136" s="209"/>
      <c r="O136" s="74"/>
      <c r="P136" s="74"/>
      <c r="Q136" s="74"/>
      <c r="R136" s="74"/>
      <c r="S136" s="74"/>
      <c r="T136" s="75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134</v>
      </c>
      <c r="AU136" s="16" t="s">
        <v>124</v>
      </c>
    </row>
    <row r="137" spans="1:65" s="2" customFormat="1" ht="33" customHeight="1">
      <c r="A137" s="33"/>
      <c r="B137" s="34"/>
      <c r="C137" s="191" t="s">
        <v>148</v>
      </c>
      <c r="D137" s="191" t="s">
        <v>119</v>
      </c>
      <c r="E137" s="192" t="s">
        <v>149</v>
      </c>
      <c r="F137" s="193" t="s">
        <v>150</v>
      </c>
      <c r="G137" s="194" t="s">
        <v>132</v>
      </c>
      <c r="H137" s="195">
        <v>1</v>
      </c>
      <c r="I137" s="196"/>
      <c r="J137" s="197">
        <f>ROUND(I137*H137,2)</f>
        <v>0</v>
      </c>
      <c r="K137" s="198"/>
      <c r="L137" s="38"/>
      <c r="M137" s="199" t="s">
        <v>1</v>
      </c>
      <c r="N137" s="200" t="s">
        <v>43</v>
      </c>
      <c r="O137" s="74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03" t="s">
        <v>133</v>
      </c>
      <c r="AT137" s="203" t="s">
        <v>119</v>
      </c>
      <c r="AU137" s="203" t="s">
        <v>124</v>
      </c>
      <c r="AY137" s="16" t="s">
        <v>116</v>
      </c>
      <c r="BE137" s="204">
        <f>IF(N137="základná",J137,0)</f>
        <v>0</v>
      </c>
      <c r="BF137" s="204">
        <f>IF(N137="znížená",J137,0)</f>
        <v>0</v>
      </c>
      <c r="BG137" s="204">
        <f>IF(N137="zákl. prenesená",J137,0)</f>
        <v>0</v>
      </c>
      <c r="BH137" s="204">
        <f>IF(N137="zníž. prenesená",J137,0)</f>
        <v>0</v>
      </c>
      <c r="BI137" s="204">
        <f>IF(N137="nulová",J137,0)</f>
        <v>0</v>
      </c>
      <c r="BJ137" s="16" t="s">
        <v>124</v>
      </c>
      <c r="BK137" s="204">
        <f>ROUND(I137*H137,2)</f>
        <v>0</v>
      </c>
      <c r="BL137" s="16" t="s">
        <v>133</v>
      </c>
      <c r="BM137" s="203" t="s">
        <v>151</v>
      </c>
    </row>
    <row r="138" spans="1:65" s="2" customFormat="1" ht="86.4">
      <c r="A138" s="33"/>
      <c r="B138" s="34"/>
      <c r="C138" s="35"/>
      <c r="D138" s="205" t="s">
        <v>134</v>
      </c>
      <c r="E138" s="35"/>
      <c r="F138" s="206" t="s">
        <v>152</v>
      </c>
      <c r="G138" s="35"/>
      <c r="H138" s="35"/>
      <c r="I138" s="207"/>
      <c r="J138" s="35"/>
      <c r="K138" s="35"/>
      <c r="L138" s="38"/>
      <c r="M138" s="208"/>
      <c r="N138" s="209"/>
      <c r="O138" s="74"/>
      <c r="P138" s="74"/>
      <c r="Q138" s="74"/>
      <c r="R138" s="74"/>
      <c r="S138" s="74"/>
      <c r="T138" s="7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6" t="s">
        <v>134</v>
      </c>
      <c r="AU138" s="16" t="s">
        <v>124</v>
      </c>
    </row>
    <row r="139" spans="1:65" s="2" customFormat="1" ht="24.15" customHeight="1">
      <c r="A139" s="33"/>
      <c r="B139" s="34"/>
      <c r="C139" s="191" t="s">
        <v>146</v>
      </c>
      <c r="D139" s="191" t="s">
        <v>119</v>
      </c>
      <c r="E139" s="192" t="s">
        <v>153</v>
      </c>
      <c r="F139" s="193" t="s">
        <v>154</v>
      </c>
      <c r="G139" s="194" t="s">
        <v>132</v>
      </c>
      <c r="H139" s="195">
        <v>1</v>
      </c>
      <c r="I139" s="196"/>
      <c r="J139" s="197">
        <f>ROUND(I139*H139,2)</f>
        <v>0</v>
      </c>
      <c r="K139" s="198"/>
      <c r="L139" s="38"/>
      <c r="M139" s="199" t="s">
        <v>1</v>
      </c>
      <c r="N139" s="200" t="s">
        <v>43</v>
      </c>
      <c r="O139" s="74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03" t="s">
        <v>133</v>
      </c>
      <c r="AT139" s="203" t="s">
        <v>119</v>
      </c>
      <c r="AU139" s="203" t="s">
        <v>124</v>
      </c>
      <c r="AY139" s="16" t="s">
        <v>116</v>
      </c>
      <c r="BE139" s="204">
        <f>IF(N139="základná",J139,0)</f>
        <v>0</v>
      </c>
      <c r="BF139" s="204">
        <f>IF(N139="znížená",J139,0)</f>
        <v>0</v>
      </c>
      <c r="BG139" s="204">
        <f>IF(N139="zákl. prenesená",J139,0)</f>
        <v>0</v>
      </c>
      <c r="BH139" s="204">
        <f>IF(N139="zníž. prenesená",J139,0)</f>
        <v>0</v>
      </c>
      <c r="BI139" s="204">
        <f>IF(N139="nulová",J139,0)</f>
        <v>0</v>
      </c>
      <c r="BJ139" s="16" t="s">
        <v>124</v>
      </c>
      <c r="BK139" s="204">
        <f>ROUND(I139*H139,2)</f>
        <v>0</v>
      </c>
      <c r="BL139" s="16" t="s">
        <v>133</v>
      </c>
      <c r="BM139" s="203" t="s">
        <v>155</v>
      </c>
    </row>
    <row r="140" spans="1:65" s="2" customFormat="1" ht="48">
      <c r="A140" s="33"/>
      <c r="B140" s="34"/>
      <c r="C140" s="35"/>
      <c r="D140" s="205" t="s">
        <v>134</v>
      </c>
      <c r="E140" s="35"/>
      <c r="F140" s="206" t="s">
        <v>156</v>
      </c>
      <c r="G140" s="35"/>
      <c r="H140" s="35"/>
      <c r="I140" s="207"/>
      <c r="J140" s="35"/>
      <c r="K140" s="35"/>
      <c r="L140" s="38"/>
      <c r="M140" s="208"/>
      <c r="N140" s="209"/>
      <c r="O140" s="74"/>
      <c r="P140" s="74"/>
      <c r="Q140" s="74"/>
      <c r="R140" s="74"/>
      <c r="S140" s="74"/>
      <c r="T140" s="75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6" t="s">
        <v>134</v>
      </c>
      <c r="AU140" s="16" t="s">
        <v>124</v>
      </c>
    </row>
    <row r="141" spans="1:65" s="2" customFormat="1" ht="21.75" customHeight="1">
      <c r="A141" s="33"/>
      <c r="B141" s="34"/>
      <c r="C141" s="191" t="s">
        <v>157</v>
      </c>
      <c r="D141" s="191" t="s">
        <v>119</v>
      </c>
      <c r="E141" s="192" t="s">
        <v>158</v>
      </c>
      <c r="F141" s="193" t="s">
        <v>159</v>
      </c>
      <c r="G141" s="194" t="s">
        <v>132</v>
      </c>
      <c r="H141" s="195">
        <v>1</v>
      </c>
      <c r="I141" s="196"/>
      <c r="J141" s="197">
        <f>ROUND(I141*H141,2)</f>
        <v>0</v>
      </c>
      <c r="K141" s="198"/>
      <c r="L141" s="38"/>
      <c r="M141" s="199" t="s">
        <v>1</v>
      </c>
      <c r="N141" s="200" t="s">
        <v>43</v>
      </c>
      <c r="O141" s="74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03" t="s">
        <v>133</v>
      </c>
      <c r="AT141" s="203" t="s">
        <v>119</v>
      </c>
      <c r="AU141" s="203" t="s">
        <v>124</v>
      </c>
      <c r="AY141" s="16" t="s">
        <v>116</v>
      </c>
      <c r="BE141" s="204">
        <f>IF(N141="základná",J141,0)</f>
        <v>0</v>
      </c>
      <c r="BF141" s="204">
        <f>IF(N141="znížená",J141,0)</f>
        <v>0</v>
      </c>
      <c r="BG141" s="204">
        <f>IF(N141="zákl. prenesená",J141,0)</f>
        <v>0</v>
      </c>
      <c r="BH141" s="204">
        <f>IF(N141="zníž. prenesená",J141,0)</f>
        <v>0</v>
      </c>
      <c r="BI141" s="204">
        <f>IF(N141="nulová",J141,0)</f>
        <v>0</v>
      </c>
      <c r="BJ141" s="16" t="s">
        <v>124</v>
      </c>
      <c r="BK141" s="204">
        <f>ROUND(I141*H141,2)</f>
        <v>0</v>
      </c>
      <c r="BL141" s="16" t="s">
        <v>133</v>
      </c>
      <c r="BM141" s="203" t="s">
        <v>160</v>
      </c>
    </row>
    <row r="142" spans="1:65" s="2" customFormat="1" ht="124.8">
      <c r="A142" s="33"/>
      <c r="B142" s="34"/>
      <c r="C142" s="35"/>
      <c r="D142" s="205" t="s">
        <v>134</v>
      </c>
      <c r="E142" s="35"/>
      <c r="F142" s="206" t="s">
        <v>161</v>
      </c>
      <c r="G142" s="35"/>
      <c r="H142" s="35"/>
      <c r="I142" s="207"/>
      <c r="J142" s="35"/>
      <c r="K142" s="35"/>
      <c r="L142" s="38"/>
      <c r="M142" s="208"/>
      <c r="N142" s="209"/>
      <c r="O142" s="74"/>
      <c r="P142" s="74"/>
      <c r="Q142" s="74"/>
      <c r="R142" s="74"/>
      <c r="S142" s="74"/>
      <c r="T142" s="75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6" t="s">
        <v>134</v>
      </c>
      <c r="AU142" s="16" t="s">
        <v>124</v>
      </c>
    </row>
    <row r="143" spans="1:65" s="2" customFormat="1" ht="37.799999999999997" customHeight="1">
      <c r="A143" s="33"/>
      <c r="B143" s="34"/>
      <c r="C143" s="191" t="s">
        <v>151</v>
      </c>
      <c r="D143" s="191" t="s">
        <v>119</v>
      </c>
      <c r="E143" s="192" t="s">
        <v>162</v>
      </c>
      <c r="F143" s="193" t="s">
        <v>163</v>
      </c>
      <c r="G143" s="194" t="s">
        <v>132</v>
      </c>
      <c r="H143" s="195">
        <v>1</v>
      </c>
      <c r="I143" s="196"/>
      <c r="J143" s="197">
        <f>ROUND(I143*H143,2)</f>
        <v>0</v>
      </c>
      <c r="K143" s="198"/>
      <c r="L143" s="38"/>
      <c r="M143" s="199" t="s">
        <v>1</v>
      </c>
      <c r="N143" s="200" t="s">
        <v>43</v>
      </c>
      <c r="O143" s="74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03" t="s">
        <v>133</v>
      </c>
      <c r="AT143" s="203" t="s">
        <v>119</v>
      </c>
      <c r="AU143" s="203" t="s">
        <v>124</v>
      </c>
      <c r="AY143" s="16" t="s">
        <v>116</v>
      </c>
      <c r="BE143" s="204">
        <f>IF(N143="základná",J143,0)</f>
        <v>0</v>
      </c>
      <c r="BF143" s="204">
        <f>IF(N143="znížená",J143,0)</f>
        <v>0</v>
      </c>
      <c r="BG143" s="204">
        <f>IF(N143="zákl. prenesená",J143,0)</f>
        <v>0</v>
      </c>
      <c r="BH143" s="204">
        <f>IF(N143="zníž. prenesená",J143,0)</f>
        <v>0</v>
      </c>
      <c r="BI143" s="204">
        <f>IF(N143="nulová",J143,0)</f>
        <v>0</v>
      </c>
      <c r="BJ143" s="16" t="s">
        <v>124</v>
      </c>
      <c r="BK143" s="204">
        <f>ROUND(I143*H143,2)</f>
        <v>0</v>
      </c>
      <c r="BL143" s="16" t="s">
        <v>133</v>
      </c>
      <c r="BM143" s="203" t="s">
        <v>164</v>
      </c>
    </row>
    <row r="144" spans="1:65" s="2" customFormat="1" ht="38.4">
      <c r="A144" s="33"/>
      <c r="B144" s="34"/>
      <c r="C144" s="35"/>
      <c r="D144" s="205" t="s">
        <v>134</v>
      </c>
      <c r="E144" s="35"/>
      <c r="F144" s="206" t="s">
        <v>165</v>
      </c>
      <c r="G144" s="35"/>
      <c r="H144" s="35"/>
      <c r="I144" s="207"/>
      <c r="J144" s="35"/>
      <c r="K144" s="35"/>
      <c r="L144" s="38"/>
      <c r="M144" s="208"/>
      <c r="N144" s="209"/>
      <c r="O144" s="74"/>
      <c r="P144" s="74"/>
      <c r="Q144" s="74"/>
      <c r="R144" s="74"/>
      <c r="S144" s="74"/>
      <c r="T144" s="75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6" t="s">
        <v>134</v>
      </c>
      <c r="AU144" s="16" t="s">
        <v>124</v>
      </c>
    </row>
    <row r="145" spans="1:65" s="2" customFormat="1" ht="21.75" customHeight="1">
      <c r="A145" s="33"/>
      <c r="B145" s="34"/>
      <c r="C145" s="191" t="s">
        <v>117</v>
      </c>
      <c r="D145" s="191" t="s">
        <v>119</v>
      </c>
      <c r="E145" s="192" t="s">
        <v>166</v>
      </c>
      <c r="F145" s="193" t="s">
        <v>167</v>
      </c>
      <c r="G145" s="194" t="s">
        <v>168</v>
      </c>
      <c r="H145" s="232"/>
      <c r="I145" s="196"/>
      <c r="J145" s="197">
        <f>ROUND(I145*H145,2)</f>
        <v>0</v>
      </c>
      <c r="K145" s="198"/>
      <c r="L145" s="38"/>
      <c r="M145" s="199" t="s">
        <v>1</v>
      </c>
      <c r="N145" s="200" t="s">
        <v>43</v>
      </c>
      <c r="O145" s="74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03" t="s">
        <v>133</v>
      </c>
      <c r="AT145" s="203" t="s">
        <v>119</v>
      </c>
      <c r="AU145" s="203" t="s">
        <v>124</v>
      </c>
      <c r="AY145" s="16" t="s">
        <v>116</v>
      </c>
      <c r="BE145" s="204">
        <f>IF(N145="základná",J145,0)</f>
        <v>0</v>
      </c>
      <c r="BF145" s="204">
        <f>IF(N145="znížená",J145,0)</f>
        <v>0</v>
      </c>
      <c r="BG145" s="204">
        <f>IF(N145="zákl. prenesená",J145,0)</f>
        <v>0</v>
      </c>
      <c r="BH145" s="204">
        <f>IF(N145="zníž. prenesená",J145,0)</f>
        <v>0</v>
      </c>
      <c r="BI145" s="204">
        <f>IF(N145="nulová",J145,0)</f>
        <v>0</v>
      </c>
      <c r="BJ145" s="16" t="s">
        <v>124</v>
      </c>
      <c r="BK145" s="204">
        <f>ROUND(I145*H145,2)</f>
        <v>0</v>
      </c>
      <c r="BL145" s="16" t="s">
        <v>133</v>
      </c>
      <c r="BM145" s="203" t="s">
        <v>169</v>
      </c>
    </row>
    <row r="146" spans="1:65" s="2" customFormat="1" ht="24.15" customHeight="1">
      <c r="A146" s="33"/>
      <c r="B146" s="34"/>
      <c r="C146" s="191" t="s">
        <v>155</v>
      </c>
      <c r="D146" s="191" t="s">
        <v>119</v>
      </c>
      <c r="E146" s="192" t="s">
        <v>170</v>
      </c>
      <c r="F146" s="193" t="s">
        <v>171</v>
      </c>
      <c r="G146" s="194" t="s">
        <v>168</v>
      </c>
      <c r="H146" s="232"/>
      <c r="I146" s="196"/>
      <c r="J146" s="197">
        <f>ROUND(I146*H146,2)</f>
        <v>0</v>
      </c>
      <c r="K146" s="198"/>
      <c r="L146" s="38"/>
      <c r="M146" s="199" t="s">
        <v>1</v>
      </c>
      <c r="N146" s="200" t="s">
        <v>43</v>
      </c>
      <c r="O146" s="74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03" t="s">
        <v>133</v>
      </c>
      <c r="AT146" s="203" t="s">
        <v>119</v>
      </c>
      <c r="AU146" s="203" t="s">
        <v>124</v>
      </c>
      <c r="AY146" s="16" t="s">
        <v>116</v>
      </c>
      <c r="BE146" s="204">
        <f>IF(N146="základná",J146,0)</f>
        <v>0</v>
      </c>
      <c r="BF146" s="204">
        <f>IF(N146="znížená",J146,0)</f>
        <v>0</v>
      </c>
      <c r="BG146" s="204">
        <f>IF(N146="zákl. prenesená",J146,0)</f>
        <v>0</v>
      </c>
      <c r="BH146" s="204">
        <f>IF(N146="zníž. prenesená",J146,0)</f>
        <v>0</v>
      </c>
      <c r="BI146" s="204">
        <f>IF(N146="nulová",J146,0)</f>
        <v>0</v>
      </c>
      <c r="BJ146" s="16" t="s">
        <v>124</v>
      </c>
      <c r="BK146" s="204">
        <f>ROUND(I146*H146,2)</f>
        <v>0</v>
      </c>
      <c r="BL146" s="16" t="s">
        <v>133</v>
      </c>
      <c r="BM146" s="203" t="s">
        <v>172</v>
      </c>
    </row>
    <row r="147" spans="1:65" s="12" customFormat="1" ht="25.95" customHeight="1">
      <c r="B147" s="176"/>
      <c r="C147" s="177"/>
      <c r="D147" s="178" t="s">
        <v>76</v>
      </c>
      <c r="E147" s="179" t="s">
        <v>173</v>
      </c>
      <c r="F147" s="179" t="s">
        <v>174</v>
      </c>
      <c r="G147" s="177"/>
      <c r="H147" s="177"/>
      <c r="I147" s="180"/>
      <c r="J147" s="163">
        <f>BK147</f>
        <v>0</v>
      </c>
      <c r="K147" s="177"/>
      <c r="L147" s="181"/>
      <c r="M147" s="182"/>
      <c r="N147" s="183"/>
      <c r="O147" s="183"/>
      <c r="P147" s="184">
        <f>P148</f>
        <v>0</v>
      </c>
      <c r="Q147" s="183"/>
      <c r="R147" s="184">
        <f>R148</f>
        <v>0</v>
      </c>
      <c r="S147" s="183"/>
      <c r="T147" s="185">
        <f>T148</f>
        <v>0</v>
      </c>
      <c r="AR147" s="186" t="s">
        <v>148</v>
      </c>
      <c r="AT147" s="187" t="s">
        <v>76</v>
      </c>
      <c r="AU147" s="187" t="s">
        <v>77</v>
      </c>
      <c r="AY147" s="186" t="s">
        <v>116</v>
      </c>
      <c r="BK147" s="188">
        <f>BK148</f>
        <v>0</v>
      </c>
    </row>
    <row r="148" spans="1:65" s="12" customFormat="1" ht="22.8" customHeight="1">
      <c r="B148" s="176"/>
      <c r="C148" s="177"/>
      <c r="D148" s="178" t="s">
        <v>76</v>
      </c>
      <c r="E148" s="189" t="s">
        <v>175</v>
      </c>
      <c r="F148" s="189" t="s">
        <v>176</v>
      </c>
      <c r="G148" s="177"/>
      <c r="H148" s="177"/>
      <c r="I148" s="180"/>
      <c r="J148" s="190">
        <f>BK148</f>
        <v>0</v>
      </c>
      <c r="K148" s="177"/>
      <c r="L148" s="181"/>
      <c r="M148" s="182"/>
      <c r="N148" s="183"/>
      <c r="O148" s="183"/>
      <c r="P148" s="184">
        <f>P149</f>
        <v>0</v>
      </c>
      <c r="Q148" s="183"/>
      <c r="R148" s="184">
        <f>R149</f>
        <v>0</v>
      </c>
      <c r="S148" s="183"/>
      <c r="T148" s="185">
        <f>T149</f>
        <v>0</v>
      </c>
      <c r="AR148" s="186" t="s">
        <v>148</v>
      </c>
      <c r="AT148" s="187" t="s">
        <v>76</v>
      </c>
      <c r="AU148" s="187" t="s">
        <v>85</v>
      </c>
      <c r="AY148" s="186" t="s">
        <v>116</v>
      </c>
      <c r="BK148" s="188">
        <f>BK149</f>
        <v>0</v>
      </c>
    </row>
    <row r="149" spans="1:65" s="2" customFormat="1" ht="16.5" customHeight="1">
      <c r="A149" s="33"/>
      <c r="B149" s="34"/>
      <c r="C149" s="191" t="s">
        <v>177</v>
      </c>
      <c r="D149" s="191" t="s">
        <v>119</v>
      </c>
      <c r="E149" s="192" t="s">
        <v>178</v>
      </c>
      <c r="F149" s="193" t="s">
        <v>176</v>
      </c>
      <c r="G149" s="194" t="s">
        <v>132</v>
      </c>
      <c r="H149" s="195">
        <v>1</v>
      </c>
      <c r="I149" s="196"/>
      <c r="J149" s="197">
        <f>ROUND(I149*H149,2)</f>
        <v>0</v>
      </c>
      <c r="K149" s="198"/>
      <c r="L149" s="38"/>
      <c r="M149" s="199" t="s">
        <v>1</v>
      </c>
      <c r="N149" s="200" t="s">
        <v>43</v>
      </c>
      <c r="O149" s="74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03" t="s">
        <v>179</v>
      </c>
      <c r="AT149" s="203" t="s">
        <v>119</v>
      </c>
      <c r="AU149" s="203" t="s">
        <v>124</v>
      </c>
      <c r="AY149" s="16" t="s">
        <v>116</v>
      </c>
      <c r="BE149" s="204">
        <f>IF(N149="základná",J149,0)</f>
        <v>0</v>
      </c>
      <c r="BF149" s="204">
        <f>IF(N149="znížená",J149,0)</f>
        <v>0</v>
      </c>
      <c r="BG149" s="204">
        <f>IF(N149="zákl. prenesená",J149,0)</f>
        <v>0</v>
      </c>
      <c r="BH149" s="204">
        <f>IF(N149="zníž. prenesená",J149,0)</f>
        <v>0</v>
      </c>
      <c r="BI149" s="204">
        <f>IF(N149="nulová",J149,0)</f>
        <v>0</v>
      </c>
      <c r="BJ149" s="16" t="s">
        <v>124</v>
      </c>
      <c r="BK149" s="204">
        <f>ROUND(I149*H149,2)</f>
        <v>0</v>
      </c>
      <c r="BL149" s="16" t="s">
        <v>179</v>
      </c>
      <c r="BM149" s="203" t="s">
        <v>180</v>
      </c>
    </row>
    <row r="150" spans="1:65" s="2" customFormat="1" ht="49.95" customHeight="1">
      <c r="A150" s="33"/>
      <c r="B150" s="34"/>
      <c r="C150" s="35"/>
      <c r="D150" s="35"/>
      <c r="E150" s="179" t="s">
        <v>181</v>
      </c>
      <c r="F150" s="179" t="s">
        <v>182</v>
      </c>
      <c r="G150" s="35"/>
      <c r="H150" s="35"/>
      <c r="I150" s="35"/>
      <c r="J150" s="163">
        <f t="shared" ref="J150:J155" si="0">BK150</f>
        <v>0</v>
      </c>
      <c r="K150" s="35"/>
      <c r="L150" s="38"/>
      <c r="M150" s="208"/>
      <c r="N150" s="209"/>
      <c r="O150" s="74"/>
      <c r="P150" s="74"/>
      <c r="Q150" s="74"/>
      <c r="R150" s="74"/>
      <c r="S150" s="74"/>
      <c r="T150" s="75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6" t="s">
        <v>76</v>
      </c>
      <c r="AU150" s="16" t="s">
        <v>77</v>
      </c>
      <c r="AY150" s="16" t="s">
        <v>183</v>
      </c>
      <c r="BK150" s="204">
        <f>SUM(BK151:BK155)</f>
        <v>0</v>
      </c>
    </row>
    <row r="151" spans="1:65" s="2" customFormat="1" ht="16.350000000000001" customHeight="1">
      <c r="A151" s="33"/>
      <c r="B151" s="34"/>
      <c r="C151" s="233" t="s">
        <v>1</v>
      </c>
      <c r="D151" s="233" t="s">
        <v>119</v>
      </c>
      <c r="E151" s="234" t="s">
        <v>1</v>
      </c>
      <c r="F151" s="235" t="s">
        <v>1</v>
      </c>
      <c r="G151" s="236" t="s">
        <v>1</v>
      </c>
      <c r="H151" s="237"/>
      <c r="I151" s="238"/>
      <c r="J151" s="239">
        <f t="shared" si="0"/>
        <v>0</v>
      </c>
      <c r="K151" s="198"/>
      <c r="L151" s="38"/>
      <c r="M151" s="240" t="s">
        <v>1</v>
      </c>
      <c r="N151" s="241" t="s">
        <v>43</v>
      </c>
      <c r="O151" s="74"/>
      <c r="P151" s="74"/>
      <c r="Q151" s="74"/>
      <c r="R151" s="74"/>
      <c r="S151" s="74"/>
      <c r="T151" s="7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6" t="s">
        <v>183</v>
      </c>
      <c r="AU151" s="16" t="s">
        <v>85</v>
      </c>
      <c r="AY151" s="16" t="s">
        <v>183</v>
      </c>
      <c r="BE151" s="204">
        <f>IF(N151="základná",J151,0)</f>
        <v>0</v>
      </c>
      <c r="BF151" s="204">
        <f>IF(N151="znížená",J151,0)</f>
        <v>0</v>
      </c>
      <c r="BG151" s="204">
        <f>IF(N151="zákl. prenesená",J151,0)</f>
        <v>0</v>
      </c>
      <c r="BH151" s="204">
        <f>IF(N151="zníž. prenesená",J151,0)</f>
        <v>0</v>
      </c>
      <c r="BI151" s="204">
        <f>IF(N151="nulová",J151,0)</f>
        <v>0</v>
      </c>
      <c r="BJ151" s="16" t="s">
        <v>124</v>
      </c>
      <c r="BK151" s="204">
        <f>I151*H151</f>
        <v>0</v>
      </c>
    </row>
    <row r="152" spans="1:65" s="2" customFormat="1" ht="16.350000000000001" customHeight="1">
      <c r="A152" s="33"/>
      <c r="B152" s="34"/>
      <c r="C152" s="233" t="s">
        <v>1</v>
      </c>
      <c r="D152" s="233" t="s">
        <v>119</v>
      </c>
      <c r="E152" s="234" t="s">
        <v>1</v>
      </c>
      <c r="F152" s="235" t="s">
        <v>1</v>
      </c>
      <c r="G152" s="236" t="s">
        <v>1</v>
      </c>
      <c r="H152" s="237"/>
      <c r="I152" s="238"/>
      <c r="J152" s="239">
        <f t="shared" si="0"/>
        <v>0</v>
      </c>
      <c r="K152" s="198"/>
      <c r="L152" s="38"/>
      <c r="M152" s="240" t="s">
        <v>1</v>
      </c>
      <c r="N152" s="241" t="s">
        <v>43</v>
      </c>
      <c r="O152" s="74"/>
      <c r="P152" s="74"/>
      <c r="Q152" s="74"/>
      <c r="R152" s="74"/>
      <c r="S152" s="74"/>
      <c r="T152" s="75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6" t="s">
        <v>183</v>
      </c>
      <c r="AU152" s="16" t="s">
        <v>85</v>
      </c>
      <c r="AY152" s="16" t="s">
        <v>183</v>
      </c>
      <c r="BE152" s="204">
        <f>IF(N152="základná",J152,0)</f>
        <v>0</v>
      </c>
      <c r="BF152" s="204">
        <f>IF(N152="znížená",J152,0)</f>
        <v>0</v>
      </c>
      <c r="BG152" s="204">
        <f>IF(N152="zákl. prenesená",J152,0)</f>
        <v>0</v>
      </c>
      <c r="BH152" s="204">
        <f>IF(N152="zníž. prenesená",J152,0)</f>
        <v>0</v>
      </c>
      <c r="BI152" s="204">
        <f>IF(N152="nulová",J152,0)</f>
        <v>0</v>
      </c>
      <c r="BJ152" s="16" t="s">
        <v>124</v>
      </c>
      <c r="BK152" s="204">
        <f>I152*H152</f>
        <v>0</v>
      </c>
    </row>
    <row r="153" spans="1:65" s="2" customFormat="1" ht="16.350000000000001" customHeight="1">
      <c r="A153" s="33"/>
      <c r="B153" s="34"/>
      <c r="C153" s="233" t="s">
        <v>1</v>
      </c>
      <c r="D153" s="233" t="s">
        <v>119</v>
      </c>
      <c r="E153" s="234" t="s">
        <v>1</v>
      </c>
      <c r="F153" s="235" t="s">
        <v>1</v>
      </c>
      <c r="G153" s="236" t="s">
        <v>1</v>
      </c>
      <c r="H153" s="237"/>
      <c r="I153" s="238"/>
      <c r="J153" s="239">
        <f t="shared" si="0"/>
        <v>0</v>
      </c>
      <c r="K153" s="198"/>
      <c r="L153" s="38"/>
      <c r="M153" s="240" t="s">
        <v>1</v>
      </c>
      <c r="N153" s="241" t="s">
        <v>43</v>
      </c>
      <c r="O153" s="74"/>
      <c r="P153" s="74"/>
      <c r="Q153" s="74"/>
      <c r="R153" s="74"/>
      <c r="S153" s="74"/>
      <c r="T153" s="7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6" t="s">
        <v>183</v>
      </c>
      <c r="AU153" s="16" t="s">
        <v>85</v>
      </c>
      <c r="AY153" s="16" t="s">
        <v>183</v>
      </c>
      <c r="BE153" s="204">
        <f>IF(N153="základná",J153,0)</f>
        <v>0</v>
      </c>
      <c r="BF153" s="204">
        <f>IF(N153="znížená",J153,0)</f>
        <v>0</v>
      </c>
      <c r="BG153" s="204">
        <f>IF(N153="zákl. prenesená",J153,0)</f>
        <v>0</v>
      </c>
      <c r="BH153" s="204">
        <f>IF(N153="zníž. prenesená",J153,0)</f>
        <v>0</v>
      </c>
      <c r="BI153" s="204">
        <f>IF(N153="nulová",J153,0)</f>
        <v>0</v>
      </c>
      <c r="BJ153" s="16" t="s">
        <v>124</v>
      </c>
      <c r="BK153" s="204">
        <f>I153*H153</f>
        <v>0</v>
      </c>
    </row>
    <row r="154" spans="1:65" s="2" customFormat="1" ht="16.350000000000001" customHeight="1">
      <c r="A154" s="33"/>
      <c r="B154" s="34"/>
      <c r="C154" s="233" t="s">
        <v>1</v>
      </c>
      <c r="D154" s="233" t="s">
        <v>119</v>
      </c>
      <c r="E154" s="234" t="s">
        <v>1</v>
      </c>
      <c r="F154" s="235" t="s">
        <v>1</v>
      </c>
      <c r="G154" s="236" t="s">
        <v>1</v>
      </c>
      <c r="H154" s="237"/>
      <c r="I154" s="238"/>
      <c r="J154" s="239">
        <f t="shared" si="0"/>
        <v>0</v>
      </c>
      <c r="K154" s="198"/>
      <c r="L154" s="38"/>
      <c r="M154" s="240" t="s">
        <v>1</v>
      </c>
      <c r="N154" s="241" t="s">
        <v>43</v>
      </c>
      <c r="O154" s="74"/>
      <c r="P154" s="74"/>
      <c r="Q154" s="74"/>
      <c r="R154" s="74"/>
      <c r="S154" s="74"/>
      <c r="T154" s="75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6" t="s">
        <v>183</v>
      </c>
      <c r="AU154" s="16" t="s">
        <v>85</v>
      </c>
      <c r="AY154" s="16" t="s">
        <v>183</v>
      </c>
      <c r="BE154" s="204">
        <f>IF(N154="základná",J154,0)</f>
        <v>0</v>
      </c>
      <c r="BF154" s="204">
        <f>IF(N154="znížená",J154,0)</f>
        <v>0</v>
      </c>
      <c r="BG154" s="204">
        <f>IF(N154="zákl. prenesená",J154,0)</f>
        <v>0</v>
      </c>
      <c r="BH154" s="204">
        <f>IF(N154="zníž. prenesená",J154,0)</f>
        <v>0</v>
      </c>
      <c r="BI154" s="204">
        <f>IF(N154="nulová",J154,0)</f>
        <v>0</v>
      </c>
      <c r="BJ154" s="16" t="s">
        <v>124</v>
      </c>
      <c r="BK154" s="204">
        <f>I154*H154</f>
        <v>0</v>
      </c>
    </row>
    <row r="155" spans="1:65" s="2" customFormat="1" ht="16.350000000000001" customHeight="1">
      <c r="A155" s="33"/>
      <c r="B155" s="34"/>
      <c r="C155" s="233" t="s">
        <v>1</v>
      </c>
      <c r="D155" s="233" t="s">
        <v>119</v>
      </c>
      <c r="E155" s="234" t="s">
        <v>1</v>
      </c>
      <c r="F155" s="235" t="s">
        <v>1</v>
      </c>
      <c r="G155" s="236" t="s">
        <v>1</v>
      </c>
      <c r="H155" s="237"/>
      <c r="I155" s="238"/>
      <c r="J155" s="239">
        <f t="shared" si="0"/>
        <v>0</v>
      </c>
      <c r="K155" s="198"/>
      <c r="L155" s="38"/>
      <c r="M155" s="240" t="s">
        <v>1</v>
      </c>
      <c r="N155" s="241" t="s">
        <v>43</v>
      </c>
      <c r="O155" s="242"/>
      <c r="P155" s="242"/>
      <c r="Q155" s="242"/>
      <c r="R155" s="242"/>
      <c r="S155" s="242"/>
      <c r="T155" s="24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6" t="s">
        <v>183</v>
      </c>
      <c r="AU155" s="16" t="s">
        <v>85</v>
      </c>
      <c r="AY155" s="16" t="s">
        <v>183</v>
      </c>
      <c r="BE155" s="204">
        <f>IF(N155="základná",J155,0)</f>
        <v>0</v>
      </c>
      <c r="BF155" s="204">
        <f>IF(N155="znížená",J155,0)</f>
        <v>0</v>
      </c>
      <c r="BG155" s="204">
        <f>IF(N155="zákl. prenesená",J155,0)</f>
        <v>0</v>
      </c>
      <c r="BH155" s="204">
        <f>IF(N155="zníž. prenesená",J155,0)</f>
        <v>0</v>
      </c>
      <c r="BI155" s="204">
        <f>IF(N155="nulová",J155,0)</f>
        <v>0</v>
      </c>
      <c r="BJ155" s="16" t="s">
        <v>124</v>
      </c>
      <c r="BK155" s="204">
        <f>I155*H155</f>
        <v>0</v>
      </c>
    </row>
    <row r="156" spans="1:65" s="2" customFormat="1" ht="6.9" customHeight="1">
      <c r="A156" s="33"/>
      <c r="B156" s="57"/>
      <c r="C156" s="58"/>
      <c r="D156" s="58"/>
      <c r="E156" s="58"/>
      <c r="F156" s="58"/>
      <c r="G156" s="58"/>
      <c r="H156" s="58"/>
      <c r="I156" s="58"/>
      <c r="J156" s="58"/>
      <c r="K156" s="58"/>
      <c r="L156" s="38"/>
      <c r="M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</row>
  </sheetData>
  <sheetProtection algorithmName="SHA-512" hashValue="iHyrSX+Um8XlB0nHPuQawBmkjj/l1DTAMYI1Vp+MtQ0Nw2KereLgN1K3bEvqwCN5iozEdUWynrTDTA5jQ289VA==" saltValue="RdMGHIwVrfY+toxa6fd2BsIRvSptWvxeFg5UfacOWVLBreDhnCEhYP7KBIW2YxFHxtfrbVmisNKk4EMxkgzcUQ==" spinCount="100000" sheet="1" objects="1" scenarios="1" formatColumns="0" formatRows="0" autoFilter="0"/>
  <autoFilter ref="C122:K155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51:D156">
      <formula1>"K, M"</formula1>
    </dataValidation>
    <dataValidation type="list" allowBlank="1" showInputMessage="1" showErrorMessage="1" error="Povolené sú hodnoty základná, znížená, nulová." sqref="N151:N156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02 - Celozasklené zábradl...</vt:lpstr>
      <vt:lpstr>'02 - Celozasklené zábradl...'!Názvy_tlače</vt:lpstr>
      <vt:lpstr>'Rekapitulácia stavby'!Názvy_tlače</vt:lpstr>
      <vt:lpstr>'02 - Celozasklené zábradl...'!Oblasť_tlače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PILNIK VLADIMIR</dc:creator>
  <cp:lastModifiedBy>Marcela T.</cp:lastModifiedBy>
  <dcterms:created xsi:type="dcterms:W3CDTF">2022-09-14T08:51:13Z</dcterms:created>
  <dcterms:modified xsi:type="dcterms:W3CDTF">2022-09-14T10:41:32Z</dcterms:modified>
</cp:coreProperties>
</file>