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tabRatio="744" firstSheet="12" activeTab="12"/>
  </bookViews>
  <sheets>
    <sheet name="9311 - Krycí list rozpočtu" sheetId="1" r:id="rId1"/>
    <sheet name="9311 - Rekapitulácia objektov s" sheetId="2" r:id="rId2"/>
    <sheet name="SO01 931001-Krycí list rozpočtu" sheetId="3" r:id="rId3"/>
    <sheet name="SO-01.1 - 9310010101 - Ús..." sheetId="4" r:id="rId4"/>
    <sheet name="93100102 - Krycí list rozpočtu" sheetId="5" r:id="rId5"/>
    <sheet name="9310010201 - Krycí list rozpočt" sheetId="6" r:id="rId6"/>
    <sheet name="9310010201 - Rekapitulácia rozp" sheetId="7" r:id="rId7"/>
    <sheet name="9310010201 - Rozpočet" sheetId="8" r:id="rId8"/>
    <sheet name="93100103 - Krycí list rozpočtu" sheetId="9" r:id="rId9"/>
    <sheet name="9310010301 - Krycí list rozpočt" sheetId="10" r:id="rId10"/>
    <sheet name="9310010301 - Rekapitulácia rozp" sheetId="11" r:id="rId11"/>
    <sheet name="9310010301 - Rozpočet" sheetId="12" r:id="rId12"/>
    <sheet name="9310010302 - Krycí list rozpočt" sheetId="13" r:id="rId13"/>
    <sheet name="9310010302 - Rekapitulácia rozp" sheetId="14" r:id="rId14"/>
    <sheet name="9310010302 - Rozpočet" sheetId="15" r:id="rId15"/>
    <sheet name="9310010303 - Krycí list rozpočt" sheetId="16" r:id="rId16"/>
    <sheet name="9310010303 - Rekapitulácia rozp" sheetId="17" r:id="rId17"/>
    <sheet name="9310010303 - Rozpočet" sheetId="18" r:id="rId18"/>
    <sheet name="SO 01.4" sheetId="19" r:id="rId19"/>
    <sheet name="SO02 931002-Krycí list rozpočtu" sheetId="20" r:id="rId20"/>
    <sheet name="93100201 - Krycí list rozpočtu" sheetId="21" r:id="rId21"/>
    <sheet name="93100201 - Rekapitulácia rozpoč" sheetId="22" r:id="rId22"/>
    <sheet name="93100201 - Rozpočet" sheetId="23" r:id="rId23"/>
    <sheet name="93100202 - Krycí list rozpočtu" sheetId="24" r:id="rId24"/>
    <sheet name="93100202 - Rekapitulácia rozpoč" sheetId="25" r:id="rId25"/>
    <sheet name="93100202 - Rozpočet" sheetId="26" r:id="rId26"/>
    <sheet name="93100203 - Krycí list rozpočtu" sheetId="27" r:id="rId27"/>
    <sheet name="93100203 - Rekapitulácia rozpoč" sheetId="28" r:id="rId28"/>
    <sheet name="93100203 - Rozpočet" sheetId="29" r:id="rId29"/>
    <sheet name="SO03 931003-Krycí list rozpočtu" sheetId="30" r:id="rId30"/>
    <sheet name="931003 - Rekapitulácia rozpočtu" sheetId="31" r:id="rId31"/>
    <sheet name="931003 - Rozpočet" sheetId="32" r:id="rId32"/>
    <sheet name="SO04 931004-Krycí list rozpočtu" sheetId="33" r:id="rId33"/>
    <sheet name="931004 - Rekapitulácia rozpočtu" sheetId="34" r:id="rId34"/>
    <sheet name="931004 - Rozpočet" sheetId="35" r:id="rId35"/>
    <sheet name="SO04.1 9312001-Krycí list rozp." sheetId="36" r:id="rId36"/>
    <sheet name="9312001 - Rekapitulácia rozpočt" sheetId="37" r:id="rId37"/>
    <sheet name="9312001 - Rozpočet" sheetId="38" r:id="rId38"/>
    <sheet name="SO05 931005-Krycí list rozpočtu" sheetId="39" r:id="rId39"/>
    <sheet name="931005 - Rekapitulácia rozpočtu" sheetId="40" r:id="rId40"/>
    <sheet name="931005 - Rozpočet" sheetId="41" r:id="rId41"/>
  </sheets>
  <externalReferences>
    <externalReference r:id="rId44"/>
  </externalReferences>
  <definedNames>
    <definedName name="_xlnm.Print_Titles" localSheetId="4">'93100102 - Krycí list rozpočtu'!$1:$3</definedName>
    <definedName name="_xlnm.Print_Titles" localSheetId="5">'9310010201 - Krycí list rozpočt'!$1:$3</definedName>
    <definedName name="_xlnm.Print_Titles" localSheetId="6">'9310010201 - Rekapitulácia rozp'!$10:$12</definedName>
    <definedName name="_xlnm.Print_Titles" localSheetId="7">'9310010201 - Rozpočet'!$10:$12</definedName>
    <definedName name="_xlnm.Print_Titles" localSheetId="8">'93100103 - Krycí list rozpočtu'!$1:$3</definedName>
    <definedName name="_xlnm.Print_Titles" localSheetId="9">'9310010301 - Krycí list rozpočt'!$1:$3</definedName>
    <definedName name="_xlnm.Print_Titles" localSheetId="10">'9310010301 - Rekapitulácia rozp'!$10:$12</definedName>
    <definedName name="_xlnm.Print_Titles" localSheetId="11">'9310010301 - Rozpočet'!$10:$12</definedName>
    <definedName name="_xlnm.Print_Titles" localSheetId="12">'9310010302 - Krycí list rozpočt'!$1:$3</definedName>
    <definedName name="_xlnm.Print_Titles" localSheetId="13">'9310010302 - Rekapitulácia rozp'!$10:$12</definedName>
    <definedName name="_xlnm.Print_Titles" localSheetId="14">'9310010302 - Rozpočet'!$10:$12</definedName>
    <definedName name="_xlnm.Print_Titles" localSheetId="15">'9310010303 - Krycí list rozpočt'!$1:$3</definedName>
    <definedName name="_xlnm.Print_Titles" localSheetId="16">'9310010303 - Rekapitulácia rozp'!$10:$12</definedName>
    <definedName name="_xlnm.Print_Titles" localSheetId="17">'9310010303 - Rozpočet'!$10:$12</definedName>
    <definedName name="_xlnm.Print_Titles" localSheetId="20">'93100201 - Krycí list rozpočtu'!$1:$3</definedName>
    <definedName name="_xlnm.Print_Titles" localSheetId="21">'93100201 - Rekapitulácia rozpoč'!$10:$12</definedName>
    <definedName name="_xlnm.Print_Titles" localSheetId="22">'93100201 - Rozpočet'!$10:$12</definedName>
    <definedName name="_xlnm.Print_Titles" localSheetId="23">'93100202 - Krycí list rozpočtu'!$1:$3</definedName>
    <definedName name="_xlnm.Print_Titles" localSheetId="24">'93100202 - Rekapitulácia rozpoč'!$10:$12</definedName>
    <definedName name="_xlnm.Print_Titles" localSheetId="25">'93100202 - Rozpočet'!$10:$12</definedName>
    <definedName name="_xlnm.Print_Titles" localSheetId="26">'93100203 - Krycí list rozpočtu'!$1:$3</definedName>
    <definedName name="_xlnm.Print_Titles" localSheetId="27">'93100203 - Rekapitulácia rozpoč'!$10:$12</definedName>
    <definedName name="_xlnm.Print_Titles" localSheetId="28">'93100203 - Rozpočet'!$10:$12</definedName>
    <definedName name="_xlnm.Print_Titles" localSheetId="30">'931003 - Rekapitulácia rozpočtu'!$10:$12</definedName>
    <definedName name="_xlnm.Print_Titles" localSheetId="31">'931003 - Rozpočet'!$10:$12</definedName>
    <definedName name="_xlnm.Print_Titles" localSheetId="33">'931004 - Rekapitulácia rozpočtu'!$10:$12</definedName>
    <definedName name="_xlnm.Print_Titles" localSheetId="34">'931004 - Rozpočet'!$10:$12</definedName>
    <definedName name="_xlnm.Print_Titles" localSheetId="39">'931005 - Rekapitulácia rozpočtu'!$10:$12</definedName>
    <definedName name="_xlnm.Print_Titles" localSheetId="40">'931005 - Rozpočet'!$10:$12</definedName>
    <definedName name="_xlnm.Print_Titles" localSheetId="0">'9311 - Krycí list rozpočtu'!$1:$3</definedName>
    <definedName name="_xlnm.Print_Titles" localSheetId="1">'9311 - Rekapitulácia objektov s'!$1:$9</definedName>
    <definedName name="_xlnm.Print_Titles" localSheetId="36">'9312001 - Rekapitulácia rozpočt'!$10:$12</definedName>
    <definedName name="_xlnm.Print_Titles" localSheetId="37">'9312001 - Rozpočet'!$10:$12</definedName>
    <definedName name="_xlnm.Print_Titles" localSheetId="18">'SO 01.4'!$112:$112</definedName>
    <definedName name="_xlnm.Print_Titles" localSheetId="2">'SO01 931001-Krycí list rozpočtu'!$1:$3</definedName>
    <definedName name="_xlnm.Print_Titles" localSheetId="3">'SO-01.1 - 9310010101 - Ús...'!$112:$112</definedName>
    <definedName name="_xlnm.Print_Titles" localSheetId="19">'SO02 931002-Krycí list rozpočtu'!$1:$3</definedName>
    <definedName name="_xlnm.Print_Titles" localSheetId="29">'SO03 931003-Krycí list rozpočtu'!$1:$3</definedName>
    <definedName name="_xlnm.Print_Titles" localSheetId="32">'SO04 931004-Krycí list rozpočtu'!$1:$3</definedName>
    <definedName name="_xlnm.Print_Titles" localSheetId="35">'SO04.1 9312001-Krycí list rozp.'!$1:$3</definedName>
    <definedName name="_xlnm.Print_Titles" localSheetId="38">'SO05 931005-Krycí list rozpočtu'!$1:$3</definedName>
    <definedName name="_xlnm.Print_Area" localSheetId="34">'931004 - Rozpočet'!$A$1:$H$75</definedName>
    <definedName name="_xlnm.Print_Area" localSheetId="18">'SO 01.4'!$C$4:$Q$67,'SO 01.4'!$C$73:$Q$96,'SO 01.4'!$C$102:$Q$168</definedName>
    <definedName name="_xlnm.Print_Area" localSheetId="3">'SO-01.1 - 9310010101 - Ús...'!$C$4:$Q$66,'SO-01.1 - 9310010101 - Ús...'!$C$72:$Q$95,'SO-01.1 - 9310010101 - Ús...'!$C$101:$Q$169</definedName>
  </definedNames>
  <calcPr fullCalcOnLoad="1"/>
</workbook>
</file>

<file path=xl/sharedStrings.xml><?xml version="1.0" encoding="utf-8"?>
<sst xmlns="http://schemas.openxmlformats.org/spreadsheetml/2006/main" count="5845" uniqueCount="1122">
  <si>
    <t xml:space="preserve">I-Rúrka UPRM 32   </t>
  </si>
  <si>
    <t>210010125</t>
  </si>
  <si>
    <t xml:space="preserve">Rúrka ochranná z PE, novoduru ap., uložená voľne vnútorná do D 100 mm   </t>
  </si>
  <si>
    <t>3450704800</t>
  </si>
  <si>
    <t xml:space="preserve">I-Rúrka FXKV 110   </t>
  </si>
  <si>
    <t>210101201</t>
  </si>
  <si>
    <t xml:space="preserve">NN spojky pre káble s plastovou izoláciou do 1kV  (1-35 mm)   </t>
  </si>
  <si>
    <t>3450553321</t>
  </si>
  <si>
    <t xml:space="preserve">Spojka POLJ -01/4x  4-16   </t>
  </si>
  <si>
    <t>210201067</t>
  </si>
  <si>
    <t xml:space="preserve">Svetlomety výbojkové 70W, HPS, IP 43/54 na osvetlenie vedlajších komunikácií - montáž   </t>
  </si>
  <si>
    <t>3480722630</t>
  </si>
  <si>
    <t xml:space="preserve">Uličné svietidlo LED Stratos N 6M W64A s optikou 16a2   </t>
  </si>
  <si>
    <t>348370000500</t>
  </si>
  <si>
    <t xml:space="preserve">Svietidlo vonkajšie L3  LED SMD na stĺp 1x79W, 10500 lm, IP=65, D=515 mm, stmievatelné   </t>
  </si>
  <si>
    <t>348370000600</t>
  </si>
  <si>
    <t xml:space="preserve">Svietidlo vonkajšie L4  LED SMD na stĺp 1x32W, 4680 lm, IP=65, D=515 mm, stmievatelné   </t>
  </si>
  <si>
    <t>210204002</t>
  </si>
  <si>
    <t xml:space="preserve">Osvetľovací stožiar sadový - oceľový   </t>
  </si>
  <si>
    <t>316740001100</t>
  </si>
  <si>
    <t xml:space="preserve">Stožiar J 8 cestný, oceľový - rúrkový, pätkový trojstupňový, výška 6,2 m   </t>
  </si>
  <si>
    <t>210204011</t>
  </si>
  <si>
    <t xml:space="preserve">Osvetľovací stožiar - oceľový do dľžky 12 m   </t>
  </si>
  <si>
    <t>316740000800</t>
  </si>
  <si>
    <t>210204103</t>
  </si>
  <si>
    <t xml:space="preserve">Výložník oceľový jednoramenný - do hmotn. 35 kg - montáž   </t>
  </si>
  <si>
    <t>210204122</t>
  </si>
  <si>
    <t xml:space="preserve">Stožiarová pätka betónová   </t>
  </si>
  <si>
    <t>5931100000</t>
  </si>
  <si>
    <t xml:space="preserve">Veniec základu pre MA 150; WFA15,   STRADER,  obj. č. 1300000150   </t>
  </si>
  <si>
    <t>210204203</t>
  </si>
  <si>
    <t xml:space="preserve">Elektrovýstroj stožiara 3 okruhy   </t>
  </si>
  <si>
    <t>210220020</t>
  </si>
  <si>
    <t xml:space="preserve">Uzemňovacie vedenie v zemi FeZn vrátane izolácie spojov   </t>
  </si>
  <si>
    <t>3544223850</t>
  </si>
  <si>
    <t xml:space="preserve">Územňovacia pásovina   ocelová žiarovo zinkovaná  označenie   30 x 4 mm   </t>
  </si>
  <si>
    <t>210220253</t>
  </si>
  <si>
    <t xml:space="preserve">Svorka FeZn uzemňovacia SR03   </t>
  </si>
  <si>
    <t>3544221300</t>
  </si>
  <si>
    <t xml:space="preserve">Svorka  odbočná spojovacia  ocelová žiarovo zinkovaná  označenie  SR 03 A   </t>
  </si>
  <si>
    <t>210800107</t>
  </si>
  <si>
    <t xml:space="preserve">Kábel medený uložený voľne CYKY 450/750 V 3x1,5   </t>
  </si>
  <si>
    <t>3410350085</t>
  </si>
  <si>
    <t xml:space="preserve">CYKY 3x1,5    Kábel pre pevné uloženie, medený STN   </t>
  </si>
  <si>
    <t>210800115</t>
  </si>
  <si>
    <t xml:space="preserve">Kábel medený uložený voľne CYKY 450/750 V 4x4   </t>
  </si>
  <si>
    <t>3410350093</t>
  </si>
  <si>
    <t xml:space="preserve">CYKY 4x4    Kábel pre pevné uloženie, medený STN   </t>
  </si>
  <si>
    <t>210800118</t>
  </si>
  <si>
    <t xml:space="preserve">Kábel medený uložený voľne CYKY 450/750 V 4x16   </t>
  </si>
  <si>
    <t>341110001700</t>
  </si>
  <si>
    <t xml:space="preserve">Kábel medený CYKY 4x10 mm2   </t>
  </si>
  <si>
    <t>210810057</t>
  </si>
  <si>
    <t xml:space="preserve">Silový kábel 750 - 1000 V /mm2/ pevne uložený CYKY-CYKYm 750 V 5x4   </t>
  </si>
  <si>
    <t>3410109400</t>
  </si>
  <si>
    <t xml:space="preserve">Kábel silový medený CYKY  5Cx04   </t>
  </si>
  <si>
    <t>460050003</t>
  </si>
  <si>
    <t xml:space="preserve">Jama pre jednoduchý stožiar nepätkovaný dĺžky 6-8 m, v rovine,zásyp a zhutnenie,zemina tr.3   </t>
  </si>
  <si>
    <t>460100001</t>
  </si>
  <si>
    <t xml:space="preserve">Púzdrový základ pre stožiar verejného osvetlenia mimo osi trasy kábla   </t>
  </si>
  <si>
    <t>5893230700</t>
  </si>
  <si>
    <t xml:space="preserve">Betón C 12/15 cem. portl.,fr. do 22mm,spr. nad 100mm   </t>
  </si>
  <si>
    <t>5922150200</t>
  </si>
  <si>
    <t xml:space="preserve">Rúra betónová pre dažďové vody TBP 2-15 Ms 15x100x2,8   </t>
  </si>
  <si>
    <t>5893230500</t>
  </si>
  <si>
    <t xml:space="preserve">Betón C 12/15 cem. portl.,fr. do 22mm,spr. 60-100mm   </t>
  </si>
  <si>
    <t>5922150400</t>
  </si>
  <si>
    <t xml:space="preserve">Rúra betónová pre dažďové vody TBP 2-20 Ms 20x100x3,5   </t>
  </si>
  <si>
    <t>460120002</t>
  </si>
  <si>
    <t xml:space="preserve">Zásyp jamy so zhutnením a s úpravou povrchu,zemina triedy 3 - 4   </t>
  </si>
  <si>
    <t>460200153</t>
  </si>
  <si>
    <t xml:space="preserve">Hĺbenie káblovej ryhy 35 cm širokej a 70 cm hlbokej, v zemine triedy 3   </t>
  </si>
  <si>
    <t>460300201</t>
  </si>
  <si>
    <t xml:space="preserve">Pretlačovanie otvorov strojovo do D 150 mm so zatiahnutím chráničky, bez výkopu,zásypu a bez šácht,pe   </t>
  </si>
  <si>
    <t>460420381</t>
  </si>
  <si>
    <t xml:space="preserve">Zriad. káblového lôžka z piesku vrstvy 10 cm, bet. doskami 50 x 15 x 4 cm kladenými v smere kábla   </t>
  </si>
  <si>
    <t>5831214500</t>
  </si>
  <si>
    <t xml:space="preserve">Drvina vápencová zmes 0-4   </t>
  </si>
  <si>
    <t>460490012</t>
  </si>
  <si>
    <t xml:space="preserve">Rozvinutie a uloženie výstražnej fólie z PVC do ryhy, šírka 33 cm   </t>
  </si>
  <si>
    <t>2830002000</t>
  </si>
  <si>
    <t xml:space="preserve">Fólia cervená v m   </t>
  </si>
  <si>
    <t>PPV</t>
  </si>
  <si>
    <t xml:space="preserve">Podiel pridružených výkonov   </t>
  </si>
  <si>
    <t>HZS000420</t>
  </si>
  <si>
    <t xml:space="preserve">Projekt skutočného vyhotovenia   </t>
  </si>
  <si>
    <t>HZS000313</t>
  </si>
  <si>
    <t xml:space="preserve">revizia uzemnenia   </t>
  </si>
  <si>
    <t>HZS000314</t>
  </si>
  <si>
    <t xml:space="preserve">Revizia elektro - rozvody nn a VO   </t>
  </si>
  <si>
    <t>SO-05 Projekt prekládky plynových zariadení</t>
  </si>
  <si>
    <t>Objekt:   SO-05 Projekt prekládky plynových zariadení</t>
  </si>
  <si>
    <t>PRÁCE A DODÁVKY HSV</t>
  </si>
  <si>
    <t xml:space="preserve">PRÁCE A DODÁVKY HSV   </t>
  </si>
  <si>
    <t>1 - ZEMNE PRÁCE</t>
  </si>
  <si>
    <t xml:space="preserve">1 - ZEMNE PRÁCE   </t>
  </si>
  <si>
    <t>5 - KOMUNIKÁCIE</t>
  </si>
  <si>
    <t xml:space="preserve">5 - KOMUNIKÁCIE   </t>
  </si>
  <si>
    <t>9 - OSTATNÉ KONŠTRUK</t>
  </si>
  <si>
    <t xml:space="preserve">9 - OSTATNÉ KONŠTRUKCIE A PRÁCE   </t>
  </si>
  <si>
    <t>PRÁCE A DODÁVKY M</t>
  </si>
  <si>
    <t xml:space="preserve">PRÁCE A DODÁVKY M   </t>
  </si>
  <si>
    <t>272 - Vedenie diaľko</t>
  </si>
  <si>
    <t xml:space="preserve">272 - Vedenie diaľkové a prípojné - plynovody   </t>
  </si>
  <si>
    <t>MCE - ostatné</t>
  </si>
  <si>
    <t xml:space="preserve">MCE - ostatné   </t>
  </si>
  <si>
    <t>272 45.11.11 11315-1</t>
  </si>
  <si>
    <t xml:space="preserve">Frézovanie živ. krytu hr. do 6 cm   </t>
  </si>
  <si>
    <t>253 45.11.11 12090-2</t>
  </si>
  <si>
    <t xml:space="preserve">Búranie betónu prostého   </t>
  </si>
  <si>
    <t>001 45.11.21 13000-1</t>
  </si>
  <si>
    <t xml:space="preserve">Príplatok za sťažené vykopávky v blízkosti podzem. vedenia   </t>
  </si>
  <si>
    <t>272 45.11.21 13120-1</t>
  </si>
  <si>
    <t xml:space="preserve">Hĺbenie jám zapaž. v horn. tr. 3 do 100 m3   </t>
  </si>
  <si>
    <t xml:space="preserve">Príplatok za lepivosť  horn. tr. 3   </t>
  </si>
  <si>
    <t>272 45.11.21 13220-1</t>
  </si>
  <si>
    <t xml:space="preserve">Hĺbenie rýh šírka do 2 m v horn. tr. 3 do 100 m3   </t>
  </si>
  <si>
    <t xml:space="preserve">Príplatok za lepivosť horniny tr.3 v rýhach š. do 200 cm   </t>
  </si>
  <si>
    <t>272 45.11.21 15110-1</t>
  </si>
  <si>
    <t xml:space="preserve">Zhotovenie paženia stien výkopu príložné hl. do 4 m   </t>
  </si>
  <si>
    <t xml:space="preserve">Odstránenie paženia stien výkopu príložné hl. do 4 m   </t>
  </si>
  <si>
    <t>272 45.11.24 16220-1</t>
  </si>
  <si>
    <t xml:space="preserve">Vodorovné premiestnenie výkopu do 50 m horn. tr. 1-4   </t>
  </si>
  <si>
    <t>272 45.11.24 16270-1</t>
  </si>
  <si>
    <t xml:space="preserve">Vodorovné premiestnenie výkopu do 10000 m horn. tr. 1-4   </t>
  </si>
  <si>
    <t xml:space="preserve">Príplatok za každých ďalších 1000 m nad 10000 m horn. tr. 1-4   </t>
  </si>
  <si>
    <t>272 45.11.21 16710-1</t>
  </si>
  <si>
    <t xml:space="preserve">Nakladanie výkopku do 100 m3 v horn. tr. 1-4   </t>
  </si>
  <si>
    <t>272 45.11.24 17120-1</t>
  </si>
  <si>
    <t xml:space="preserve">Uloženie sypaniny na skládku   </t>
  </si>
  <si>
    <t>272 45.11.21 17410-1</t>
  </si>
  <si>
    <t xml:space="preserve">Zásyp zhutnený jám, rýh, šachiet alebo okolo objektu   </t>
  </si>
  <si>
    <t>272 45.11.21 17530-1</t>
  </si>
  <si>
    <t xml:space="preserve">Lôžko a obsyp plynovodného potrubia pieskom   </t>
  </si>
  <si>
    <t>MAT 14.21.12 583 311</t>
  </si>
  <si>
    <t xml:space="preserve">Piesok pre lôžko a obsyp potrubia 0-4   </t>
  </si>
  <si>
    <t>221 45.23.11 56485-1</t>
  </si>
  <si>
    <t xml:space="preserve">Podklad zo štrkodrte hr. 150 mm   </t>
  </si>
  <si>
    <t>MAT 28.75.27 319 4C1</t>
  </si>
  <si>
    <t xml:space="preserve">Hrdlo navarovacie C-415 DN 1"- 252203   </t>
  </si>
  <si>
    <t>kus</t>
  </si>
  <si>
    <t xml:space="preserve">Hrdlo navarovacie C-415 DN 1,25"- 252218   </t>
  </si>
  <si>
    <t xml:space="preserve">Kolík uzatvárací DN 25 - 1" - 141011   </t>
  </si>
  <si>
    <t xml:space="preserve">Kolík uzatvárací DN 32 - 5/4" - 141014   </t>
  </si>
  <si>
    <t>221 45.23.11 56487-1</t>
  </si>
  <si>
    <t xml:space="preserve">Podklad zo štrkodrte hr. 250 mm   </t>
  </si>
  <si>
    <t>221 45.23.12 57321-1</t>
  </si>
  <si>
    <t xml:space="preserve">Postrek živičný spojovací z cestného asfaltu 0,5-0,7 kg/m2   </t>
  </si>
  <si>
    <t>221 45.23.12 57714-4</t>
  </si>
  <si>
    <t xml:space="preserve">Asfaltový betón AC 11 (ABS I) z modifikovaného asfaltu hr. 50 mm, š. do 3 m   </t>
  </si>
  <si>
    <t>272 45.23.12 91973-5</t>
  </si>
  <si>
    <t xml:space="preserve">Rezanie stávajúceho živičného krytu alebo podkladu hr. 50-100 mm   </t>
  </si>
  <si>
    <t>272 45.11.11 97908-2</t>
  </si>
  <si>
    <t xml:space="preserve">Vodorovná doprava sute po suchu do 50 m   </t>
  </si>
  <si>
    <t xml:space="preserve">Vodorovná doprava sute po suchu do 1 km   </t>
  </si>
  <si>
    <t>272 45.11.11 97908-7</t>
  </si>
  <si>
    <t xml:space="preserve">Nakladanie sute na dopravný prostriedok   </t>
  </si>
  <si>
    <t>006 45.11.11 97909-3</t>
  </si>
  <si>
    <t xml:space="preserve">Uloženie sute na skládku s hrubým urovnaním bez zhutnenia   </t>
  </si>
  <si>
    <t>013 45.11.11 97910-1</t>
  </si>
  <si>
    <t xml:space="preserve">Poplatok za ulož. a znešk. staveb.odpadu na urč.sklád. "N" - nebezpečný odpad   </t>
  </si>
  <si>
    <t>013 45.11.11 97913-1</t>
  </si>
  <si>
    <t xml:space="preserve">Poplatok za ulož.a znešk.staveb.sute na vymedzených skládkach "O"-ostatný odpad   </t>
  </si>
  <si>
    <t>272 45.21.42 80220-0</t>
  </si>
  <si>
    <t xml:space="preserve">Montáž plynovodných prípojok z oceľových rúr zváraním   1"   /25/   </t>
  </si>
  <si>
    <t xml:space="preserve">Montáž plynovodných prípojok z oceľových rúr zváraním   1 1/4" /32/   </t>
  </si>
  <si>
    <t>272 45.21.42 80251-0</t>
  </si>
  <si>
    <t xml:space="preserve">Prípl. za montáž plynovodného potr. v otv. výk. nad 20% do DN 500   </t>
  </si>
  <si>
    <t>272 45.21.42 80303-0</t>
  </si>
  <si>
    <t xml:space="preserve">Rezanie potrubia rúrorezom do  DN 80   </t>
  </si>
  <si>
    <t>272 45.21.42 80310-0</t>
  </si>
  <si>
    <t xml:space="preserve">Odstránenie izolácie  z potrubia   </t>
  </si>
  <si>
    <t>272 45.21.42 80311-1</t>
  </si>
  <si>
    <t xml:space="preserve">Oprava opláštenia a izol. ovinutím pásky-2 vrst.   </t>
  </si>
  <si>
    <t>272 45.21.42 80312-2</t>
  </si>
  <si>
    <t xml:space="preserve">Ručné opláštenie ovinutím pásky za studena-4 vrstv.   </t>
  </si>
  <si>
    <t>272 45.11.21 80322-3</t>
  </si>
  <si>
    <t xml:space="preserve">Uloženie PE fólie na obsyp   </t>
  </si>
  <si>
    <t>272 45.21.42 80323-2</t>
  </si>
  <si>
    <t xml:space="preserve">Montáž  betónovej dosky pod poklopy a armatúry   </t>
  </si>
  <si>
    <t>272 45.21.42 80323-3</t>
  </si>
  <si>
    <t xml:space="preserve">Montáž liatinového poklopu s obetónovaním   </t>
  </si>
  <si>
    <t>MAT 25.21.30 283 230</t>
  </si>
  <si>
    <t xml:space="preserve">Výstražná PVC-P fólia hr.0,2mm,š.20cm bez potlače žltá-plyn potrubie   </t>
  </si>
  <si>
    <t>MAT 28.12.10 553 4D0</t>
  </si>
  <si>
    <t xml:space="preserve">Poklop šupátkový STN 13 6582.00, Y 4504 - 84 45 10   </t>
  </si>
  <si>
    <t>272 45.21.42 80331-0</t>
  </si>
  <si>
    <t xml:space="preserve">Prežiarenie zvarov Iridiom 192 cez 2 steny film D7 pr.rúrky do 32mm hr. -5mm   </t>
  </si>
  <si>
    <t>272 45.21.42 80343-0</t>
  </si>
  <si>
    <t xml:space="preserve">Skúška tesnosti potrubia DN do 40   </t>
  </si>
  <si>
    <t>272 45.21.42 80344-0</t>
  </si>
  <si>
    <t xml:space="preserve">Hlavná tlaková skúška vzduchom 0,6 MPa  50   </t>
  </si>
  <si>
    <t>272 45.21.42 80349-0</t>
  </si>
  <si>
    <t xml:space="preserve">Čistenie potrubí   do DN  200   </t>
  </si>
  <si>
    <t>272 45.21.42 80372-4</t>
  </si>
  <si>
    <t xml:space="preserve">Odborná skúška STL - plynu (revízia)   </t>
  </si>
  <si>
    <t xml:space="preserve">Technologický postup STL   </t>
  </si>
  <si>
    <t xml:space="preserve">Geodetické zameranie plynovodu   </t>
  </si>
  <si>
    <t>MAT 29.13.13 422 4A1</t>
  </si>
  <si>
    <t xml:space="preserve">Skriňa S 22 - 41595000   </t>
  </si>
  <si>
    <t xml:space="preserve">Sokel S 22 - 41596000   </t>
  </si>
  <si>
    <t xml:space="preserve">Zostava regulačná - set 6 Flexi 250   </t>
  </si>
  <si>
    <t>súprava</t>
  </si>
  <si>
    <t>{29860e9a-77ae-47e6-8117-37f33223d785}</t>
  </si>
  <si>
    <t>Cykloprojekt s.r.o.,Laurinská 18,811 01 Bratislava</t>
  </si>
  <si>
    <t xml:space="preserve">    2 - Zakladanie</t>
  </si>
  <si>
    <t xml:space="preserve">    5 - Komunikácie</t>
  </si>
  <si>
    <t>Rozoberanie zámkovej dlažby všetkých druhov v ploche nad 20 m2,  -0,26000t</t>
  </si>
  <si>
    <t>2077751746</t>
  </si>
  <si>
    <t>2072187870</t>
  </si>
  <si>
    <t>Odstránenie podkladu alebo krytu asfaltového, hr.nad 150 do 200 mm 0,450 t</t>
  </si>
  <si>
    <t>576971851</t>
  </si>
  <si>
    <t>Vytrhanie obrúb betónových, s vybúraním lôžka, z krajníkov alebo obrubníkov stojatých,  -0,14500t</t>
  </si>
  <si>
    <t>135571507</t>
  </si>
  <si>
    <t>-57733720</t>
  </si>
  <si>
    <t>945262838</t>
  </si>
  <si>
    <t>Vodorovné premiestnenie výkopku tr.1-4, do 1000 m</t>
  </si>
  <si>
    <t>1237049468</t>
  </si>
  <si>
    <t>1623011021</t>
  </si>
  <si>
    <t>Vodorovné premiestnenie výkopku tr.1-4, do 1000 m-z medziskládky na spiatočné rozprestretie</t>
  </si>
  <si>
    <t>-1923405118</t>
  </si>
  <si>
    <t>Príplatok za každých ďalších 1000 m horniny 1-4 po spevnenej ceste</t>
  </si>
  <si>
    <t>-1057297602</t>
  </si>
  <si>
    <t>-1461111984</t>
  </si>
  <si>
    <t>Nakladanie neuľahnutého výkopku z hornín tr.1-4 nad 100 do 1000 m3</t>
  </si>
  <si>
    <t>708078639</t>
  </si>
  <si>
    <t>1671011021</t>
  </si>
  <si>
    <t>Nakladanie neuľahnutého výkopku z hornín tr.1-4 nad 100 do 1000 m3- na medziskládke</t>
  </si>
  <si>
    <t>227913841</t>
  </si>
  <si>
    <t>Uloženie sypaniny do násypu súdržnej horniny s mierou zhutnenia podľa Proctor-Standard na 95 %</t>
  </si>
  <si>
    <t>1417849023</t>
  </si>
  <si>
    <t>Poplatok za skladovanie - zemina a kamenivo (17 05) ostatné</t>
  </si>
  <si>
    <t>184620698</t>
  </si>
  <si>
    <t>Rozprestretie ornice na rovine alebo na svahu do sklonu 1:5, plocha do 500 m2,hr.150 mm</t>
  </si>
  <si>
    <t>1260899508</t>
  </si>
  <si>
    <t>Zhotovenie vrstvy z geotextílie na upravenom povrchu sklon do 1 : 5 , šírky nad 3 do 6 m-K1+K3</t>
  </si>
  <si>
    <t>411332468</t>
  </si>
  <si>
    <t>Geotextília polypropylénová Geofiltex 63 63/30, šxl 4x50 m, 300 g/m2, IZOLA</t>
  </si>
  <si>
    <t>875676577</t>
  </si>
  <si>
    <t>Podklad zo štrkodrviny s rozprestrením a zhutnením, hr.po zhutnení 150 mm-K1</t>
  </si>
  <si>
    <t>463196553</t>
  </si>
  <si>
    <t>Podklad z kameniva stmeleného cementom, s rozprestrenm a zhutnením CBGM C 5/6, po zhutnení hr. 150 mm-K1</t>
  </si>
  <si>
    <t>-118009122</t>
  </si>
  <si>
    <t>5732111111</t>
  </si>
  <si>
    <t>Postrek asfaltový spojovací bez posypu kamenivom z asfaltu cestného v množstve od 0, 50 do 0,70 kg/m2-K1</t>
  </si>
  <si>
    <t>-1589499704</t>
  </si>
  <si>
    <t>5732211111</t>
  </si>
  <si>
    <t xml:space="preserve">Penetračný postrek asfaltový  v množstve  0, 30 kg/m2-K1 </t>
  </si>
  <si>
    <t>-2136214725</t>
  </si>
  <si>
    <t>Asfaltový betón vrstva obrusná AC 8 O v pruhu š. do 3 m z modifik. asfaltu tr. II, po zhutnení hr. 40 mm, červený - K1</t>
  </si>
  <si>
    <t>-916759920</t>
  </si>
  <si>
    <t>Asfaltový betón vrstva obrusná alebo ložná AC 16  v pruhu š. do 3 m z nemodifik. asfaltu tr. II, po zhutnení hr. 50 mm- doasfaltovanie</t>
  </si>
  <si>
    <t>-939969693</t>
  </si>
  <si>
    <t>Asfaltový betón vrstva obrusná alebo ložná AC 16 v pruhu š. do 3 m z nemodifik. asfaltu tr. II, po zhutnení hr. 80 mm-K1</t>
  </si>
  <si>
    <t>1934530912</t>
  </si>
  <si>
    <t>Kladenie zámkovej dlažby pre peších nad 20 m2</t>
  </si>
  <si>
    <t>949885282</t>
  </si>
  <si>
    <t>Dlažba betónová hr.60 mm- použitá je rozoberaná dlažba , 10% stratné</t>
  </si>
  <si>
    <t>-1306060213</t>
  </si>
  <si>
    <t>Dlažba betónová  PREMAC Dlažba betónová pre nevidiacich, rozmer 200x200x60 mm, červená</t>
  </si>
  <si>
    <t>-518760996</t>
  </si>
  <si>
    <t>Osadenie a montáž cestnej zvislej dopravnej značky na stľpik, stľp,konzolu alebo objekt</t>
  </si>
  <si>
    <t>-1198920565</t>
  </si>
  <si>
    <t>Dopravná značka</t>
  </si>
  <si>
    <t>-1207387875</t>
  </si>
  <si>
    <t>Montáž stĺpika zvislej dopravnej značky dĺžky do 3,5 m do betónového základu</t>
  </si>
  <si>
    <t>848543455</t>
  </si>
  <si>
    <t>1986177122</t>
  </si>
  <si>
    <t>Vodorovné dopravné značenie striekané farbou deliacich čiar prerušovaných šírky 125 mm biela retroreflexná</t>
  </si>
  <si>
    <t>608826928</t>
  </si>
  <si>
    <t>Vodorovné dopravné značenie striekaným plastom prechodov pre chodcov, šípky, symboly a pod., biela retroreflexná</t>
  </si>
  <si>
    <t>-418927503</t>
  </si>
  <si>
    <t>-1480460627</t>
  </si>
  <si>
    <t>-574957656</t>
  </si>
  <si>
    <t>Cyklistický trojuholník, piktogram, piktogram chodec a cyklista, autobusová zastávka</t>
  </si>
  <si>
    <t>1851358495</t>
  </si>
  <si>
    <t>Osadenie cestného obrubníka betónového stojatého do lôžka z betónu prostého tr. C 12/15 s bočnou oporou</t>
  </si>
  <si>
    <t>459713273</t>
  </si>
  <si>
    <t>Obrubník PREMAC cestný oblúkový, vonkajší polomer 7 m, lxšxv 680x150(110)x260 mm</t>
  </si>
  <si>
    <t>-1745949894</t>
  </si>
  <si>
    <t>Obrubník PREMAC cestný,so skosením , lxšxv 1000x150x260 mm,</t>
  </si>
  <si>
    <t>-1676763998</t>
  </si>
  <si>
    <t>Obrubník PREMAC cestný bez skosenia rovný, lxšxv 1000x150x260 mm</t>
  </si>
  <si>
    <t>812543889</t>
  </si>
  <si>
    <t>Lôžko pod obrub., krajníky alebo obruby z dlažob. kociek z betónu prostého tr. C 10/12,5</t>
  </si>
  <si>
    <t>-210302914</t>
  </si>
  <si>
    <t>Rezanie existujúceho asfaltového krytu alebo podkladu hĺbky nad 150 do 200 mm</t>
  </si>
  <si>
    <t>1641896664</t>
  </si>
  <si>
    <t>Osadenie kovového predmetu, poklopu liatin.alebo oceľového včítane rámu, hmotnosti do 50 kg</t>
  </si>
  <si>
    <t>2045673436</t>
  </si>
  <si>
    <t xml:space="preserve">Poklop liatinový okrúhly </t>
  </si>
  <si>
    <t>-513113514</t>
  </si>
  <si>
    <t>Odvoz sutiny a vybúraných hmôt na skládku do 1 km</t>
  </si>
  <si>
    <t>-1501342526</t>
  </si>
  <si>
    <t>Odvoz sutiny a vybúraných hmôt na skládku za každý ďalší 1 km- do 18 km</t>
  </si>
  <si>
    <t>-109706835</t>
  </si>
  <si>
    <t>Nakladanie na dopravné prostriedky pre vodorovnú dopravu sutiny</t>
  </si>
  <si>
    <t>-555425240</t>
  </si>
  <si>
    <t>Poplatok za skladovanie - stavebná suť</t>
  </si>
  <si>
    <t>809076624</t>
  </si>
  <si>
    <t>49</t>
  </si>
  <si>
    <t>Zákonný poplatok za skladovanie odpadu</t>
  </si>
  <si>
    <t>-1490578</t>
  </si>
  <si>
    <t>50</t>
  </si>
  <si>
    <t>-839576547</t>
  </si>
  <si>
    <t xml:space="preserve">SO-01.1 - Úsek 1 - Cyklotrasa na pozemku CKN 3270/2   (Neoprávnené výdavky) </t>
  </si>
  <si>
    <t xml:space="preserve">            SO-01.1 - Úsek 1    (Neoprávnené výdavky)  </t>
  </si>
  <si>
    <t xml:space="preserve">        SO-01.1 - Cyklotrasa na pozemku CKN 3270/2  (Neoprávnené výdavky)  </t>
  </si>
  <si>
    <t>VÝKAZ VÝMER</t>
  </si>
  <si>
    <t xml:space="preserve">VÝKAZ VÝMER  </t>
  </si>
  <si>
    <t>272 45.21.42 80381-0</t>
  </si>
  <si>
    <t xml:space="preserve">Príprava na odstránenie plynu z potrubia dusíkom   </t>
  </si>
  <si>
    <t>úsek</t>
  </si>
  <si>
    <t>272 45.21.42 80382-0</t>
  </si>
  <si>
    <t xml:space="preserve">Odstránenie plynu z potrubia dusíkom  do DN 50   </t>
  </si>
  <si>
    <t>272 45.21.42 80391-0</t>
  </si>
  <si>
    <t xml:space="preserve">Označenie zvaru značkou zvárača   </t>
  </si>
  <si>
    <t>272 45.11.11 80403-0</t>
  </si>
  <si>
    <t xml:space="preserve">Demontáž potrubia do šrotu do DN 50   </t>
  </si>
  <si>
    <t>272 45.21.42 80421-0</t>
  </si>
  <si>
    <t xml:space="preserve">Kontrola stavu pasív. ochrany pred spustením do výkopu do DN 200   </t>
  </si>
  <si>
    <t>MAT 27.22.10 145 400</t>
  </si>
  <si>
    <t xml:space="preserve">Rúra bralenová 1"   </t>
  </si>
  <si>
    <t xml:space="preserve">Rúra bralenová 5/4"   </t>
  </si>
  <si>
    <t>272 45.21.42 80500-0</t>
  </si>
  <si>
    <t xml:space="preserve">Montáž navarovacieho hrdla  MANIBS DN 25 pre gumové kolíky   </t>
  </si>
  <si>
    <t xml:space="preserve">Montáž navarovacieho hrdla  MANIBS DN 32 pre gumové kolíky   </t>
  </si>
  <si>
    <t>272 45.21.42 80500-1</t>
  </si>
  <si>
    <t xml:space="preserve">Uzatvorenie potrubia do DN 50 osadením kolíka   </t>
  </si>
  <si>
    <t>270 45.21.41 80701-0</t>
  </si>
  <si>
    <t xml:space="preserve">Montáž potrubia z rúr oceľových závitových  1 1/4"   </t>
  </si>
  <si>
    <t>272 45.24.13 99088-0</t>
  </si>
  <si>
    <t xml:space="preserve">Presun hmôt pre montáž potrubia do 1000 m   </t>
  </si>
  <si>
    <t>MAT 27.21.20 150 1A0</t>
  </si>
  <si>
    <t xml:space="preserve">Oblúk rúrový oceľový navarovací 1,5D 90st.- 33,7x2,6 mm   </t>
  </si>
  <si>
    <t xml:space="preserve">Oblúk rúrový oceľový navarovací 1,5D 90st.- 42,4x2,6 mm   </t>
  </si>
  <si>
    <t>MAT 24.30.12 283 2F0</t>
  </si>
  <si>
    <t xml:space="preserve">Páska SERVIWRAP R 30 A, šír.50 mm, dĺž.15 m - 84 10 10   </t>
  </si>
  <si>
    <t xml:space="preserve">Náter podkladový SERVIWRAP Primer AB, 1 liter - 84 11 00   </t>
  </si>
  <si>
    <t xml:space="preserve">Dátum:  </t>
  </si>
  <si>
    <t xml:space="preserve">Dátum:   </t>
  </si>
  <si>
    <t>SO-02.3 Novostavba autobusovej zastávky  (Neoprávnené výdavky)</t>
  </si>
  <si>
    <t xml:space="preserve">        SO-02.3 Novostavba autobusovej zastávky  (Neoprávnené výdavky)   </t>
  </si>
  <si>
    <t>931004.1</t>
  </si>
  <si>
    <t>SO 04.1 Elektroinštalácie - Rozvody verejného osvetlenia a prekládka stožiarov vedenia VO</t>
  </si>
  <si>
    <t>Objekt:   SO 04.1 Elektroinštalácie - Rozvody verejného osvetlenia a prekládka stožiarov vedenia VO</t>
  </si>
  <si>
    <t xml:space="preserve">    SO 04.1 Elektroinštalácie - Rozvody verejného osvetlenia a prekládka stožiarov vedenia VO   </t>
  </si>
  <si>
    <t xml:space="preserve">        SO-01.4 - Cyklotrasa CKN 5573/1, 5573/2, 5573/12, 5573/15, 5573/17, 5573/18, 5573/19, 5573/20  </t>
  </si>
  <si>
    <t>Hárok obsahuje:</t>
  </si>
  <si>
    <t>1) Krycí list rozpočtu</t>
  </si>
  <si>
    <t>2) Rekapitulácia rozpočtu</t>
  </si>
  <si>
    <t>3) Rozpočet</t>
  </si>
  <si>
    <t>Späť na hárok:</t>
  </si>
  <si>
    <t>Rekapitulácia stavby</t>
  </si>
  <si>
    <t>optimalizované pre tlač zostáv vo formáte A4 - na výšku</t>
  </si>
  <si>
    <t>&gt;&gt;  skryté stĺpce  &lt;&lt;</t>
  </si>
  <si>
    <t>{e286940a-7fa3-4be1-b1cc-de6e9dd7c24b}</t>
  </si>
  <si>
    <t>0</t>
  </si>
  <si>
    <t>v ---  nižšie sa nachádzajú doplnkové a pomocné údaje k zostavám  --- v</t>
  </si>
  <si>
    <t>False</t>
  </si>
  <si>
    <t>Objekt:</t>
  </si>
  <si>
    <t>SO 01.4 - Cyklotrasa CKN 5573/1, 5573/2, 5573/12, 5573/15, 5573/17, 5573/18, 5573/19, 5573/20</t>
  </si>
  <si>
    <t>JKSO:</t>
  </si>
  <si>
    <t/>
  </si>
  <si>
    <t>KS:</t>
  </si>
  <si>
    <t>Miesto:</t>
  </si>
  <si>
    <t>Dátum:</t>
  </si>
  <si>
    <t>IČO:</t>
  </si>
  <si>
    <t>Mesto Malacky</t>
  </si>
  <si>
    <t>IČO DPH:</t>
  </si>
  <si>
    <t>Projektant:</t>
  </si>
  <si>
    <t>Ing. Juraj Zákopčan</t>
  </si>
  <si>
    <t>Spracovateľ:</t>
  </si>
  <si>
    <t>Poznámka:</t>
  </si>
  <si>
    <t>Náklady z rozpočtu</t>
  </si>
  <si>
    <t>základná</t>
  </si>
  <si>
    <t>z</t>
  </si>
  <si>
    <t>znížená</t>
  </si>
  <si>
    <t>zákl. prenesená</t>
  </si>
  <si>
    <t>zníž. prenesená</t>
  </si>
  <si>
    <t>nulová</t>
  </si>
  <si>
    <t>v</t>
  </si>
  <si>
    <t>Spracovateľ</t>
  </si>
  <si>
    <t>Dátum a podpis: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</si>
  <si>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</si>
  <si>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</si>
  <si>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</si>
  <si>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</si>
  <si>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</si>
  <si>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</si>
  <si>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3 - Zvislé a kompletné konštrukcie</t>
  </si>
  <si>
    <t xml:space="preserve">    5-1 - Konštrukcia - Chodník</t>
  </si>
  <si>
    <t xml:space="preserve">    5-2 - Konštrukcia - Cyklotrasa</t>
  </si>
  <si>
    <t xml:space="preserve">    9 - Ostatné konštrukcie a práce-búranie</t>
  </si>
  <si>
    <t xml:space="preserve">    99 - Presun hmôt HSV</t>
  </si>
  <si>
    <t>2) Ostatné náklady</t>
  </si>
  <si>
    <t>Celkové náklady za stavbu 1) + 2)</t>
  </si>
  <si>
    <t>PČ</t>
  </si>
  <si>
    <t>Typ</t>
  </si>
  <si>
    <t>Množstvo</t>
  </si>
  <si>
    <t>J.cena [EUR]</t>
  </si>
  <si>
    <t>Poznámka</t>
  </si>
  <si>
    <t>J. Nh [h]</t>
  </si>
  <si>
    <t>Nh celkom [h]</t>
  </si>
  <si>
    <t>J. hmotnosť
[t]</t>
  </si>
  <si>
    <t>Hmotnosť
celkom [t]</t>
  </si>
  <si>
    <t>J. suť [t]</t>
  </si>
  <si>
    <t>Suť Celkom [t]</t>
  </si>
  <si>
    <t>ROZPOCET</t>
  </si>
  <si>
    <t>K</t>
  </si>
  <si>
    <t>Odstránenie ornice s premiestn. na hromady, so zložením na vzdialenosť do 100 m a do 1000 m3</t>
  </si>
  <si>
    <t>-857032664</t>
  </si>
  <si>
    <t>122201402</t>
  </si>
  <si>
    <t>Výkop v zemníku na suchu v hornine 3, nad 100 do 1000 m3</t>
  </si>
  <si>
    <t>-1950555093</t>
  </si>
  <si>
    <t>122201409</t>
  </si>
  <si>
    <t>Príplatok k cenám za lepivosť výkopu v zemníkoch na suchu v hornine 3</t>
  </si>
  <si>
    <t>-1478842421</t>
  </si>
  <si>
    <t>Odkopávka a prekopávka nezapažená pre cesty, v hornine 3 do 100 m3</t>
  </si>
  <si>
    <t>-1030688397</t>
  </si>
  <si>
    <t>122202209</t>
  </si>
  <si>
    <t>Odkopávky a prekopávky nezapažené pre cesty. Príplatok za lepivosť horniny 3</t>
  </si>
  <si>
    <t>582795347</t>
  </si>
  <si>
    <t>162501122</t>
  </si>
  <si>
    <t>Vodorovné premiestnenie výkopku po spevnenej ceste z horniny tr.1-4, nad 100 do 1000 m3 na vzdialenosť do 3000 m</t>
  </si>
  <si>
    <t>-430736354</t>
  </si>
  <si>
    <t>-463403690</t>
  </si>
  <si>
    <t>Vodorovné premiestnenie výkopku po spevnenej ceste z horniny tr.1-4, nad 100 do 1000 m3, príplatok k cene za každých ďalšich a začatých 1000 m</t>
  </si>
  <si>
    <t>1060626435</t>
  </si>
  <si>
    <t>997613847</t>
  </si>
  <si>
    <t>171101103</t>
  </si>
  <si>
    <t>Uloženie sypaniny do násypu  súdržnej horniny s mierou zhutnenia nad 96 do 100 % podľa Proctor-Standard</t>
  </si>
  <si>
    <t>1470722045</t>
  </si>
  <si>
    <t>180401211</t>
  </si>
  <si>
    <t>Založenie trávnika lúčneho výsevom v rovine alebo na svahu do 1:5</t>
  </si>
  <si>
    <t>677056929</t>
  </si>
  <si>
    <t>005720001300</t>
  </si>
  <si>
    <t>Osivá tráv - trávové semeno</t>
  </si>
  <si>
    <t>-645739646</t>
  </si>
  <si>
    <t>181201101</t>
  </si>
  <si>
    <t>Úprava pláne v násypoch v hornine 1-4 bez zhutnenia</t>
  </si>
  <si>
    <t>-2129628977</t>
  </si>
  <si>
    <t>181101102</t>
  </si>
  <si>
    <t>Úprava pláne v zárezoch v hornine 1-4 so zhutnením</t>
  </si>
  <si>
    <t>-1121838077</t>
  </si>
  <si>
    <t>181301301</t>
  </si>
  <si>
    <t>Rozprestretie ornice na svahu do sklonu 1:5, plocha do 500 m2, hr. do 100 mm</t>
  </si>
  <si>
    <t>56964256</t>
  </si>
  <si>
    <t>182201101</t>
  </si>
  <si>
    <t>Svahovanie trvalých svahov v násype</t>
  </si>
  <si>
    <t>-1914971560</t>
  </si>
  <si>
    <t>311271321</t>
  </si>
  <si>
    <t>Murivo nosné (m2) PREMAC 50x20x25 s betónovou výplňou hr. 200 mm</t>
  </si>
  <si>
    <t>-33737452</t>
  </si>
  <si>
    <t>311361825</t>
  </si>
  <si>
    <t>Výstuž pre murivo nosné PREMAC s betónovou výplňou z ocele 10505</t>
  </si>
  <si>
    <t>1270990483</t>
  </si>
  <si>
    <t>348171211</t>
  </si>
  <si>
    <t>Osadzovanie zábradlia oceľového na múroch a valoch, vrátane spojenia dielcov, hmotnosti do 100 kg/m</t>
  </si>
  <si>
    <t>-1181758257</t>
  </si>
  <si>
    <t>553553003</t>
  </si>
  <si>
    <t>Zábradlie oceľové z trubiek s polyuretánovým náterom 1 x základný, 2 x vrchný</t>
  </si>
  <si>
    <t>-2072617617</t>
  </si>
  <si>
    <t>Kladenie zámkovej dlažby hr. 6 cm pre peších nad 20 m2 so zriadením lôžka z kameniva hr. 4 cm</t>
  </si>
  <si>
    <t>-1389715401</t>
  </si>
  <si>
    <t>592460007500</t>
  </si>
  <si>
    <t>Dlažba betónová HAKA 6N normál bezškárová, rozmer 200x165x60 mm, sivá</t>
  </si>
  <si>
    <t>933805977</t>
  </si>
  <si>
    <t>Dlažba betónová pre nevidiacich, rozmer 200x200x60 mm, červená</t>
  </si>
  <si>
    <t>-1780394646</t>
  </si>
  <si>
    <t>564831111</t>
  </si>
  <si>
    <t>Podklad zo štrkodrviny s rozprestretím a zhutnením, po zhutnení hr. 100 mm</t>
  </si>
  <si>
    <t>-235721848</t>
  </si>
  <si>
    <t>564831112</t>
  </si>
  <si>
    <t>Podklad zo štrkodrviny s rozprestretím a zhutnením, po zhutnení hr. 110 mm</t>
  </si>
  <si>
    <t>-136866703</t>
  </si>
  <si>
    <t>577131215xc</t>
  </si>
  <si>
    <t>Betón asfaltový ACo11 50/70 II hr.50mm - farba červená</t>
  </si>
  <si>
    <t>379827179</t>
  </si>
  <si>
    <t>577164311</t>
  </si>
  <si>
    <t>Asfaltový betón vrstva obrusná alebo ložná AC 16 v pruhu š. do 3 m z nemodifik. asfaltu tr. I, po zhutnení hr. 70 mm</t>
  </si>
  <si>
    <t>-615287181</t>
  </si>
  <si>
    <t>573231111</t>
  </si>
  <si>
    <t>Postrek asfaltový spojovací bez posypu kamenivom z cestnej emulzie v množstve od 0,50 do 0,80 kg/m2</t>
  </si>
  <si>
    <t>-914761107</t>
  </si>
  <si>
    <t>29</t>
  </si>
  <si>
    <t>564851115</t>
  </si>
  <si>
    <t>Podklad zo štrkodrviny s rozprestretím a zhutnením, po zhutnení hr. 190 mm</t>
  </si>
  <si>
    <t>1010257102</t>
  </si>
  <si>
    <t>30</t>
  </si>
  <si>
    <t>Osadenie a montáž cestnej zvislej dopravnej značky na stĺpik, stĺp, konzolu alebo objekt</t>
  </si>
  <si>
    <t>-105977407</t>
  </si>
  <si>
    <t>31</t>
  </si>
  <si>
    <t>404440000100</t>
  </si>
  <si>
    <t>Úchyt na stĺpik, d 60 mm, križový, Zn</t>
  </si>
  <si>
    <t>-821959760</t>
  </si>
  <si>
    <t>32</t>
  </si>
  <si>
    <t>Stĺpik Zn, d 60 mm/1 bm, pre dopravné značky</t>
  </si>
  <si>
    <t>-862773792</t>
  </si>
  <si>
    <t>33</t>
  </si>
  <si>
    <t>404490008600</t>
  </si>
  <si>
    <t>Krytka stĺpika, d 60 mm, plastová</t>
  </si>
  <si>
    <t>-1894353498</t>
  </si>
  <si>
    <t>34</t>
  </si>
  <si>
    <t>914001211</t>
  </si>
  <si>
    <t>Montáž cestnej zvislej dopravnej značky základnej veľkosti do 1 m2 objímkami na stĺpiky alebo konzoly</t>
  </si>
  <si>
    <t>-1919725210</t>
  </si>
  <si>
    <t>35</t>
  </si>
  <si>
    <t>404410095700</t>
  </si>
  <si>
    <t>Príkazová značka C8 (Cestička pre cyklistov), rozmer 700 mm, fólia RA2, pozinkovaná</t>
  </si>
  <si>
    <t>215218609</t>
  </si>
  <si>
    <t>36</t>
  </si>
  <si>
    <t>404410098700</t>
  </si>
  <si>
    <t>Príkazová značka C18 (Koniec príkazu), rozmer 700 mm, fólia RA2, pozinkovaná</t>
  </si>
  <si>
    <t>1307492172</t>
  </si>
  <si>
    <t>37</t>
  </si>
  <si>
    <t>404410096900</t>
  </si>
  <si>
    <t>Príkazová značka C12 (Cestička pre vyznačených užívateľov), rozmer 700 mm, fólia RA2, pozinkovaná</t>
  </si>
  <si>
    <t>552399526</t>
  </si>
  <si>
    <t>38</t>
  </si>
  <si>
    <t>915711111</t>
  </si>
  <si>
    <t>Vodorovné značenie krytu striekané farbou deliacich čiar šírky 125 mm</t>
  </si>
  <si>
    <t>1763007771</t>
  </si>
  <si>
    <t>39</t>
  </si>
  <si>
    <t>915712211</t>
  </si>
  <si>
    <t>Vodorovné značenie krytu striekané farbou vodiacich prúžkov šírky 500 mm</t>
  </si>
  <si>
    <t>-1231157812</t>
  </si>
  <si>
    <t>40</t>
  </si>
  <si>
    <t>915719111</t>
  </si>
  <si>
    <t>Príplatok k cene za reflexnú úpravu balotinovú deliacich čiar šírky 125 mm</t>
  </si>
  <si>
    <t>2116807010</t>
  </si>
  <si>
    <t>41</t>
  </si>
  <si>
    <t>915719212</t>
  </si>
  <si>
    <t>Príplatok k cene za reflexnú úpravu balotinovú vodiacich prúžkov šírky 500 mm</t>
  </si>
  <si>
    <t>-1594476935</t>
  </si>
  <si>
    <t>42</t>
  </si>
  <si>
    <t>915721111</t>
  </si>
  <si>
    <t>Vodorovné značenie krytu striekané farbou stopčiar, zebier, tieňov, šípok nápisov, prechodov a pod.</t>
  </si>
  <si>
    <t>-2143671560</t>
  </si>
  <si>
    <t>43</t>
  </si>
  <si>
    <t>915729111</t>
  </si>
  <si>
    <t>Príplatok za reflexnú úpravu balotinovú stopčiar, zebier, tieňov, šípok nápisov, prechodov a pod.</t>
  </si>
  <si>
    <t>-571529975</t>
  </si>
  <si>
    <t>44</t>
  </si>
  <si>
    <t>Predznačenie pre značenie striekané farbou z náterových hmôt deliace čiary, vodiace prúžky</t>
  </si>
  <si>
    <t>-145075504</t>
  </si>
  <si>
    <t>45</t>
  </si>
  <si>
    <t>Predznačenie pre vodorovné značenie striekané farbou alebo vykonávané z náterových hmôt</t>
  </si>
  <si>
    <t>-589844033</t>
  </si>
  <si>
    <t>46</t>
  </si>
  <si>
    <t>916561112</t>
  </si>
  <si>
    <t>Osadenie záhonového alebo parkového obrubníka betón., do lôžka z bet. pros. tr. C 16/20 s bočnou oporou</t>
  </si>
  <si>
    <t>-764860331</t>
  </si>
  <si>
    <t>47</t>
  </si>
  <si>
    <t>Obrubník betónový parkový, lxšxv 1000x50x200 mm, sivá</t>
  </si>
  <si>
    <t>1502639336</t>
  </si>
  <si>
    <t>48</t>
  </si>
  <si>
    <t>Presun hmôt pre pozemnú komunikáciu a letisko s krytom asfaltovým akejkoľvek dĺžky objektu</t>
  </si>
  <si>
    <t>-1627486051</t>
  </si>
  <si>
    <t xml:space="preserve">            SO-01.4</t>
  </si>
  <si>
    <t>KRYCÍ LIST ROZPOČTU</t>
  </si>
  <si>
    <t>Názov stavby</t>
  </si>
  <si>
    <t xml:space="preserve">Cyklotrasa Pezinská - Priemyselný park   </t>
  </si>
  <si>
    <t>JKSO</t>
  </si>
  <si>
    <t>EČO</t>
  </si>
  <si>
    <t>Miesto</t>
  </si>
  <si>
    <t>Malacky</t>
  </si>
  <si>
    <t>IČO</t>
  </si>
  <si>
    <t>IČ DPH</t>
  </si>
  <si>
    <t>Objednávateľ</t>
  </si>
  <si>
    <t xml:space="preserve">Mesto Malacky, Mestský úrad   </t>
  </si>
  <si>
    <t>00310905</t>
  </si>
  <si>
    <t>Projektant</t>
  </si>
  <si>
    <t xml:space="preserve">Cykloprojekt s.r.o.,Laurinská 18,811 01 Bratislava   </t>
  </si>
  <si>
    <t>47553111</t>
  </si>
  <si>
    <t>SK2023969321</t>
  </si>
  <si>
    <t>Zhotoviteľ</t>
  </si>
  <si>
    <t xml:space="preserve">   </t>
  </si>
  <si>
    <t>Spracoval</t>
  </si>
  <si>
    <t>Rozpočet číslo</t>
  </si>
  <si>
    <t>Dňa</t>
  </si>
  <si>
    <t>Položiek</t>
  </si>
  <si>
    <t>CPV</t>
  </si>
  <si>
    <t>CPA</t>
  </si>
  <si>
    <t>Merné a účelové jednotky</t>
  </si>
  <si>
    <t xml:space="preserve">        Počet</t>
  </si>
  <si>
    <t xml:space="preserve"> Náklady / 1 m.j.</t>
  </si>
  <si>
    <t xml:space="preserve">       Počet</t>
  </si>
  <si>
    <t xml:space="preserve">           Počet</t>
  </si>
  <si>
    <t xml:space="preserve">    Náklady / 1 m.j.</t>
  </si>
  <si>
    <t xml:space="preserve">Rozpočtové náklady v 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</si>
  <si>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</si>
  <si>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</si>
  <si>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</si>
  <si>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</si>
  <si>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</si>
  <si>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</si>
  <si>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</si>
  <si>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</si>
  <si>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</si>
  <si>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</si>
  <si>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</si>
  <si>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Práce nadčas</t>
  </si>
  <si>
    <t>13</t>
  </si>
  <si>
    <t xml:space="preserve">Zariad. staveniska   </t>
  </si>
  <si>
    <t>2</t>
  </si>
  <si>
    <t>Montáž</t>
  </si>
  <si>
    <t>9</t>
  </si>
  <si>
    <t>Bez pevnej podl.</t>
  </si>
  <si>
    <t>14</t>
  </si>
  <si>
    <t xml:space="preserve">Mimostav. doprava   </t>
  </si>
  <si>
    <t>3</t>
  </si>
  <si>
    <t>PSV</t>
  </si>
  <si>
    <t>10</t>
  </si>
  <si>
    <t>Kultúrna pamiatka</t>
  </si>
  <si>
    <t>15</t>
  </si>
  <si>
    <t xml:space="preserve">Územné vplyvy   </t>
  </si>
  <si>
    <t>4</t>
  </si>
  <si>
    <t>11</t>
  </si>
  <si>
    <t>16</t>
  </si>
  <si>
    <t xml:space="preserve">Prevádzkové vplyvy   </t>
  </si>
  <si>
    <t>5</t>
  </si>
  <si>
    <t>"M"</t>
  </si>
  <si>
    <t>17</t>
  </si>
  <si>
    <t xml:space="preserve">Ostatné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</si>
  <si>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</si>
  <si>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</si>
  <si>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</si>
  <si>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</si>
  <si>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</si>
  <si>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</si>
  <si>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</si>
  <si>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</si>
  <si>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</si>
  <si>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</si>
  <si>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</si>
  <si>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</si>
  <si>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</si>
  <si>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</si>
  <si>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</si>
  <si>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</si>
  <si>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</si>
  <si>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</si>
  <si>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</si>
  <si>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</si>
  <si>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</si>
  <si>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</si>
  <si>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</si>
  <si>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</si>
  <si>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</si>
  <si>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</si>
  <si>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</si>
  <si>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</si>
  <si>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</si>
  <si>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objednávateľa</t>
  </si>
  <si>
    <t>27</t>
  </si>
  <si>
    <t>Kĺzavá doložka</t>
  </si>
  <si>
    <t>28</t>
  </si>
  <si>
    <t>Zvýhodnenie</t>
  </si>
  <si>
    <t>Rekapitulácia objektov stavby</t>
  </si>
  <si>
    <t>Stavba:</t>
  </si>
  <si>
    <t>Cyklotrasa Pezinská - Priemyselný park</t>
  </si>
  <si>
    <t>Objednávateľ:</t>
  </si>
  <si>
    <t>Mesto Malacky, Mestský úrad</t>
  </si>
  <si>
    <t>Zhotoviteľ:</t>
  </si>
  <si>
    <t xml:space="preserve">Spracoval: </t>
  </si>
  <si>
    <t xml:space="preserve">Miesto: </t>
  </si>
  <si>
    <t xml:space="preserve">Dátum: </t>
  </si>
  <si>
    <t>Kód</t>
  </si>
  <si>
    <t>Zákazka</t>
  </si>
  <si>
    <t>Cena bez DPH</t>
  </si>
  <si>
    <t>Cena s DPH</t>
  </si>
  <si>
    <t>Ostatné</t>
  </si>
  <si>
    <t>ZRN</t>
  </si>
  <si>
    <t>VRN</t>
  </si>
  <si>
    <t>KČ</t>
  </si>
  <si>
    <t>9311</t>
  </si>
  <si>
    <t>931001</t>
  </si>
  <si>
    <t xml:space="preserve">    SO-01 Cyklotrasa   </t>
  </si>
  <si>
    <t>93100102</t>
  </si>
  <si>
    <t xml:space="preserve">        SO-01.2 - Cyklotrasa   </t>
  </si>
  <si>
    <t>9310010201</t>
  </si>
  <si>
    <t xml:space="preserve">            SO-01.2 - Úsek 1   </t>
  </si>
  <si>
    <t>93100103</t>
  </si>
  <si>
    <t xml:space="preserve">        SO-01.3-Spol. cestička pre chodcov a cyklistov-časť cyklotr.-Priemyselno-technologický park Záhorie   </t>
  </si>
  <si>
    <t>9310010301</t>
  </si>
  <si>
    <t xml:space="preserve">            SO-01.3 - Úsek 1   </t>
  </si>
  <si>
    <t>9310010302</t>
  </si>
  <si>
    <t xml:space="preserve">            SO-01.3 - Úsek 2   </t>
  </si>
  <si>
    <t>9310010303</t>
  </si>
  <si>
    <t xml:space="preserve">            SO-01.3 - Úsek 3   </t>
  </si>
  <si>
    <t>931002</t>
  </si>
  <si>
    <t xml:space="preserve">    SO-02 Ostatné spevnené plochy   </t>
  </si>
  <si>
    <t>93100201</t>
  </si>
  <si>
    <t xml:space="preserve">        SO-02.1 Rekonštrukcia chodníka   </t>
  </si>
  <si>
    <t>93100202</t>
  </si>
  <si>
    <t xml:space="preserve">        SO-02.2 Novostavba vjazdov a parkovacích miest   </t>
  </si>
  <si>
    <t>93100203</t>
  </si>
  <si>
    <t>931003</t>
  </si>
  <si>
    <t xml:space="preserve">    SO-03 Sadové úpravy - Krajinno-architektonický projekt   </t>
  </si>
  <si>
    <t>931004</t>
  </si>
  <si>
    <t xml:space="preserve">    SO-04 Elektroinštalácia a verejné osvetlenie   </t>
  </si>
  <si>
    <t>931005</t>
  </si>
  <si>
    <t xml:space="preserve">    SO-05 Projekt prekládky plynových zariadení   </t>
  </si>
  <si>
    <t>Celkom</t>
  </si>
  <si>
    <t>Názov objektu</t>
  </si>
  <si>
    <t xml:space="preserve">                Merné a účelové jednotky</t>
  </si>
  <si>
    <t xml:space="preserve">            Počet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</si>
  <si>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</si>
  <si>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</si>
  <si>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</si>
  <si>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</si>
  <si>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</si>
  <si>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Práca nadčas</t>
  </si>
  <si>
    <t>Dodávky zadávateľa</t>
  </si>
  <si>
    <t>Zvýhodnenie + -</t>
  </si>
  <si>
    <t>SO-01 Cyklotrasa</t>
  </si>
  <si>
    <t>Názov časti</t>
  </si>
  <si>
    <t xml:space="preserve">SO-01.2 - Cyklotrasa   </t>
  </si>
  <si>
    <t>Názov podčasti</t>
  </si>
  <si>
    <t xml:space="preserve">SO-01.2 - Úsek 1   </t>
  </si>
  <si>
    <t>REKAPITULÁCIA ROZPOČTU</t>
  </si>
  <si>
    <t>Stavba:   Cyklotrasa Pezinská - Priemyselný park</t>
  </si>
  <si>
    <t>Objekt:   SO-01 Cyklotrasa</t>
  </si>
  <si>
    <t>Podčasť:</t>
  </si>
  <si>
    <t>SO-01.2 - Úsek 1</t>
  </si>
  <si>
    <t>Objednávateľ:   Mesto Malacky, Mestský úrad</t>
  </si>
  <si>
    <t xml:space="preserve">Zhotoviteľ:  </t>
  </si>
  <si>
    <t xml:space="preserve">Spracoval:   </t>
  </si>
  <si>
    <t>Miesto:  Malacky</t>
  </si>
  <si>
    <t>Dátum:   17. 12. 2018</t>
  </si>
  <si>
    <t>Popis</t>
  </si>
  <si>
    <t>Dodávka</t>
  </si>
  <si>
    <t>Cena celkom</t>
  </si>
  <si>
    <t>Hmotnosť celkom</t>
  </si>
  <si>
    <t>Suť celkom</t>
  </si>
  <si>
    <t xml:space="preserve">Práce a dodávky HSV   </t>
  </si>
  <si>
    <t xml:space="preserve">Zemné práce   </t>
  </si>
  <si>
    <t xml:space="preserve">Zakladanie   </t>
  </si>
  <si>
    <t xml:space="preserve">Komunikácie   </t>
  </si>
  <si>
    <t xml:space="preserve">Ostatné konštrukcie a práce-búranie   </t>
  </si>
  <si>
    <t>99</t>
  </si>
  <si>
    <t xml:space="preserve">Presun hmôt HSV   </t>
  </si>
  <si>
    <t xml:space="preserve">Práce a dodávky PSV   </t>
  </si>
  <si>
    <t>721</t>
  </si>
  <si>
    <t xml:space="preserve">Zdravotechnika - vnútorná kanalizácia   </t>
  </si>
  <si>
    <t xml:space="preserve">Celkom   </t>
  </si>
  <si>
    <t xml:space="preserve">Zhotoviteľ:   </t>
  </si>
  <si>
    <t>Č.</t>
  </si>
  <si>
    <t>Kód položky</t>
  </si>
  <si>
    <t>MJ</t>
  </si>
  <si>
    <t>Množstvo celkom</t>
  </si>
  <si>
    <t>Cena jednotková</t>
  </si>
  <si>
    <t>113106612</t>
  </si>
  <si>
    <t xml:space="preserve">Rozoberanie zámkovej dlažby všetkých druhov v ploche nad 20 m2,  -0,26000t   </t>
  </si>
  <si>
    <t>m2</t>
  </si>
  <si>
    <t>113107122</t>
  </si>
  <si>
    <t xml:space="preserve">Odstránenie krytu v ploche do 200 m2 z kameniva hrubého drveného, hr.100 do 200 mm,  -0,23500t   </t>
  </si>
  <si>
    <t>113107132</t>
  </si>
  <si>
    <t xml:space="preserve">Odstránenie krytu v ploche do 200 m2 z betónu prostého, hr. vrstvy 150 do 300 mm,  -0,50000t   </t>
  </si>
  <si>
    <t>113107244</t>
  </si>
  <si>
    <t xml:space="preserve">Odstránenie podkladu alebo krytu asfaltového, hr.nad 150 do 200 mm 0,450 t   </t>
  </si>
  <si>
    <t>113206111</t>
  </si>
  <si>
    <t xml:space="preserve">Vytrhanie obrúb betónových, s vybúraním lôžka, z krajníkov alebo obrubníkov stojatých,  -0,14500t   </t>
  </si>
  <si>
    <t>m</t>
  </si>
  <si>
    <t>121101112</t>
  </si>
  <si>
    <t xml:space="preserve">Odstránenie ornice s premiestn. na hromady, so zložením na vzdialenosť do 100 m a do 1000 m3   </t>
  </si>
  <si>
    <t>m3</t>
  </si>
  <si>
    <t>122202201</t>
  </si>
  <si>
    <t xml:space="preserve">Odkopávka a prekopávka nezapažená pre cesty, v hornine 3 do 100 m3   </t>
  </si>
  <si>
    <t>162301102</t>
  </si>
  <si>
    <t xml:space="preserve">Vodorovné premiestnenie výkopku tr.1-4, do 1000 m   </t>
  </si>
  <si>
    <t>162701109</t>
  </si>
  <si>
    <t xml:space="preserve">Príplatok za každých ďalších 1000 m horniny 1-4 po spevnenej ceste   </t>
  </si>
  <si>
    <t>167101102</t>
  </si>
  <si>
    <t xml:space="preserve">Nakladanie neuľahnutého výkopku z hornín tr.1-4 nad 100 do 1000 m3   </t>
  </si>
  <si>
    <t>171209002</t>
  </si>
  <si>
    <t xml:space="preserve">Poplatok za skladovanie - zemina a kamenivo (17 05) ostatné   </t>
  </si>
  <si>
    <t>t</t>
  </si>
  <si>
    <t>289971212</t>
  </si>
  <si>
    <t xml:space="preserve">Zhotovenie vrstvy z geotextílie na upravenom povrchu sklon do 1 : 5 , šírky nad 3 do 6 m-K1   </t>
  </si>
  <si>
    <t>693110000900</t>
  </si>
  <si>
    <t xml:space="preserve">Geotextília polypropylénová Geofiltex 63 63/30, šxl 4x50 m, 300 g/m2, IZOLA   </t>
  </si>
  <si>
    <t>564851111</t>
  </si>
  <si>
    <t xml:space="preserve">Podklad zo štrkodrviny s rozprestrením a zhutnením, hr.po zhutnení 150 mm-K1   </t>
  </si>
  <si>
    <t>5671231141</t>
  </si>
  <si>
    <t xml:space="preserve">Podklad z kameniva stmeleného cementom, s rozprestrenm a zhutnením CBGM C 5/6, po zhutnení hr. 150 mm-K1   </t>
  </si>
  <si>
    <t>573211111</t>
  </si>
  <si>
    <t xml:space="preserve">Postrek asfaltový spojovací bez posypu kamenivom z asfaltu cestného v množstve od 0, 50 do 0,70 kg/m2-K1   </t>
  </si>
  <si>
    <t>573221111</t>
  </si>
  <si>
    <t xml:space="preserve">Penetračný postrek asfaltový  v množstve  0, 30 kg/m2-K1   </t>
  </si>
  <si>
    <t>577134131</t>
  </si>
  <si>
    <t xml:space="preserve">Asfaltový betón vrstva obrusná AC 8 O v pruhu š. do 3 m z modifik. asfaltu tr. II, po zhutnení hr. 40 mm, červený - K1   </t>
  </si>
  <si>
    <t>577144331</t>
  </si>
  <si>
    <t xml:space="preserve">Asfaltový betón vrstva obrusná alebo ložná AC 16  v pruhu š. do 3 m z nemodifik. asfaltu tr. II, po zhutnení hr. 50 mm- doasfaltovanie   </t>
  </si>
  <si>
    <t>577164331</t>
  </si>
  <si>
    <t xml:space="preserve">Asfaltový betón vrstva obrusná alebo ložná AC 16 O v pruhu š. do 3 m z nemodifik. asfaltu tr. II, po zhutnení hr. 80 mm-K1   </t>
  </si>
  <si>
    <t>914001111</t>
  </si>
  <si>
    <t xml:space="preserve">Osadenie a montáž cestnej zvislej dopravnej značky na stľpik, stľp,konzolu alebo objekt   </t>
  </si>
  <si>
    <t>ks</t>
  </si>
  <si>
    <t>404410000100</t>
  </si>
  <si>
    <t xml:space="preserve">Dopravná značka   </t>
  </si>
  <si>
    <t>914501121</t>
  </si>
  <si>
    <t xml:space="preserve">Montáž stĺpika zvislej dopravnej značky dĺžky do 3,5 m do betónového základu   </t>
  </si>
  <si>
    <t>404490008400</t>
  </si>
  <si>
    <t xml:space="preserve">Stĺpik Zn, d 60 mm/1 bm, pre dopravné značky   </t>
  </si>
  <si>
    <t>915711312</t>
  </si>
  <si>
    <t xml:space="preserve">Vodorovné dopravné značenie striekané farbou deliacich čiar prerušovaných šírky 125 mm biela retroreflexná   </t>
  </si>
  <si>
    <t>915721412</t>
  </si>
  <si>
    <t xml:space="preserve">Vodorovné dopravné značenie striekaným plastom prechodov pre chodcov, šípky, symboly a pod., biela retroreflexná   </t>
  </si>
  <si>
    <t>915791111</t>
  </si>
  <si>
    <t xml:space="preserve">Predznačenie pre značenie striekané farbou z náterových hmôt deliace čiary, vodiace prúžky   </t>
  </si>
  <si>
    <t>915791112</t>
  </si>
  <si>
    <t xml:space="preserve">Predznačenie pre vodorovné značenie striekané farbou alebo vykonávané z náterových hmôt   </t>
  </si>
  <si>
    <t>9157911122</t>
  </si>
  <si>
    <t xml:space="preserve">Cyklistický trojuholník, piktogram, piktogram chodec a cyklista, autobusová zastávka   </t>
  </si>
  <si>
    <t>915920003</t>
  </si>
  <si>
    <t>210963141</t>
  </si>
  <si>
    <t xml:space="preserve">Demontáž skrine RVO 6, 8   </t>
  </si>
  <si>
    <t>210191563</t>
  </si>
  <si>
    <t xml:space="preserve">Osadenie skrine rozvádzača verejného osvetlenia bez murárskych prác a zapojenia vodičov RVO 6 - RVO   </t>
  </si>
  <si>
    <t>357130010700</t>
  </si>
  <si>
    <t xml:space="preserve">Rozvádzače R verejného osvetlenia 1   </t>
  </si>
  <si>
    <t xml:space="preserve">Uličné svietidlo LED  s optikou 16a2 ,Svietivosť min 144900lm ,CRI 70, prikon 70W   </t>
  </si>
  <si>
    <t xml:space="preserve">Osvetľovací stožiar oceľový v=6m   </t>
  </si>
  <si>
    <t xml:space="preserve">Stožiar oceľový v=6m ,vbratane vyložnika d=2 m   </t>
  </si>
  <si>
    <t xml:space="preserve">Stožiar ocelový zinkový, v= 8 m,vratane vrcholového výložníka dl=1m a vyložnika vo výške 4m dl=1m   </t>
  </si>
  <si>
    <t>Poznámky:</t>
  </si>
  <si>
    <t>Položky č.52, 53 a 54 boli do výkazu výmer pridané na základe vysvetľovacieho procesu počas priebehu verejného obstarávania dňa 27.11.2020</t>
  </si>
  <si>
    <t>Položky č.1, 17, 18, 19, 35 a 36 boli vo výkaze výmer upravené na základe vysvetľovacieho procesu počas priebehu verejného obstarávania dňa 27.11.2020</t>
  </si>
  <si>
    <t xml:space="preserve">Osadenie trvalého retroreflexného liatinového dopravného gombíka rozmeru 100x50x12 mm   </t>
  </si>
  <si>
    <t>404490008100</t>
  </si>
  <si>
    <t xml:space="preserve">Gombík dopravný reflexný trvalý KATAMARAN, dxšxv 200x148x29 mm, liatinový (do vozovky)   </t>
  </si>
  <si>
    <t>916362111</t>
  </si>
  <si>
    <t xml:space="preserve">Osadenie cestného obrubníka betónového stojatého do lôžka z betónu prostého tr. C 12/15 s bočnou oporou   </t>
  </si>
  <si>
    <t>592170000700</t>
  </si>
  <si>
    <t xml:space="preserve">Obrubník PREMAC prechodový , lxšxv 1000x200(150)x150(260) mm   </t>
  </si>
  <si>
    <t>592170002200</t>
  </si>
  <si>
    <t xml:space="preserve">Obrubník PREMAC cestný,so skosením , lxšxv 1000x150x260 mm,   </t>
  </si>
  <si>
    <t>592170000900</t>
  </si>
  <si>
    <t xml:space="preserve">Obrubník PREMAC cestný bez skosenia rovný, lxšxv 1000x150x260 mm   </t>
  </si>
  <si>
    <t>917862111</t>
  </si>
  <si>
    <t xml:space="preserve">Osadenie chodník. obrub. betón. stojatého s bočnou oporou z betónu prostého tr. C 10/12, 5 do lôžka   </t>
  </si>
  <si>
    <t>592170001800</t>
  </si>
  <si>
    <t xml:space="preserve">Obrubník PREMAC parkový, lxšxv 1000x50x200 mm, sivá   </t>
  </si>
  <si>
    <t>918101111</t>
  </si>
  <si>
    <t xml:space="preserve">Lôžko pod obrub., krajníky alebo obruby z dlažob. kociek z betónu prostého tr. C 10/12,5   </t>
  </si>
  <si>
    <t>919735114</t>
  </si>
  <si>
    <t xml:space="preserve">Rezanie existujúceho asfaltového krytu alebo podkladu hĺbky nad 150 do 200 mm   </t>
  </si>
  <si>
    <t>935114412</t>
  </si>
  <si>
    <t xml:space="preserve">Osadenie odvodňovacieho betónového žľabu univerzálneho BGU-Z s ochrannou hranou vnútornej šírky 100 mm a s roštom triedy B 125   </t>
  </si>
  <si>
    <t>592270006100</t>
  </si>
  <si>
    <t xml:space="preserve">Čelná, koncová stena NW 100, bez nátrubku, pozinkovaná (pre BGU 100/0), HYDRO BG   </t>
  </si>
  <si>
    <t>592270011800</t>
  </si>
  <si>
    <t xml:space="preserve">Mriežkový rošt BG-SV NW 100, lxšxhr 1000x147x25 mm, rozmer štrbiny MW 30x10 mm, trieda B 125, s rýchlouzáverom, pozinkovaná oceľ, pre žľaby s ochrannou hranou, HYDRO BG   </t>
  </si>
  <si>
    <t>592270019800</t>
  </si>
  <si>
    <t xml:space="preserve">Odvodňovací žľab univerzálny BGU-Z SV G NW 100, č. 0, dĺžky 1 m, výšky 165 mm, bez spádu, betónový s liatinovou hranou, HYDRO BG   </t>
  </si>
  <si>
    <t>935141191</t>
  </si>
  <si>
    <t xml:space="preserve">Osadenie vpustu vrátane kalového koša pre odvodňovací polymérbetónový žľab univerzálny DRAIN N100 vnútornej šírky 100 mm   </t>
  </si>
  <si>
    <t>592270047900</t>
  </si>
  <si>
    <t xml:space="preserve">Vpust H355, odtok s tesnením DN 100, výška 355 mm, pre odvodňovacie žľaby Drain N100, vrátane kalového koša, polymérbetón, ACO   </t>
  </si>
  <si>
    <t>953171001</t>
  </si>
  <si>
    <t xml:space="preserve">Osadenie kovového predmetu, poklopu liatin.alebo oceľového včítane rámu, hmotnosti do 50 kg   </t>
  </si>
  <si>
    <t>552410001100</t>
  </si>
  <si>
    <t xml:space="preserve">Poklop liatinový okrúhly   </t>
  </si>
  <si>
    <t>966006211</t>
  </si>
  <si>
    <t xml:space="preserve">Odstránenie (demontáž) zvislej dopravnej značky zo stľpov, stľpikov alebo konzol 0,004 t   </t>
  </si>
  <si>
    <t>979081111</t>
  </si>
  <si>
    <t xml:space="preserve">Odvoz sutiny a vybúraných hmôt na skládku do 1 km   </t>
  </si>
  <si>
    <t>979081121</t>
  </si>
  <si>
    <t xml:space="preserve">Odvoz sutiny a vybúraných hmôt na skládku za každý ďalší 1 km- do 18 km   </t>
  </si>
  <si>
    <t>979087212</t>
  </si>
  <si>
    <t xml:space="preserve">Nakladanie na dopravné prostriedky pre vodorovnú dopravu sutiny   </t>
  </si>
  <si>
    <t>979089012</t>
  </si>
  <si>
    <t xml:space="preserve">Poplatok za skladovanie - stavebná suť   </t>
  </si>
  <si>
    <t>97908921211</t>
  </si>
  <si>
    <t xml:space="preserve">Zákonný poplatok za skladovanie odpadu   </t>
  </si>
  <si>
    <t>998225111</t>
  </si>
  <si>
    <t xml:space="preserve">Presun hmôt pre pozemnú komunikáciu a letisko s krytom asfaltovým akejkoľvek dĺžky objektu   </t>
  </si>
  <si>
    <t>721242120</t>
  </si>
  <si>
    <t xml:space="preserve">Lapač strešných splavenín plastový univerzálny priamy 300x155/110   </t>
  </si>
  <si>
    <t>286630055600</t>
  </si>
  <si>
    <t xml:space="preserve">Univerzálny lapač strešných splavenín AGV1 DN 110, rozmer 300x155 mm, PP, priamy čierny, ALCAPLAST   </t>
  </si>
  <si>
    <t xml:space="preserve">Materiál obsahuje UV stabilizátory zabraňujúce vyblednutiu povrchu, excentrické krúžky pre napojenie odkvapového zvodu – priemer 80-125 mm. Počet kusov v balení:5   </t>
  </si>
  <si>
    <t>998721201</t>
  </si>
  <si>
    <t xml:space="preserve">Presun hmôt pre vnútornú kanalizáciu v objektoch výšky do 6 m   </t>
  </si>
  <si>
    <t>%</t>
  </si>
  <si>
    <t xml:space="preserve">SO-01.3-Spol. cestička pre chodcov a cyklistov-časť cyklotr.-Priemyselno-technologický park Záhorie   </t>
  </si>
  <si>
    <t xml:space="preserve">SO-01.3 - Úsek 1   </t>
  </si>
  <si>
    <t>SO-01.3 - Úsek 1</t>
  </si>
  <si>
    <t>767</t>
  </si>
  <si>
    <t xml:space="preserve">Konštrukcie doplnkové kovové   </t>
  </si>
  <si>
    <t xml:space="preserve">Vodorovné premiestnenie výkopku tr.1-4, do 1000 m-z medziskládky na spiatočné rozprestretie   </t>
  </si>
  <si>
    <t xml:space="preserve">Nakladanie neuľahnutého výkopku z hornín tr.1-4 nad 100 do 1000 m3- na medziskládke   </t>
  </si>
  <si>
    <t>171101101</t>
  </si>
  <si>
    <t xml:space="preserve">Uloženie sypaniny do násypu súdržnej horniny s mierou zhutnenia podľa Proctor-Standard na 95 %   </t>
  </si>
  <si>
    <t xml:space="preserve">Zhotovenie vrstvy z geotextílie na upravenom povrchu sklon do 1 : 5 , šírky nad 3 do 6 m-K4   </t>
  </si>
  <si>
    <t xml:space="preserve">Podklad zo štrkodrviny s rozprestrením a zhutnením, hr.po zhutnení 150 mm-K4   </t>
  </si>
  <si>
    <t xml:space="preserve">Podklad z kameniva stmeleného cementom, s rozprestrenm a zhutnením CBGM C 5/6, po zhutnení hr. 120 mm-K4   </t>
  </si>
  <si>
    <t>596911112</t>
  </si>
  <si>
    <t xml:space="preserve">Kladenie zámkovej dlažby pre peších nad 20 m2-K2   </t>
  </si>
  <si>
    <t>5924600074001</t>
  </si>
  <si>
    <t xml:space="preserve">Dlažba betónová hr.60 mm- použitá je rozoberaná dlažba , 10% stratné   </t>
  </si>
  <si>
    <t>592460006800</t>
  </si>
  <si>
    <t xml:space="preserve">Dlažba betónová  PREMAC Dlažba betónová pre nevidiacich, rozmer 200x200x60 mm, červená   </t>
  </si>
  <si>
    <t>596911212</t>
  </si>
  <si>
    <t xml:space="preserve">Kladenie zámkovej dlažby  hr. 8 cm pre peších nad 20 m2 so zriadením lôžka z kameniva hr. 4 cm-K4   </t>
  </si>
  <si>
    <t>592460013400</t>
  </si>
  <si>
    <t xml:space="preserve">Dlažba betónová PREMAC hr.80 mm   </t>
  </si>
  <si>
    <t>966067112</t>
  </si>
  <si>
    <t xml:space="preserve">Rozobratie plotov výšky do 250 cm, z drôteného pletiva alebo z plechu,  -0,01000t   </t>
  </si>
  <si>
    <t>966252222</t>
  </si>
  <si>
    <t xml:space="preserve">Rekonštrukcia, výmena betónovej šachty s poklopom , rozmer 2,12x2,12   </t>
  </si>
  <si>
    <t>767911130</t>
  </si>
  <si>
    <t xml:space="preserve">Montáž oplotenia strojového pletiva, s výškou nad 1,6 m   </t>
  </si>
  <si>
    <t>313290002800</t>
  </si>
  <si>
    <t xml:space="preserve">Pletivo pozinkované pletené štvorhranné GALVEX, oko 60 mm, drôt d 2 mm, vxl 1,8x25 m, bez napínacieho drôtu, DIRICKX   </t>
  </si>
  <si>
    <t>767916560</t>
  </si>
  <si>
    <t xml:space="preserve">Osadenie stĺpika oceľového plotového výšky nad 2 m na oceľovú platňu   </t>
  </si>
  <si>
    <t>553510022000</t>
  </si>
  <si>
    <t xml:space="preserve">Stĺpik GALVAN, d 38 mm, výška 2,2 m, výška pletiva 1,8 m, pozinkovaný s PVC čiapkou, pre pletivo v rolkách, DIRICKX   </t>
  </si>
  <si>
    <t>553510024000</t>
  </si>
  <si>
    <t xml:space="preserve">Platňa pre stĺpik Zn, d 48 mm, pre stĺpiky GALVAN a GLOBO, DIRICKX   </t>
  </si>
  <si>
    <t>998767201</t>
  </si>
  <si>
    <t xml:space="preserve">Presun hmôt pre kovové stavebné doplnkové konštrukcie v objektoch výšky do 6 m   </t>
  </si>
  <si>
    <t xml:space="preserve">SO-01.3 - Úsek 2   </t>
  </si>
  <si>
    <t>SO-01.3 - Úsek 2</t>
  </si>
  <si>
    <t>181301102</t>
  </si>
  <si>
    <t xml:space="preserve">Rozprestretie ornice na rovine alebo na svahu do sklonu 1:5, plocha do 500 m2,hr.150 mm   </t>
  </si>
  <si>
    <t>567123114</t>
  </si>
  <si>
    <t xml:space="preserve">Podklad z kameniva stmeleného cementom, s rozprestrenm a zhutnením CBGM C 5/6, po zhutnení hr. 120 mm   </t>
  </si>
  <si>
    <t>966083211</t>
  </si>
  <si>
    <t xml:space="preserve">Odstránenie vodorovného dopravného značenia brúsením bez pojazdu čiar šírky 250 mm   </t>
  </si>
  <si>
    <t xml:space="preserve">SO-01.3 - Úsek 3   </t>
  </si>
  <si>
    <t>SO-01.3 - Úsek 3</t>
  </si>
  <si>
    <t xml:space="preserve">Rúrové vedenie   </t>
  </si>
  <si>
    <t>279321411</t>
  </si>
  <si>
    <t xml:space="preserve">Betón základových múrov, železový (bez výstuže), tr. C 25/30   </t>
  </si>
  <si>
    <t>279351101</t>
  </si>
  <si>
    <t xml:space="preserve">Debnenie základových múrov jednostranné zhotovenie-dielce   </t>
  </si>
  <si>
    <t>279351102</t>
  </si>
  <si>
    <t xml:space="preserve">Debnenie základových múrov jednostranné odstránenie-dielce   </t>
  </si>
  <si>
    <t>279361821</t>
  </si>
  <si>
    <t xml:space="preserve">Výstuž základových múrov nosných z ocele 10505   </t>
  </si>
  <si>
    <t xml:space="preserve">Kladenie zámkovej dlažby pre peších nad 20 m2   </t>
  </si>
  <si>
    <t>8994011112</t>
  </si>
  <si>
    <t xml:space="preserve">Potrubie DN 15   </t>
  </si>
  <si>
    <t>919716111121</t>
  </si>
  <si>
    <t xml:space="preserve">Zábradlie   </t>
  </si>
  <si>
    <t>9531710001</t>
  </si>
  <si>
    <t xml:space="preserve">Výšková úprava kanalizačnej šachty   </t>
  </si>
  <si>
    <t>962052211</t>
  </si>
  <si>
    <t xml:space="preserve">Búranie muriva alebo vybúranie otvorov plochy nad 4 m2 železobetonového nadzákladného,  -2,40000t   </t>
  </si>
  <si>
    <t>SO-02 Ostatné spevnené plochy</t>
  </si>
  <si>
    <t xml:space="preserve">SO-02.1 Rekonštrukcia chodníka   </t>
  </si>
  <si>
    <t>Objekt:   SO-02 Ostatné spevnené plochy</t>
  </si>
  <si>
    <t>Časť:</t>
  </si>
  <si>
    <t>SO-02.1 Rekonštrukcia chodníka</t>
  </si>
  <si>
    <t xml:space="preserve">SO-02.2 Novostavba vjazdov a parkovacích miest   </t>
  </si>
  <si>
    <t>SO-02.2 Novostavba vjazdov a parkovacích miest</t>
  </si>
  <si>
    <t>162501113</t>
  </si>
  <si>
    <t xml:space="preserve">Vodorovné premiestnenie výkopku po nespevnenej ceste z horniny tr.1-4, do 100 m3, príplatok k cene za každých ďalšich a začatých 1000 m   </t>
  </si>
  <si>
    <t>162501123</t>
  </si>
  <si>
    <t xml:space="preserve">Vodorovné premiestnenie výkopku po spevnenej ceste z horniny tr.1-4, nad 100 do 1000 m3, príplatok k cene za každých ďalšich a začatých 1000 m   </t>
  </si>
  <si>
    <t xml:space="preserve">Zhotovenie vrstvy z geotextílie na upravenom povrchu sklon do 1 : 5 , šírky nad 3 do 6 m-K3   </t>
  </si>
  <si>
    <t xml:space="preserve">Podklad zo štrkodrviny s rozprestrením a zhutnením, hr.po zhutnení 150 mm-K3+K4   </t>
  </si>
  <si>
    <t>564861111</t>
  </si>
  <si>
    <t xml:space="preserve">Podklad zo štrkodrviny s rozprestretím a zhutnením, po zhutnení hr. 200 mm-K3   </t>
  </si>
  <si>
    <t>567122111</t>
  </si>
  <si>
    <t xml:space="preserve">Podklad z kameniva stmeleného cementom, s rozprestretím a zhutnením CBGM C 8/10 (C 6/8), po zhutnení hr. 120 mm-K4   </t>
  </si>
  <si>
    <t xml:space="preserve">Kladenie zámkovej dlažby hr. 6 cm pre peších nad 20 m2 so zriadením lôžka z kameniva hr. 4 cm   </t>
  </si>
  <si>
    <t>5969111121</t>
  </si>
  <si>
    <t xml:space="preserve">Kladenie drenážnej dlažby so zriadením lôžka z kameniva hr. 4 cm- K3   </t>
  </si>
  <si>
    <t>592460019700</t>
  </si>
  <si>
    <t xml:space="preserve">Dlažba betónová SEMMELROCK BEHATON drenážna, základný prvok s fázou, rozmer 200x165x80 mm, sivá   </t>
  </si>
  <si>
    <t>899231111</t>
  </si>
  <si>
    <t xml:space="preserve">Úprava, rekonštrukcia  uličného vstupu   </t>
  </si>
  <si>
    <t>592170000100</t>
  </si>
  <si>
    <t xml:space="preserve">Obrubník PREMAC cestný oblúkový, vonkajší polomer 1 m, lxšxv 780x150(110)x260 mm   </t>
  </si>
  <si>
    <t>592170000300</t>
  </si>
  <si>
    <t xml:space="preserve">Obrubník PREMAC cestný oblúkový, vonkajší polomer 3 m, lxšxv 780x150(110)x260 mm   </t>
  </si>
  <si>
    <t>592170000500</t>
  </si>
  <si>
    <t xml:space="preserve">Obrubník PREMAC cestný oblúkový, vonkajší polomer 5 m, lxšxv 780x150(110)x260 mm   </t>
  </si>
  <si>
    <t>592170000600</t>
  </si>
  <si>
    <t xml:space="preserve">Obrubník PREMAC cestný oblúkový, vonkajší polomer 7 m, lxšxv 680x150(110)x260 mm   </t>
  </si>
  <si>
    <t>167101101</t>
  </si>
  <si>
    <t xml:space="preserve">Nakladanie neuľahnutého výkopku z hornín tr.1-4 do 100 m3   </t>
  </si>
  <si>
    <t>SO-03 Sadové úpravy - Krajinno-architektonický projekt</t>
  </si>
  <si>
    <t>Objekt:   SO-03 Sadové úpravy - Krajinno-architektonický projekt</t>
  </si>
  <si>
    <t>1.1.</t>
  </si>
  <si>
    <t xml:space="preserve">Výruby   </t>
  </si>
  <si>
    <t>1.2</t>
  </si>
  <si>
    <t xml:space="preserve">Sadovnícke úpravy   </t>
  </si>
  <si>
    <t>1.3</t>
  </si>
  <si>
    <t xml:space="preserve">Rastlinný materiál   </t>
  </si>
  <si>
    <t>111201101</t>
  </si>
  <si>
    <t xml:space="preserve">Odstránenie krovín a stromov s koreňom s priemerom kmeňa do 100 mm, do 1000 m2   </t>
  </si>
  <si>
    <t>112104141</t>
  </si>
  <si>
    <t xml:space="preserve">Odstraňovanie stromu postupným zrezávaním s postupným spúšťaním koruny a kmeňa, priemeru do 200 mm   </t>
  </si>
  <si>
    <t>112201111</t>
  </si>
  <si>
    <t xml:space="preserve">Odstránenie pňa v rovine a na svahu do 1:5, priemer do 200 mm   </t>
  </si>
  <si>
    <t>182001111</t>
  </si>
  <si>
    <t xml:space="preserve">Plošná úprava terénu pri nerovnostiach terénu nad 50-100mm v rovine alebo na svahu do 1:5   </t>
  </si>
  <si>
    <t>183403116</t>
  </si>
  <si>
    <t xml:space="preserve">Obrobenie pôdy spätnou frézou v rovine alebo na svahu do 1:5   </t>
  </si>
  <si>
    <t>183403153</t>
  </si>
  <si>
    <t xml:space="preserve">Obrobenie pôdy hrabaním v rovine alebo na svahu do 1:5   </t>
  </si>
  <si>
    <t>183403161</t>
  </si>
  <si>
    <t xml:space="preserve">Obrobenie pôdy valcovaním v rovine alebo na svahu do 1:5   </t>
  </si>
  <si>
    <t>183205111</t>
  </si>
  <si>
    <t xml:space="preserve">Založenie záhonu na svahu nad 1:5 do 1:2 rovine alebo na svahu do 1:5 v hornine 1 až 2   </t>
  </si>
  <si>
    <t>183101111</t>
  </si>
  <si>
    <t xml:space="preserve">Hĺbenie jamky v rovine alebo na svahu do 1:5, objem do 0,01 m3   </t>
  </si>
  <si>
    <t>183101114</t>
  </si>
  <si>
    <t xml:space="preserve">Hĺbenie jamky v rovine alebo na svahu do 1:5, objem nad 0,05 do 0,125 m3   </t>
  </si>
  <si>
    <t>183101221</t>
  </si>
  <si>
    <t xml:space="preserve">Hĺbenie jamiek pre výsadbu v horn. 1-4 s výmenou pôdy do 50% v rovine alebo na svahu do 1:5 objemu nad 0, 40 do 1,00 m3   </t>
  </si>
  <si>
    <t>5812532000</t>
  </si>
  <si>
    <t xml:space="preserve">Záhradnícky substrát voľne ložený   </t>
  </si>
  <si>
    <t>183204112</t>
  </si>
  <si>
    <t xml:space="preserve">Výsadba kvetín do pripravovanej pôdy so zaliatím s jednoduchými koreňami trvaliek   </t>
  </si>
  <si>
    <t>184102113</t>
  </si>
  <si>
    <t xml:space="preserve">Výsadba dreviny s balom v rovine alebo na svahu do 1:5, priemer balu nad 300 do 400 mm   </t>
  </si>
  <si>
    <t>184102116</t>
  </si>
  <si>
    <t xml:space="preserve">Výsadba dreviny s balom v rovine alebo na svahu do 1:5, priemer balu nad 600 do 800 mm   </t>
  </si>
  <si>
    <t>184202112</t>
  </si>
  <si>
    <t xml:space="preserve">Zakotvenie dreviny troma kolmi pri priemere kolov do 100 mm pri dĺžke kolov do 2 m do 3 m   </t>
  </si>
  <si>
    <t>0521742030</t>
  </si>
  <si>
    <t xml:space="preserve">Kotviace koly, pr. 50mm, dĺžka 2,5m, 3 ks/1strom   </t>
  </si>
  <si>
    <t>0521742040</t>
  </si>
  <si>
    <t xml:space="preserve">Kotviace polkoly, pr. 50mm, dĺžka 2,5m, 1ks/1strom   </t>
  </si>
  <si>
    <t>0521742050</t>
  </si>
  <si>
    <t xml:space="preserve">Viazací a spojovací materiál   </t>
  </si>
  <si>
    <t>180402111</t>
  </si>
  <si>
    <t xml:space="preserve">Založenie trávnika parkového výsevom v rovine do 1:5   </t>
  </si>
  <si>
    <t>0057211500</t>
  </si>
  <si>
    <t xml:space="preserve">Trávové semeno - zmes - parkový trávnik, 30g/m2, *1,03   </t>
  </si>
  <si>
    <t>kg</t>
  </si>
  <si>
    <t>184921210</t>
  </si>
  <si>
    <t xml:space="preserve">Mulčovanie záhonu štrkom alebo štrkodrvou hr. vrstvy do 50 mm v rovine alebo na svahu do 1:5   </t>
  </si>
  <si>
    <t>583410001200</t>
  </si>
  <si>
    <t xml:space="preserve">Kamenivo drvené hrubé frakcia 8-16 mm, STN EN 13450   </t>
  </si>
  <si>
    <t>185802113</t>
  </si>
  <si>
    <t xml:space="preserve">Hnojenie pôdy v rovine alebo na svahu do 1:5 umelým hnojivom naširoko   </t>
  </si>
  <si>
    <t>251110000100</t>
  </si>
  <si>
    <t xml:space="preserve">Hnojivo s dlhodobou účinnosťou s postupným uvoľňovaním živín, štartovacie, 30g/m2   </t>
  </si>
  <si>
    <t>185802114</t>
  </si>
  <si>
    <t xml:space="preserve">Hnojenie pôdy v rovine alebo na svahu do 1:5 umelým hnojivom   </t>
  </si>
  <si>
    <t>251910000100</t>
  </si>
  <si>
    <t xml:space="preserve">Hnojivové tablety, 10 g, strom-8 ks   </t>
  </si>
  <si>
    <t>185851111</t>
  </si>
  <si>
    <t xml:space="preserve">Dovoz vody pre zálievku rastlín na vzdialenosť do 6000 m   </t>
  </si>
  <si>
    <t>S1.2</t>
  </si>
  <si>
    <t xml:space="preserve">Acer campestre ´Elegant´, bal 16/18   </t>
  </si>
  <si>
    <t>K1.2</t>
  </si>
  <si>
    <t xml:space="preserve">Cornus sanguinea ´Midwinter Fire´, CO 1L   </t>
  </si>
  <si>
    <t>K2.2</t>
  </si>
  <si>
    <t xml:space="preserve">Spiraea x bumalda ´Anthony Waterer´, CO 1L   </t>
  </si>
  <si>
    <t>K3.1</t>
  </si>
  <si>
    <t xml:space="preserve">Spiraea x bumalda ´Darts Red´, CO 1L   </t>
  </si>
  <si>
    <t>T1.2</t>
  </si>
  <si>
    <t xml:space="preserve">Euphorbia polychroma, , CO 1L   </t>
  </si>
  <si>
    <t>T2.2</t>
  </si>
  <si>
    <t xml:space="preserve">Echinacea purpurea ´Alba´,, CO 1L   </t>
  </si>
  <si>
    <t>T3.2</t>
  </si>
  <si>
    <t xml:space="preserve">Calamintha nepeta ´Blue Cloud´,, CO 1L   </t>
  </si>
  <si>
    <t>T4.2</t>
  </si>
  <si>
    <t xml:space="preserve">Salvia nemorosa ´Caradona´,, CO 1L   </t>
  </si>
  <si>
    <t>T5.2</t>
  </si>
  <si>
    <t xml:space="preserve">Aster dumosus ´Jenny´, , CO 1L   </t>
  </si>
  <si>
    <t>T6.2</t>
  </si>
  <si>
    <t xml:space="preserve">Perovskia atriplicifolia ´Little Spire´,, CO 1L   </t>
  </si>
  <si>
    <t>T7.2</t>
  </si>
  <si>
    <t xml:space="preserve">Sedum spectabile ´Septemnerglut´,, CO 1L   </t>
  </si>
  <si>
    <t>T8.2</t>
  </si>
  <si>
    <t xml:space="preserve">Festuca mairei, CO 1L   </t>
  </si>
  <si>
    <t>C1.1</t>
  </si>
  <si>
    <t xml:space="preserve">Narcissus ´Botanical mixed´   </t>
  </si>
  <si>
    <t>C2.1</t>
  </si>
  <si>
    <t xml:space="preserve">Tulipa ´Sweet Impression´   </t>
  </si>
  <si>
    <t>C3.1</t>
  </si>
  <si>
    <t xml:space="preserve">Tulipa ´China Pink´   </t>
  </si>
  <si>
    <t>C4.1</t>
  </si>
  <si>
    <t xml:space="preserve">Tulipa ´White Triumphator´   </t>
  </si>
  <si>
    <t>C5.1</t>
  </si>
  <si>
    <t xml:space="preserve">Allium sphaerocephalon   </t>
  </si>
  <si>
    <t>162301500</t>
  </si>
  <si>
    <t xml:space="preserve">Vodorovné premiestnenie vyklčovaných krovín do priemeru kmeňa 100 mm na vzdialenosť 3000 m   </t>
  </si>
  <si>
    <t>162301509</t>
  </si>
  <si>
    <t xml:space="preserve">Príplatok za každých ďalších 1000 m premiest., vyklčovaných krovín po spevnenej ceste   </t>
  </si>
  <si>
    <t>162401411</t>
  </si>
  <si>
    <t xml:space="preserve">Vodorovné premiestnenie konárov stromov nad 100 do 300 mm do 3000 m   </t>
  </si>
  <si>
    <t>162401421</t>
  </si>
  <si>
    <t xml:space="preserve">Príplatok za každých ďalších 1000 m premiest.,konárov stromov nad 100 do 300 mm po spevnenej ceste   </t>
  </si>
  <si>
    <t>162501411</t>
  </si>
  <si>
    <t xml:space="preserve">Vodorovné premiestnenie kmeňov nad 100 do 300 mm do 3000 m   </t>
  </si>
  <si>
    <t>162501421</t>
  </si>
  <si>
    <t xml:space="preserve">Príplatok za každých ďalších 1000 m premiest.,kmeňov stromov nad 100 do 300 mm po spevnenej ceste   </t>
  </si>
  <si>
    <t>162601411</t>
  </si>
  <si>
    <t xml:space="preserve">Vodorovné premiestnenie pňov nad 100 do 300 mm do 3000 m   </t>
  </si>
  <si>
    <t>162601421</t>
  </si>
  <si>
    <t xml:space="preserve">Príplatok za každých ďalších 1000 m premiest.,pňov nad 100 do 300 mm po spevnenej ceste   </t>
  </si>
  <si>
    <t>998231311</t>
  </si>
  <si>
    <t xml:space="preserve">Presun hmôt pre sadovnícke a krajinárske úpravy do 5000 m vodorovne bez zvislého presunu   </t>
  </si>
  <si>
    <t>998231312</t>
  </si>
  <si>
    <t xml:space="preserve">Poplatok za uloženie drevnej hmoty   </t>
  </si>
  <si>
    <t>SO-04 Elektroinštalácia a verejné osvetlenie</t>
  </si>
  <si>
    <t>Objekt:   SO-04 Elektroinštalácia a verejné osvetlenie</t>
  </si>
  <si>
    <t>M</t>
  </si>
  <si>
    <t xml:space="preserve">Práce a dodávky M   </t>
  </si>
  <si>
    <t>21-M</t>
  </si>
  <si>
    <t xml:space="preserve">Elektromontáže   </t>
  </si>
  <si>
    <t>46-M</t>
  </si>
  <si>
    <t xml:space="preserve">Zemné práce pri extr.mont.prácach   </t>
  </si>
  <si>
    <t xml:space="preserve">Hodinové zúčtovacie sadzby   </t>
  </si>
  <si>
    <t>OST</t>
  </si>
  <si>
    <t>949942101</t>
  </si>
  <si>
    <t xml:space="preserve">Hydraulická zdvíhacia plošina vrátane obsluhy inštalovaná na automobilovom podvozku výšky zdvihu do 27 m   </t>
  </si>
  <si>
    <t>hod</t>
  </si>
  <si>
    <t>210010023</t>
  </si>
  <si>
    <t xml:space="preserve">Rúrka tuhá elektroinštalačná z PVC typ 1529-29, uložená pevne   </t>
  </si>
  <si>
    <t>3450708500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</si>
</sst>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;\-#,##0"/>
    <numFmt numFmtId="173" formatCode="#,##0_*&quot;Ft&quot;;\-#,##0_*&quot;Ft&quot;"/>
    <numFmt numFmtId="174" formatCode="#,##0.00;\-#,##0.00"/>
    <numFmt numFmtId="175" formatCode="0.00%;\-0.00%"/>
    <numFmt numFmtId="176" formatCode="#,##0.000;\-#,##0.000"/>
    <numFmt numFmtId="177" formatCode="0.000"/>
    <numFmt numFmtId="178" formatCode="#,##0.000"/>
    <numFmt numFmtId="179" formatCode="#,##0.0000;\-#,##0.0000"/>
    <numFmt numFmtId="180" formatCode="#,##0.00000;\-#,##0.00000"/>
    <numFmt numFmtId="181" formatCode="#,##0.0;\-#,##0.0"/>
    <numFmt numFmtId="182" formatCode="#,##0.0000"/>
    <numFmt numFmtId="183" formatCode="#,##0.00\ _€"/>
    <numFmt numFmtId="184" formatCode="#,##0.00%"/>
    <numFmt numFmtId="185" formatCode="dd\.mm\.yyyy"/>
    <numFmt numFmtId="186" formatCode="#,##0.00000"/>
  </numFmts>
  <fonts count="74">
    <font>
      <sz val="8"/>
      <name val="MS Sans Serif"/>
      <family val="0"/>
    </font>
    <font>
      <sz val="10"/>
      <name val="Arial"/>
      <family val="0"/>
    </font>
    <font>
      <b/>
      <sz val="14"/>
      <color indexed="10"/>
      <name val="Arial CE"/>
      <family val="0"/>
    </font>
    <font>
      <b/>
      <i/>
      <sz val="7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b/>
      <sz val="8"/>
      <name val="Arial"/>
      <family val="0"/>
    </font>
    <font>
      <sz val="8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"/>
      <family val="0"/>
    </font>
    <font>
      <b/>
      <sz val="7"/>
      <name val="Arial"/>
      <family val="0"/>
    </font>
    <font>
      <sz val="7"/>
      <name val="Arial CE"/>
      <family val="0"/>
    </font>
    <font>
      <sz val="7"/>
      <name val="Arial"/>
      <family val="0"/>
    </font>
    <font>
      <b/>
      <sz val="14"/>
      <name val="Arial"/>
      <family val="0"/>
    </font>
    <font>
      <b/>
      <sz val="9"/>
      <name val="Arial"/>
      <family val="0"/>
    </font>
    <font>
      <b/>
      <sz val="9"/>
      <name val="Arial CE"/>
      <family val="0"/>
    </font>
    <font>
      <sz val="9"/>
      <name val="Arial"/>
      <family val="0"/>
    </font>
    <font>
      <sz val="9"/>
      <name val="Arial CE"/>
      <family val="0"/>
    </font>
    <font>
      <sz val="9"/>
      <name val="MS Sans Serif"/>
      <family val="0"/>
    </font>
    <font>
      <b/>
      <sz val="8"/>
      <color indexed="12"/>
      <name val="Arial CE"/>
      <family val="0"/>
    </font>
    <font>
      <sz val="8"/>
      <color indexed="16"/>
      <name val="Arial CE"/>
      <family val="0"/>
    </font>
    <font>
      <sz val="8"/>
      <color indexed="21"/>
      <name val="Arial CE"/>
      <family val="0"/>
    </font>
    <font>
      <b/>
      <sz val="18"/>
      <color indexed="10"/>
      <name val="Arial CE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sz val="8"/>
      <name val="Arial CYR"/>
      <family val="0"/>
    </font>
    <font>
      <i/>
      <sz val="8"/>
      <color indexed="12"/>
      <name val="Arial CE"/>
      <family val="0"/>
    </font>
    <font>
      <i/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rebuchet MS"/>
      <family val="2"/>
    </font>
    <font>
      <u val="single"/>
      <sz val="11"/>
      <color indexed="12"/>
      <name val="Calibri"/>
      <family val="0"/>
    </font>
    <font>
      <sz val="10"/>
      <name val="Trebuchet MS"/>
      <family val="0"/>
    </font>
    <font>
      <sz val="10"/>
      <color indexed="16"/>
      <name val="Trebuchet MS"/>
      <family val="0"/>
    </font>
    <font>
      <u val="single"/>
      <sz val="10"/>
      <color indexed="12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b/>
      <sz val="12"/>
      <name val="Trebuchet MS"/>
      <family val="0"/>
    </font>
    <font>
      <sz val="9"/>
      <name val="Trebuchet MS"/>
      <family val="0"/>
    </font>
    <font>
      <sz val="10"/>
      <color indexed="63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b/>
      <sz val="8"/>
      <color indexed="1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i/>
      <sz val="8"/>
      <color indexed="12"/>
      <name val="Trebuchet MS"/>
      <family val="0"/>
    </font>
    <font>
      <b/>
      <sz val="10"/>
      <name val="Arial Narrow"/>
      <family val="2"/>
    </font>
    <font>
      <sz val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  <border>
      <left/>
      <right/>
      <top style="hair">
        <color indexed="55"/>
      </top>
      <bottom/>
    </border>
    <border>
      <left style="hair">
        <color indexed="55"/>
      </left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 style="medium">
        <color indexed="8"/>
      </top>
      <bottom style="medium">
        <color indexed="8"/>
      </bottom>
    </border>
  </borders>
  <cellStyleXfs count="116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39" fillId="16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0" fillId="17" borderId="7" applyNumberFormat="0" applyFont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42" fillId="4" borderId="0" applyNumberFormat="0" applyBorder="0" applyAlignment="0" applyProtection="0"/>
    <xf numFmtId="0" fontId="43" fillId="22" borderId="8" applyNumberFormat="0" applyAlignment="0" applyProtection="0"/>
    <xf numFmtId="0" fontId="39" fillId="16" borderId="5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5" fillId="0" borderId="9" applyNumberFormat="0" applyFill="0" applyAlignment="0" applyProtection="0"/>
    <xf numFmtId="9" fontId="0" fillId="0" borderId="0" applyFont="0" applyFill="0" applyBorder="0" applyAlignment="0" applyProtection="0"/>
    <xf numFmtId="0" fontId="49" fillId="17" borderId="7" applyNumberFormat="0" applyFont="0" applyAlignment="0" applyProtection="0"/>
    <xf numFmtId="0" fontId="41" fillId="0" borderId="6" applyNumberFormat="0" applyFill="0" applyAlignment="0" applyProtection="0"/>
    <xf numFmtId="0" fontId="46" fillId="3" borderId="0" applyNumberFormat="0" applyBorder="0" applyAlignment="0" applyProtection="0"/>
    <xf numFmtId="0" fontId="47" fillId="23" borderId="0" applyNumberFormat="0" applyBorder="0" applyAlignment="0" applyProtection="0"/>
    <xf numFmtId="0" fontId="45" fillId="0" borderId="9" applyNumberFormat="0" applyFill="0" applyAlignment="0" applyProtection="0"/>
    <xf numFmtId="0" fontId="48" fillId="22" borderId="1" applyNumberFormat="0" applyAlignment="0" applyProtection="0"/>
    <xf numFmtId="0" fontId="4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7" borderId="1" applyNumberFormat="0" applyAlignment="0" applyProtection="0"/>
    <xf numFmtId="0" fontId="48" fillId="22" borderId="1" applyNumberFormat="0" applyAlignment="0" applyProtection="0"/>
    <xf numFmtId="0" fontId="43" fillId="22" borderId="8" applyNumberFormat="0" applyAlignment="0" applyProtection="0"/>
    <xf numFmtId="0" fontId="44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</cellStyleXfs>
  <cellXfs count="92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7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13" xfId="0" applyFont="1" applyBorder="1" applyAlignment="1" applyProtection="1">
      <alignment horizontal="left" vertical="top"/>
      <protection/>
    </xf>
    <xf numFmtId="0" fontId="7" fillId="0" borderId="2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top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1" fillId="0" borderId="27" xfId="0" applyFont="1" applyBorder="1" applyAlignment="1" applyProtection="1">
      <alignment horizontal="left" vertical="center"/>
      <protection/>
    </xf>
    <xf numFmtId="0" fontId="1" fillId="0" borderId="28" xfId="0" applyFont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29" xfId="0" applyFont="1" applyBorder="1" applyAlignment="1" applyProtection="1">
      <alignment horizontal="left" vertical="center"/>
      <protection/>
    </xf>
    <xf numFmtId="0" fontId="1" fillId="0" borderId="30" xfId="0" applyFont="1" applyBorder="1" applyAlignment="1" applyProtection="1">
      <alignment horizontal="left" vertical="center"/>
      <protection/>
    </xf>
    <xf numFmtId="0" fontId="1" fillId="0" borderId="31" xfId="0" applyFont="1" applyBorder="1" applyAlignment="1" applyProtection="1">
      <alignment horizontal="left" vertical="center"/>
      <protection/>
    </xf>
    <xf numFmtId="0" fontId="1" fillId="0" borderId="32" xfId="0" applyFont="1" applyBorder="1" applyAlignment="1" applyProtection="1">
      <alignment horizontal="left" vertical="center"/>
      <protection/>
    </xf>
    <xf numFmtId="0" fontId="1" fillId="0" borderId="33" xfId="0" applyFont="1" applyBorder="1" applyAlignment="1" applyProtection="1">
      <alignment horizontal="left" vertical="center"/>
      <protection/>
    </xf>
    <xf numFmtId="0" fontId="9" fillId="0" borderId="32" xfId="0" applyFont="1" applyBorder="1" applyAlignment="1" applyProtection="1">
      <alignment horizontal="left" vertical="center"/>
      <protection/>
    </xf>
    <xf numFmtId="0" fontId="9" fillId="0" borderId="33" xfId="0" applyFont="1" applyBorder="1" applyAlignment="1" applyProtection="1">
      <alignment horizontal="left" vertical="center"/>
      <protection/>
    </xf>
    <xf numFmtId="0" fontId="1" fillId="0" borderId="34" xfId="0" applyFont="1" applyBorder="1" applyAlignment="1" applyProtection="1">
      <alignment horizontal="left" vertical="center"/>
      <protection/>
    </xf>
    <xf numFmtId="0" fontId="1" fillId="0" borderId="35" xfId="0" applyFont="1" applyBorder="1" applyAlignment="1" applyProtection="1">
      <alignment horizontal="left" vertical="center"/>
      <protection/>
    </xf>
    <xf numFmtId="0" fontId="1" fillId="0" borderId="36" xfId="0" applyFont="1" applyBorder="1" applyAlignment="1" applyProtection="1">
      <alignment horizontal="left" vertical="center"/>
      <protection/>
    </xf>
    <xf numFmtId="0" fontId="1" fillId="0" borderId="37" xfId="0" applyFont="1" applyBorder="1" applyAlignment="1" applyProtection="1">
      <alignment horizontal="left" vertical="center"/>
      <protection/>
    </xf>
    <xf numFmtId="172" fontId="1" fillId="0" borderId="38" xfId="0" applyNumberFormat="1" applyFont="1" applyBorder="1" applyAlignment="1" applyProtection="1">
      <alignment horizontal="right" vertical="center"/>
      <protection/>
    </xf>
    <xf numFmtId="172" fontId="1" fillId="0" borderId="39" xfId="0" applyNumberFormat="1" applyFont="1" applyBorder="1" applyAlignment="1" applyProtection="1">
      <alignment horizontal="right" vertical="center"/>
      <protection/>
    </xf>
    <xf numFmtId="0" fontId="1" fillId="0" borderId="38" xfId="0" applyFont="1" applyBorder="1" applyAlignment="1" applyProtection="1">
      <alignment horizontal="left" vertical="center"/>
      <protection/>
    </xf>
    <xf numFmtId="0" fontId="1" fillId="0" borderId="39" xfId="0" applyFont="1" applyBorder="1" applyAlignment="1" applyProtection="1">
      <alignment horizontal="left" vertical="center"/>
      <protection/>
    </xf>
    <xf numFmtId="173" fontId="1" fillId="0" borderId="39" xfId="0" applyNumberFormat="1" applyFont="1" applyBorder="1" applyAlignment="1" applyProtection="1">
      <alignment horizontal="right" vertical="center"/>
      <protection/>
    </xf>
    <xf numFmtId="172" fontId="1" fillId="0" borderId="37" xfId="0" applyNumberFormat="1" applyFont="1" applyBorder="1" applyAlignment="1" applyProtection="1">
      <alignment horizontal="right" vertical="center"/>
      <protection/>
    </xf>
    <xf numFmtId="0" fontId="1" fillId="0" borderId="40" xfId="0" applyFont="1" applyBorder="1" applyAlignment="1" applyProtection="1">
      <alignment horizontal="left" vertical="center"/>
      <protection/>
    </xf>
    <xf numFmtId="0" fontId="8" fillId="0" borderId="27" xfId="0" applyFont="1" applyBorder="1" applyAlignment="1" applyProtection="1">
      <alignment horizontal="left" vertical="center"/>
      <protection/>
    </xf>
    <xf numFmtId="0" fontId="10" fillId="0" borderId="28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 applyProtection="1">
      <alignment horizontal="left" vertical="center"/>
      <protection/>
    </xf>
    <xf numFmtId="0" fontId="11" fillId="0" borderId="30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12" fillId="0" borderId="35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left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left" vertical="center"/>
      <protection/>
    </xf>
    <xf numFmtId="0" fontId="1" fillId="0" borderId="43" xfId="0" applyFont="1" applyBorder="1" applyAlignment="1" applyProtection="1">
      <alignment horizontal="left" vertical="center"/>
      <protection/>
    </xf>
    <xf numFmtId="0" fontId="4" fillId="0" borderId="44" xfId="0" applyFont="1" applyBorder="1" applyAlignment="1" applyProtection="1">
      <alignment horizontal="left" vertical="center"/>
      <protection/>
    </xf>
    <xf numFmtId="174" fontId="9" fillId="0" borderId="45" xfId="0" applyNumberFormat="1" applyFont="1" applyBorder="1" applyAlignment="1" applyProtection="1">
      <alignment horizontal="right" vertical="center"/>
      <protection/>
    </xf>
    <xf numFmtId="0" fontId="1" fillId="0" borderId="46" xfId="0" applyFont="1" applyBorder="1" applyAlignment="1" applyProtection="1">
      <alignment horizontal="left" vertical="center"/>
      <protection/>
    </xf>
    <xf numFmtId="0" fontId="4" fillId="0" borderId="45" xfId="0" applyFont="1" applyBorder="1" applyAlignment="1" applyProtection="1">
      <alignment horizontal="left" vertical="center"/>
      <protection/>
    </xf>
    <xf numFmtId="0" fontId="1" fillId="0" borderId="47" xfId="0" applyFont="1" applyBorder="1" applyAlignment="1" applyProtection="1">
      <alignment horizontal="left" vertical="center"/>
      <protection/>
    </xf>
    <xf numFmtId="174" fontId="1" fillId="0" borderId="45" xfId="0" applyNumberFormat="1" applyFont="1" applyBorder="1" applyAlignment="1" applyProtection="1">
      <alignment horizontal="left" vertical="center"/>
      <protection/>
    </xf>
    <xf numFmtId="0" fontId="7" fillId="0" borderId="45" xfId="0" applyFont="1" applyBorder="1" applyAlignment="1" applyProtection="1">
      <alignment horizontal="left" vertical="center"/>
      <protection/>
    </xf>
    <xf numFmtId="0" fontId="1" fillId="0" borderId="48" xfId="0" applyFont="1" applyBorder="1" applyAlignment="1" applyProtection="1">
      <alignment horizontal="left" vertical="center"/>
      <protection/>
    </xf>
    <xf numFmtId="2" fontId="13" fillId="0" borderId="48" xfId="0" applyNumberFormat="1" applyFont="1" applyBorder="1" applyAlignment="1" applyProtection="1">
      <alignment horizontal="right" vertical="center"/>
      <protection/>
    </xf>
    <xf numFmtId="0" fontId="8" fillId="0" borderId="49" xfId="0" applyFont="1" applyBorder="1" applyAlignment="1" applyProtection="1">
      <alignment horizontal="left" vertical="center"/>
      <protection/>
    </xf>
    <xf numFmtId="0" fontId="1" fillId="0" borderId="50" xfId="0" applyFont="1" applyBorder="1" applyAlignment="1" applyProtection="1">
      <alignment horizontal="left" vertical="center"/>
      <protection/>
    </xf>
    <xf numFmtId="0" fontId="7" fillId="0" borderId="48" xfId="0" applyFont="1" applyBorder="1" applyAlignment="1" applyProtection="1">
      <alignment horizontal="left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left" vertical="center"/>
      <protection/>
    </xf>
    <xf numFmtId="2" fontId="13" fillId="0" borderId="47" xfId="0" applyNumberFormat="1" applyFont="1" applyBorder="1" applyAlignment="1" applyProtection="1">
      <alignment horizontal="right" vertical="center"/>
      <protection/>
    </xf>
    <xf numFmtId="0" fontId="6" fillId="0" borderId="45" xfId="0" applyFont="1" applyBorder="1" applyAlignment="1" applyProtection="1">
      <alignment horizontal="left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left" vertical="center"/>
      <protection/>
    </xf>
    <xf numFmtId="174" fontId="9" fillId="0" borderId="39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left" vertical="top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53" xfId="0" applyFont="1" applyBorder="1" applyAlignment="1" applyProtection="1">
      <alignment horizontal="left" vertical="center"/>
      <protection/>
    </xf>
    <xf numFmtId="0" fontId="1" fillId="0" borderId="54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55" xfId="0" applyFont="1" applyBorder="1" applyAlignment="1" applyProtection="1">
      <alignment horizontal="left" vertical="center"/>
      <protection/>
    </xf>
    <xf numFmtId="0" fontId="1" fillId="0" borderId="56" xfId="0" applyFont="1" applyBorder="1" applyAlignment="1" applyProtection="1">
      <alignment horizontal="left" vertical="center"/>
      <protection/>
    </xf>
    <xf numFmtId="2" fontId="13" fillId="0" borderId="0" xfId="0" applyNumberFormat="1" applyFont="1" applyAlignment="1" applyProtection="1">
      <alignment horizontal="righ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4" fillId="0" borderId="57" xfId="0" applyFont="1" applyBorder="1" applyAlignment="1" applyProtection="1">
      <alignment horizontal="left"/>
      <protection/>
    </xf>
    <xf numFmtId="0" fontId="4" fillId="0" borderId="49" xfId="0" applyFont="1" applyBorder="1" applyAlignment="1" applyProtection="1">
      <alignment horizontal="left"/>
      <protection/>
    </xf>
    <xf numFmtId="2" fontId="13" fillId="0" borderId="34" xfId="0" applyNumberFormat="1" applyFont="1" applyBorder="1" applyAlignment="1" applyProtection="1">
      <alignment horizontal="right" vertical="center"/>
      <protection/>
    </xf>
    <xf numFmtId="0" fontId="1" fillId="0" borderId="58" xfId="0" applyFont="1" applyBorder="1" applyAlignment="1" applyProtection="1">
      <alignment horizontal="left" vertical="center"/>
      <protection/>
    </xf>
    <xf numFmtId="0" fontId="7" fillId="0" borderId="45" xfId="0" applyFont="1" applyBorder="1" applyAlignment="1" applyProtection="1">
      <alignment horizontal="left" vertical="center" wrapText="1"/>
      <protection/>
    </xf>
    <xf numFmtId="2" fontId="7" fillId="0" borderId="48" xfId="0" applyNumberFormat="1" applyFont="1" applyBorder="1" applyAlignment="1" applyProtection="1">
      <alignment horizontal="right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174" fontId="7" fillId="0" borderId="48" xfId="0" applyNumberFormat="1" applyFont="1" applyBorder="1" applyAlignment="1" applyProtection="1">
      <alignment horizontal="left" vertical="center"/>
      <protection/>
    </xf>
    <xf numFmtId="0" fontId="4" fillId="0" borderId="47" xfId="0" applyFont="1" applyBorder="1" applyAlignment="1" applyProtection="1">
      <alignment horizontal="left" vertical="center"/>
      <protection/>
    </xf>
    <xf numFmtId="174" fontId="9" fillId="0" borderId="49" xfId="0" applyNumberFormat="1" applyFont="1" applyBorder="1" applyAlignment="1" applyProtection="1">
      <alignment horizontal="right" vertical="center"/>
      <protection/>
    </xf>
    <xf numFmtId="0" fontId="12" fillId="0" borderId="59" xfId="0" applyFont="1" applyBorder="1" applyAlignment="1" applyProtection="1">
      <alignment horizontal="left" vertical="top"/>
      <protection/>
    </xf>
    <xf numFmtId="0" fontId="1" fillId="0" borderId="60" xfId="0" applyFont="1" applyBorder="1" applyAlignment="1" applyProtection="1">
      <alignment horizontal="left" vertical="center"/>
      <protection/>
    </xf>
    <xf numFmtId="0" fontId="1" fillId="0" borderId="42" xfId="0" applyFont="1" applyBorder="1" applyAlignment="1" applyProtection="1">
      <alignment horizontal="left" vertical="center"/>
      <protection/>
    </xf>
    <xf numFmtId="0" fontId="1" fillId="0" borderId="61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/>
      <protection/>
    </xf>
    <xf numFmtId="174" fontId="14" fillId="0" borderId="0" xfId="0" applyNumberFormat="1" applyFont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center"/>
      <protection/>
    </xf>
    <xf numFmtId="174" fontId="10" fillId="0" borderId="39" xfId="0" applyNumberFormat="1" applyFont="1" applyBorder="1" applyAlignment="1" applyProtection="1">
      <alignment horizontal="right" vertical="center"/>
      <protection/>
    </xf>
    <xf numFmtId="0" fontId="8" fillId="0" borderId="59" xfId="0" applyFont="1" applyBorder="1" applyAlignment="1" applyProtection="1">
      <alignment horizontal="left" vertical="top"/>
      <protection/>
    </xf>
    <xf numFmtId="0" fontId="4" fillId="0" borderId="15" xfId="0" applyFont="1" applyBorder="1" applyAlignment="1" applyProtection="1">
      <alignment horizontal="left"/>
      <protection/>
    </xf>
    <xf numFmtId="0" fontId="1" fillId="0" borderId="62" xfId="0" applyFont="1" applyBorder="1" applyAlignment="1" applyProtection="1">
      <alignment horizontal="left" vertical="center"/>
      <protection/>
    </xf>
    <xf numFmtId="0" fontId="4" fillId="0" borderId="63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4" fillId="0" borderId="64" xfId="0" applyFont="1" applyBorder="1" applyAlignment="1" applyProtection="1">
      <alignment horizontal="left" vertical="center"/>
      <protection/>
    </xf>
    <xf numFmtId="0" fontId="7" fillId="0" borderId="65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 vertical="top"/>
      <protection/>
    </xf>
    <xf numFmtId="0" fontId="6" fillId="24" borderId="66" xfId="0" applyFont="1" applyFill="1" applyBorder="1" applyAlignment="1" applyProtection="1">
      <alignment horizontal="center" vertical="center" wrapText="1"/>
      <protection/>
    </xf>
    <xf numFmtId="0" fontId="17" fillId="0" borderId="66" xfId="0" applyFont="1" applyBorder="1" applyAlignment="1" applyProtection="1">
      <alignment horizontal="left" wrapText="1"/>
      <protection/>
    </xf>
    <xf numFmtId="0" fontId="21" fillId="0" borderId="66" xfId="0" applyFont="1" applyBorder="1" applyAlignment="1" applyProtection="1">
      <alignment horizontal="left" wrapText="1"/>
      <protection/>
    </xf>
    <xf numFmtId="174" fontId="21" fillId="0" borderId="66" xfId="0" applyNumberFormat="1" applyFont="1" applyBorder="1" applyAlignment="1" applyProtection="1">
      <alignment horizontal="right"/>
      <protection/>
    </xf>
    <xf numFmtId="2" fontId="21" fillId="0" borderId="29" xfId="0" applyNumberFormat="1" applyFont="1" applyBorder="1" applyAlignment="1" applyProtection="1">
      <alignment horizontal="right"/>
      <protection/>
    </xf>
    <xf numFmtId="0" fontId="22" fillId="0" borderId="66" xfId="0" applyFont="1" applyBorder="1" applyAlignment="1">
      <alignment horizontal="left" wrapText="1"/>
    </xf>
    <xf numFmtId="174" fontId="22" fillId="0" borderId="66" xfId="0" applyNumberFormat="1" applyFont="1" applyBorder="1" applyAlignment="1">
      <alignment horizontal="right"/>
    </xf>
    <xf numFmtId="2" fontId="22" fillId="0" borderId="29" xfId="0" applyNumberFormat="1" applyFont="1" applyBorder="1" applyAlignment="1">
      <alignment horizontal="right"/>
    </xf>
    <xf numFmtId="0" fontId="23" fillId="0" borderId="66" xfId="0" applyFont="1" applyBorder="1" applyAlignment="1">
      <alignment horizontal="left" wrapText="1"/>
    </xf>
    <xf numFmtId="174" fontId="23" fillId="0" borderId="66" xfId="0" applyNumberFormat="1" applyFont="1" applyBorder="1" applyAlignment="1">
      <alignment horizontal="right"/>
    </xf>
    <xf numFmtId="2" fontId="23" fillId="0" borderId="29" xfId="0" applyNumberFormat="1" applyFont="1" applyBorder="1" applyAlignment="1">
      <alignment horizontal="right"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67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7" fillId="0" borderId="18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32" xfId="0" applyFont="1" applyBorder="1" applyAlignment="1" applyProtection="1">
      <alignment horizontal="left" vertical="center"/>
      <protection/>
    </xf>
    <xf numFmtId="0" fontId="4" fillId="0" borderId="33" xfId="0" applyFont="1" applyBorder="1" applyAlignment="1" applyProtection="1">
      <alignment horizontal="left" vertical="center"/>
      <protection/>
    </xf>
    <xf numFmtId="0" fontId="4" fillId="0" borderId="34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172" fontId="0" fillId="0" borderId="36" xfId="0" applyNumberFormat="1" applyFont="1" applyBorder="1" applyAlignment="1" applyProtection="1">
      <alignment horizontal="right" vertical="center"/>
      <protection/>
    </xf>
    <xf numFmtId="172" fontId="0" fillId="0" borderId="37" xfId="0" applyNumberFormat="1" applyFont="1" applyBorder="1" applyAlignment="1" applyProtection="1">
      <alignment horizontal="right" vertical="center"/>
      <protection/>
    </xf>
    <xf numFmtId="172" fontId="9" fillId="0" borderId="38" xfId="0" applyNumberFormat="1" applyFont="1" applyBorder="1" applyAlignment="1" applyProtection="1">
      <alignment horizontal="right" vertical="center"/>
      <protection/>
    </xf>
    <xf numFmtId="172" fontId="0" fillId="0" borderId="38" xfId="0" applyNumberFormat="1" applyFont="1" applyBorder="1" applyAlignment="1" applyProtection="1">
      <alignment horizontal="right" vertical="center"/>
      <protection/>
    </xf>
    <xf numFmtId="172" fontId="0" fillId="0" borderId="39" xfId="0" applyNumberFormat="1" applyFont="1" applyBorder="1" applyAlignment="1" applyProtection="1">
      <alignment horizontal="right" vertical="center"/>
      <protection/>
    </xf>
    <xf numFmtId="172" fontId="9" fillId="0" borderId="37" xfId="0" applyNumberFormat="1" applyFont="1" applyBorder="1" applyAlignment="1" applyProtection="1">
      <alignment horizontal="right" vertical="center"/>
      <protection/>
    </xf>
    <xf numFmtId="172" fontId="0" fillId="0" borderId="16" xfId="0" applyNumberFormat="1" applyFont="1" applyBorder="1" applyAlignment="1" applyProtection="1">
      <alignment horizontal="right" vertical="center"/>
      <protection/>
    </xf>
    <xf numFmtId="174" fontId="9" fillId="0" borderId="37" xfId="0" applyNumberFormat="1" applyFont="1" applyBorder="1" applyAlignment="1" applyProtection="1">
      <alignment horizontal="right" vertical="center"/>
      <protection/>
    </xf>
    <xf numFmtId="172" fontId="0" fillId="0" borderId="40" xfId="0" applyNumberFormat="1" applyFont="1" applyBorder="1" applyAlignment="1" applyProtection="1">
      <alignment horizontal="right" vertical="center"/>
      <protection/>
    </xf>
    <xf numFmtId="0" fontId="8" fillId="0" borderId="28" xfId="0" applyFont="1" applyBorder="1" applyAlignment="1" applyProtection="1">
      <alignment horizontal="left" vertical="center" wrapText="1"/>
      <protection/>
    </xf>
    <xf numFmtId="0" fontId="11" fillId="0" borderId="32" xfId="0" applyFont="1" applyBorder="1" applyAlignment="1" applyProtection="1">
      <alignment horizontal="left" vertical="center"/>
      <protection/>
    </xf>
    <xf numFmtId="0" fontId="6" fillId="0" borderId="42" xfId="0" applyFont="1" applyBorder="1" applyAlignment="1" applyProtection="1">
      <alignment horizontal="left" vertical="center"/>
      <protection/>
    </xf>
    <xf numFmtId="0" fontId="4" fillId="0" borderId="43" xfId="0" applyFont="1" applyBorder="1" applyAlignment="1" applyProtection="1">
      <alignment horizontal="left" vertical="center"/>
      <protection/>
    </xf>
    <xf numFmtId="0" fontId="4" fillId="0" borderId="46" xfId="0" applyFont="1" applyBorder="1" applyAlignment="1" applyProtection="1">
      <alignment horizontal="left" vertical="center"/>
      <protection/>
    </xf>
    <xf numFmtId="174" fontId="0" fillId="0" borderId="45" xfId="0" applyNumberFormat="1" applyFont="1" applyBorder="1" applyAlignment="1" applyProtection="1">
      <alignment horizontal="right" vertical="center"/>
      <protection/>
    </xf>
    <xf numFmtId="172" fontId="0" fillId="0" borderId="48" xfId="0" applyNumberFormat="1" applyFont="1" applyBorder="1" applyAlignment="1" applyProtection="1">
      <alignment horizontal="right" vertical="center"/>
      <protection/>
    </xf>
    <xf numFmtId="175" fontId="7" fillId="0" borderId="44" xfId="0" applyNumberFormat="1" applyFont="1" applyBorder="1" applyAlignment="1" applyProtection="1">
      <alignment horizontal="right" vertical="center"/>
      <protection/>
    </xf>
    <xf numFmtId="0" fontId="4" fillId="0" borderId="49" xfId="0" applyFont="1" applyBorder="1" applyAlignment="1" applyProtection="1">
      <alignment horizontal="left" vertical="center"/>
      <protection/>
    </xf>
    <xf numFmtId="0" fontId="4" fillId="0" borderId="50" xfId="0" applyFont="1" applyBorder="1" applyAlignment="1" applyProtection="1">
      <alignment horizontal="left" vertical="center"/>
      <protection/>
    </xf>
    <xf numFmtId="174" fontId="9" fillId="0" borderId="27" xfId="0" applyNumberFormat="1" applyFont="1" applyBorder="1" applyAlignment="1" applyProtection="1">
      <alignment horizontal="right" vertical="center"/>
      <protection/>
    </xf>
    <xf numFmtId="174" fontId="0" fillId="0" borderId="27" xfId="0" applyNumberFormat="1" applyFont="1" applyBorder="1" applyAlignment="1" applyProtection="1">
      <alignment horizontal="right" vertical="center"/>
      <protection/>
    </xf>
    <xf numFmtId="172" fontId="0" fillId="0" borderId="29" xfId="0" applyNumberFormat="1" applyFont="1" applyBorder="1" applyAlignment="1" applyProtection="1">
      <alignment horizontal="righ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4" fillId="0" borderId="38" xfId="0" applyFont="1" applyBorder="1" applyAlignment="1" applyProtection="1">
      <alignment horizontal="left" vertical="center"/>
      <protection/>
    </xf>
    <xf numFmtId="174" fontId="9" fillId="0" borderId="63" xfId="0" applyNumberFormat="1" applyFont="1" applyBorder="1" applyAlignment="1" applyProtection="1">
      <alignment horizontal="right" vertical="center"/>
      <protection/>
    </xf>
    <xf numFmtId="174" fontId="9" fillId="0" borderId="28" xfId="0" applyNumberFormat="1" applyFont="1" applyBorder="1" applyAlignment="1" applyProtection="1">
      <alignment horizontal="right" vertical="center"/>
      <protection/>
    </xf>
    <xf numFmtId="172" fontId="9" fillId="0" borderId="16" xfId="0" applyNumberFormat="1" applyFont="1" applyBorder="1" applyAlignment="1" applyProtection="1">
      <alignment horizontal="right" vertical="center"/>
      <protection/>
    </xf>
    <xf numFmtId="0" fontId="4" fillId="0" borderId="53" xfId="0" applyFont="1" applyBorder="1" applyAlignment="1" applyProtection="1">
      <alignment horizontal="left" vertical="center"/>
      <protection/>
    </xf>
    <xf numFmtId="0" fontId="4" fillId="0" borderId="54" xfId="0" applyFont="1" applyBorder="1" applyAlignment="1" applyProtection="1">
      <alignment horizontal="left" vertical="center"/>
      <protection/>
    </xf>
    <xf numFmtId="0" fontId="4" fillId="0" borderId="55" xfId="0" applyFont="1" applyBorder="1" applyAlignment="1" applyProtection="1">
      <alignment horizontal="left" vertical="center"/>
      <protection/>
    </xf>
    <xf numFmtId="0" fontId="4" fillId="0" borderId="56" xfId="0" applyFont="1" applyBorder="1" applyAlignment="1" applyProtection="1">
      <alignment horizontal="left" vertical="center"/>
      <protection/>
    </xf>
    <xf numFmtId="0" fontId="7" fillId="0" borderId="34" xfId="0" applyFont="1" applyBorder="1" applyAlignment="1" applyProtection="1">
      <alignment horizontal="left" vertical="center"/>
      <protection/>
    </xf>
    <xf numFmtId="0" fontId="4" fillId="0" borderId="58" xfId="0" applyFont="1" applyBorder="1" applyAlignment="1" applyProtection="1">
      <alignment horizontal="left" vertical="center"/>
      <protection/>
    </xf>
    <xf numFmtId="0" fontId="4" fillId="0" borderId="60" xfId="0" applyFont="1" applyBorder="1" applyAlignment="1" applyProtection="1">
      <alignment horizontal="left" vertical="center"/>
      <protection/>
    </xf>
    <xf numFmtId="0" fontId="4" fillId="0" borderId="42" xfId="0" applyFont="1" applyBorder="1" applyAlignment="1" applyProtection="1">
      <alignment horizontal="left" vertical="center"/>
      <protection/>
    </xf>
    <xf numFmtId="0" fontId="14" fillId="0" borderId="41" xfId="0" applyFont="1" applyBorder="1" applyAlignment="1" applyProtection="1">
      <alignment horizontal="center" vertical="center"/>
      <protection/>
    </xf>
    <xf numFmtId="172" fontId="13" fillId="0" borderId="45" xfId="0" applyNumberFormat="1" applyFont="1" applyBorder="1" applyAlignment="1" applyProtection="1">
      <alignment horizontal="right" vertical="center"/>
      <protection/>
    </xf>
    <xf numFmtId="0" fontId="14" fillId="0" borderId="47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74" fontId="13" fillId="0" borderId="48" xfId="0" applyNumberFormat="1" applyFont="1" applyBorder="1" applyAlignment="1" applyProtection="1">
      <alignment horizontal="right" vertical="center"/>
      <protection/>
    </xf>
    <xf numFmtId="174" fontId="13" fillId="0" borderId="45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174" fontId="10" fillId="0" borderId="65" xfId="0" applyNumberFormat="1" applyFont="1" applyBorder="1" applyAlignment="1" applyProtection="1">
      <alignment horizontal="right" vertical="center"/>
      <protection/>
    </xf>
    <xf numFmtId="0" fontId="0" fillId="0" borderId="31" xfId="0" applyFont="1" applyBorder="1" applyAlignment="1" applyProtection="1">
      <alignment horizontal="left" vertical="center"/>
      <protection/>
    </xf>
    <xf numFmtId="0" fontId="14" fillId="0" borderId="42" xfId="0" applyFont="1" applyBorder="1" applyAlignment="1" applyProtection="1">
      <alignment horizontal="left" vertical="center"/>
      <protection/>
    </xf>
    <xf numFmtId="0" fontId="14" fillId="0" borderId="56" xfId="0" applyFont="1" applyBorder="1" applyAlignment="1" applyProtection="1">
      <alignment horizontal="left" vertical="center"/>
      <protection/>
    </xf>
    <xf numFmtId="0" fontId="4" fillId="0" borderId="62" xfId="0" applyFont="1" applyBorder="1" applyAlignment="1" applyProtection="1">
      <alignment horizontal="left" vertical="center"/>
      <protection/>
    </xf>
    <xf numFmtId="0" fontId="4" fillId="0" borderId="68" xfId="0" applyFont="1" applyBorder="1" applyAlignment="1" applyProtection="1">
      <alignment horizontal="left" vertical="center"/>
      <protection/>
    </xf>
    <xf numFmtId="0" fontId="4" fillId="0" borderId="40" xfId="0" applyFont="1" applyBorder="1" applyAlignment="1" applyProtection="1">
      <alignment horizontal="left" vertical="center"/>
      <protection/>
    </xf>
    <xf numFmtId="0" fontId="0" fillId="0" borderId="0" xfId="84" applyFont="1" applyAlignment="1">
      <alignment horizontal="left" vertical="top"/>
      <protection locked="0"/>
    </xf>
    <xf numFmtId="0" fontId="16" fillId="0" borderId="0" xfId="84" applyFont="1" applyAlignment="1" applyProtection="1">
      <alignment horizontal="left"/>
      <protection/>
    </xf>
    <xf numFmtId="0" fontId="17" fillId="0" borderId="0" xfId="84" applyFont="1" applyAlignment="1" applyProtection="1">
      <alignment horizontal="left" vertical="center"/>
      <protection/>
    </xf>
    <xf numFmtId="0" fontId="4" fillId="0" borderId="0" xfId="84" applyFont="1" applyAlignment="1" applyProtection="1">
      <alignment horizontal="left" vertical="top"/>
      <protection/>
    </xf>
    <xf numFmtId="0" fontId="18" fillId="0" borderId="0" xfId="84" applyFont="1" applyAlignment="1" applyProtection="1">
      <alignment horizontal="left" vertical="center"/>
      <protection/>
    </xf>
    <xf numFmtId="0" fontId="18" fillId="0" borderId="0" xfId="84" applyFont="1" applyAlignment="1" applyProtection="1">
      <alignment horizontal="left"/>
      <protection/>
    </xf>
    <xf numFmtId="0" fontId="19" fillId="0" borderId="0" xfId="84" applyFont="1" applyAlignment="1" applyProtection="1">
      <alignment horizontal="left"/>
      <protection/>
    </xf>
    <xf numFmtId="0" fontId="18" fillId="0" borderId="0" xfId="84" applyFont="1" applyAlignment="1" applyProtection="1">
      <alignment horizontal="left" vertical="top"/>
      <protection/>
    </xf>
    <xf numFmtId="0" fontId="13" fillId="0" borderId="0" xfId="84" applyFont="1" applyAlignment="1" applyProtection="1">
      <alignment horizontal="left"/>
      <protection/>
    </xf>
    <xf numFmtId="0" fontId="7" fillId="24" borderId="66" xfId="84" applyFont="1" applyFill="1" applyBorder="1" applyAlignment="1" applyProtection="1">
      <alignment horizontal="center" vertical="center" wrapText="1"/>
      <protection/>
    </xf>
    <xf numFmtId="0" fontId="7" fillId="24" borderId="66" xfId="84" applyFont="1" applyFill="1" applyBorder="1" applyAlignment="1" applyProtection="1">
      <alignment horizontal="center" vertical="center"/>
      <protection/>
    </xf>
    <xf numFmtId="0" fontId="13" fillId="0" borderId="0" xfId="84" applyFont="1" applyAlignment="1" applyProtection="1">
      <alignment horizontal="left" vertical="center"/>
      <protection/>
    </xf>
    <xf numFmtId="0" fontId="25" fillId="0" borderId="0" xfId="84" applyFont="1" applyAlignment="1">
      <alignment horizontal="center" wrapText="1"/>
      <protection locked="0"/>
    </xf>
    <xf numFmtId="0" fontId="25" fillId="0" borderId="0" xfId="84" applyFont="1" applyAlignment="1">
      <alignment horizontal="left" wrapText="1"/>
      <protection locked="0"/>
    </xf>
    <xf numFmtId="176" fontId="25" fillId="0" borderId="0" xfId="84" applyNumberFormat="1" applyFont="1" applyAlignment="1">
      <alignment horizontal="right"/>
      <protection locked="0"/>
    </xf>
    <xf numFmtId="0" fontId="26" fillId="0" borderId="66" xfId="84" applyFont="1" applyBorder="1" applyAlignment="1">
      <alignment horizontal="center" wrapText="1"/>
      <protection locked="0"/>
    </xf>
    <xf numFmtId="0" fontId="26" fillId="0" borderId="66" xfId="84" applyFont="1" applyBorder="1" applyAlignment="1">
      <alignment horizontal="left" wrapText="1"/>
      <protection locked="0"/>
    </xf>
    <xf numFmtId="176" fontId="26" fillId="0" borderId="66" xfId="84" applyNumberFormat="1" applyFont="1" applyBorder="1" applyAlignment="1">
      <alignment horizontal="right"/>
      <protection locked="0"/>
    </xf>
    <xf numFmtId="0" fontId="27" fillId="0" borderId="0" xfId="84" applyFont="1" applyAlignment="1">
      <alignment horizontal="center" wrapText="1"/>
      <protection locked="0"/>
    </xf>
    <xf numFmtId="0" fontId="27" fillId="0" borderId="0" xfId="84" applyFont="1" applyAlignment="1">
      <alignment horizontal="left" wrapText="1"/>
      <protection locked="0"/>
    </xf>
    <xf numFmtId="176" fontId="27" fillId="0" borderId="0" xfId="84" applyNumberFormat="1" applyFont="1" applyAlignment="1">
      <alignment horizontal="right"/>
      <protection locked="0"/>
    </xf>
    <xf numFmtId="0" fontId="17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176" fontId="7" fillId="0" borderId="0" xfId="0" applyNumberFormat="1" applyFont="1" applyAlignment="1" applyProtection="1">
      <alignment horizontal="right" vertical="top"/>
      <protection/>
    </xf>
    <xf numFmtId="0" fontId="19" fillId="0" borderId="0" xfId="0" applyFont="1" applyAlignment="1" applyProtection="1">
      <alignment horizontal="left" vertical="top" wrapText="1"/>
      <protection/>
    </xf>
    <xf numFmtId="176" fontId="19" fillId="0" borderId="0" xfId="0" applyNumberFormat="1" applyFont="1" applyAlignment="1" applyProtection="1">
      <alignment horizontal="right" vertical="top"/>
      <protection/>
    </xf>
    <xf numFmtId="0" fontId="29" fillId="24" borderId="66" xfId="0" applyFont="1" applyFill="1" applyBorder="1" applyAlignment="1" applyProtection="1">
      <alignment horizontal="center" vertical="center" wrapText="1"/>
      <protection/>
    </xf>
    <xf numFmtId="172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 wrapText="1"/>
    </xf>
    <xf numFmtId="176" fontId="25" fillId="0" borderId="0" xfId="0" applyNumberFormat="1" applyFont="1" applyAlignment="1">
      <alignment horizontal="right"/>
    </xf>
    <xf numFmtId="172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left" wrapText="1"/>
    </xf>
    <xf numFmtId="176" fontId="26" fillId="0" borderId="0" xfId="0" applyNumberFormat="1" applyFont="1" applyAlignment="1">
      <alignment horizontal="right"/>
    </xf>
    <xf numFmtId="172" fontId="7" fillId="0" borderId="66" xfId="0" applyNumberFormat="1" applyFont="1" applyBorder="1" applyAlignment="1">
      <alignment horizontal="center"/>
    </xf>
    <xf numFmtId="0" fontId="7" fillId="0" borderId="66" xfId="0" applyFont="1" applyBorder="1" applyAlignment="1">
      <alignment horizontal="left" wrapText="1"/>
    </xf>
    <xf numFmtId="176" fontId="7" fillId="0" borderId="66" xfId="0" applyNumberFormat="1" applyFont="1" applyBorder="1" applyAlignment="1">
      <alignment horizontal="right"/>
    </xf>
    <xf numFmtId="172" fontId="30" fillId="0" borderId="66" xfId="0" applyNumberFormat="1" applyFont="1" applyBorder="1" applyAlignment="1">
      <alignment horizontal="center"/>
    </xf>
    <xf numFmtId="0" fontId="30" fillId="0" borderId="66" xfId="0" applyFont="1" applyBorder="1" applyAlignment="1">
      <alignment horizontal="left" wrapText="1"/>
    </xf>
    <xf numFmtId="176" fontId="30" fillId="0" borderId="66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176" fontId="31" fillId="0" borderId="0" xfId="0" applyNumberFormat="1" applyFont="1" applyAlignment="1">
      <alignment horizontal="right" vertical="center"/>
    </xf>
    <xf numFmtId="172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left" wrapText="1"/>
    </xf>
    <xf numFmtId="176" fontId="27" fillId="0" borderId="0" xfId="0" applyNumberFormat="1" applyFont="1" applyAlignment="1">
      <alignment horizontal="right"/>
    </xf>
    <xf numFmtId="172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76" fontId="0" fillId="0" borderId="0" xfId="0" applyNumberFormat="1" applyAlignment="1">
      <alignment horizontal="right" vertical="top"/>
    </xf>
    <xf numFmtId="0" fontId="0" fillId="0" borderId="0" xfId="85" applyFont="1" applyAlignment="1">
      <alignment horizontal="left" vertical="top"/>
      <protection locked="0"/>
    </xf>
    <xf numFmtId="0" fontId="16" fillId="0" borderId="0" xfId="85" applyFont="1" applyAlignment="1" applyProtection="1">
      <alignment horizontal="left"/>
      <protection/>
    </xf>
    <xf numFmtId="0" fontId="17" fillId="0" borderId="0" xfId="85" applyFont="1" applyAlignment="1" applyProtection="1">
      <alignment horizontal="left" vertical="center"/>
      <protection/>
    </xf>
    <xf numFmtId="0" fontId="4" fillId="0" borderId="0" xfId="85" applyFont="1" applyAlignment="1" applyProtection="1">
      <alignment horizontal="left" vertical="top"/>
      <protection/>
    </xf>
    <xf numFmtId="0" fontId="18" fillId="0" borderId="0" xfId="85" applyFont="1" applyAlignment="1" applyProtection="1">
      <alignment horizontal="left" vertical="center"/>
      <protection/>
    </xf>
    <xf numFmtId="0" fontId="18" fillId="0" borderId="0" xfId="85" applyFont="1" applyAlignment="1" applyProtection="1">
      <alignment horizontal="left"/>
      <protection/>
    </xf>
    <xf numFmtId="0" fontId="19" fillId="0" borderId="0" xfId="85" applyFont="1" applyAlignment="1" applyProtection="1">
      <alignment horizontal="left"/>
      <protection/>
    </xf>
    <xf numFmtId="0" fontId="18" fillId="0" borderId="0" xfId="85" applyFont="1" applyAlignment="1" applyProtection="1">
      <alignment horizontal="left" vertical="top"/>
      <protection/>
    </xf>
    <xf numFmtId="0" fontId="13" fillId="0" borderId="0" xfId="85" applyFont="1" applyAlignment="1" applyProtection="1">
      <alignment horizontal="left"/>
      <protection/>
    </xf>
    <xf numFmtId="0" fontId="7" fillId="24" borderId="66" xfId="85" applyFont="1" applyFill="1" applyBorder="1" applyAlignment="1" applyProtection="1">
      <alignment horizontal="center" vertical="center" wrapText="1"/>
      <protection/>
    </xf>
    <xf numFmtId="0" fontId="7" fillId="24" borderId="66" xfId="85" applyFont="1" applyFill="1" applyBorder="1" applyAlignment="1" applyProtection="1">
      <alignment horizontal="center" vertical="center"/>
      <protection/>
    </xf>
    <xf numFmtId="0" fontId="13" fillId="0" borderId="0" xfId="85" applyFont="1" applyAlignment="1" applyProtection="1">
      <alignment horizontal="left" vertical="center"/>
      <protection/>
    </xf>
    <xf numFmtId="0" fontId="25" fillId="0" borderId="0" xfId="85" applyFont="1" applyAlignment="1">
      <alignment horizontal="center" wrapText="1"/>
      <protection locked="0"/>
    </xf>
    <xf numFmtId="0" fontId="25" fillId="0" borderId="0" xfId="85" applyFont="1" applyAlignment="1">
      <alignment horizontal="left" wrapText="1"/>
      <protection locked="0"/>
    </xf>
    <xf numFmtId="176" fontId="25" fillId="0" borderId="0" xfId="85" applyNumberFormat="1" applyFont="1" applyAlignment="1">
      <alignment horizontal="right"/>
      <protection locked="0"/>
    </xf>
    <xf numFmtId="0" fontId="26" fillId="0" borderId="66" xfId="85" applyFont="1" applyBorder="1" applyAlignment="1">
      <alignment horizontal="center" wrapText="1"/>
      <protection locked="0"/>
    </xf>
    <xf numFmtId="0" fontId="26" fillId="0" borderId="66" xfId="85" applyFont="1" applyBorder="1" applyAlignment="1">
      <alignment horizontal="left" wrapText="1"/>
      <protection locked="0"/>
    </xf>
    <xf numFmtId="176" fontId="26" fillId="0" borderId="66" xfId="85" applyNumberFormat="1" applyFont="1" applyBorder="1" applyAlignment="1">
      <alignment horizontal="right"/>
      <protection locked="0"/>
    </xf>
    <xf numFmtId="0" fontId="27" fillId="0" borderId="0" xfId="85" applyFont="1" applyAlignment="1">
      <alignment horizontal="center" wrapText="1"/>
      <protection locked="0"/>
    </xf>
    <xf numFmtId="0" fontId="27" fillId="0" borderId="0" xfId="85" applyFont="1" applyAlignment="1">
      <alignment horizontal="left" wrapText="1"/>
      <protection locked="0"/>
    </xf>
    <xf numFmtId="176" fontId="27" fillId="0" borderId="0" xfId="85" applyNumberFormat="1" applyFont="1" applyAlignment="1">
      <alignment horizontal="right"/>
      <protection locked="0"/>
    </xf>
    <xf numFmtId="0" fontId="0" fillId="0" borderId="0" xfId="86" applyFont="1" applyAlignment="1">
      <alignment horizontal="left" vertical="top"/>
      <protection locked="0"/>
    </xf>
    <xf numFmtId="0" fontId="16" fillId="0" borderId="0" xfId="86" applyFont="1" applyAlignment="1" applyProtection="1">
      <alignment horizontal="left"/>
      <protection/>
    </xf>
    <xf numFmtId="0" fontId="17" fillId="0" borderId="0" xfId="86" applyFont="1" applyAlignment="1" applyProtection="1">
      <alignment horizontal="left" vertical="center"/>
      <protection/>
    </xf>
    <xf numFmtId="0" fontId="4" fillId="0" borderId="0" xfId="86" applyFont="1" applyAlignment="1" applyProtection="1">
      <alignment horizontal="left" vertical="top"/>
      <protection/>
    </xf>
    <xf numFmtId="0" fontId="18" fillId="0" borderId="0" xfId="86" applyFont="1" applyAlignment="1" applyProtection="1">
      <alignment horizontal="left" vertical="center"/>
      <protection/>
    </xf>
    <xf numFmtId="0" fontId="18" fillId="0" borderId="0" xfId="86" applyFont="1" applyAlignment="1" applyProtection="1">
      <alignment horizontal="left"/>
      <protection/>
    </xf>
    <xf numFmtId="0" fontId="19" fillId="0" borderId="0" xfId="86" applyFont="1" applyAlignment="1" applyProtection="1">
      <alignment horizontal="left"/>
      <protection/>
    </xf>
    <xf numFmtId="0" fontId="18" fillId="0" borderId="0" xfId="86" applyFont="1" applyAlignment="1" applyProtection="1">
      <alignment horizontal="left" vertical="top"/>
      <protection/>
    </xf>
    <xf numFmtId="0" fontId="13" fillId="0" borderId="0" xfId="86" applyFont="1" applyAlignment="1" applyProtection="1">
      <alignment horizontal="left"/>
      <protection/>
    </xf>
    <xf numFmtId="0" fontId="7" fillId="24" borderId="66" xfId="86" applyFont="1" applyFill="1" applyBorder="1" applyAlignment="1" applyProtection="1">
      <alignment horizontal="center" vertical="center" wrapText="1"/>
      <protection/>
    </xf>
    <xf numFmtId="0" fontId="7" fillId="24" borderId="66" xfId="86" applyFont="1" applyFill="1" applyBorder="1" applyAlignment="1" applyProtection="1">
      <alignment horizontal="center" vertical="center"/>
      <protection/>
    </xf>
    <xf numFmtId="0" fontId="13" fillId="0" borderId="0" xfId="86" applyFont="1" applyAlignment="1" applyProtection="1">
      <alignment horizontal="left" vertical="center"/>
      <protection/>
    </xf>
    <xf numFmtId="0" fontId="25" fillId="0" borderId="0" xfId="86" applyFont="1" applyAlignment="1">
      <alignment horizontal="center" wrapText="1"/>
      <protection locked="0"/>
    </xf>
    <xf numFmtId="0" fontId="25" fillId="0" borderId="0" xfId="86" applyFont="1" applyAlignment="1">
      <alignment horizontal="left" wrapText="1"/>
      <protection locked="0"/>
    </xf>
    <xf numFmtId="176" fontId="25" fillId="0" borderId="0" xfId="86" applyNumberFormat="1" applyFont="1" applyAlignment="1">
      <alignment horizontal="right"/>
      <protection locked="0"/>
    </xf>
    <xf numFmtId="0" fontId="26" fillId="0" borderId="66" xfId="86" applyFont="1" applyBorder="1" applyAlignment="1">
      <alignment horizontal="center" wrapText="1"/>
      <protection locked="0"/>
    </xf>
    <xf numFmtId="0" fontId="26" fillId="0" borderId="66" xfId="86" applyFont="1" applyBorder="1" applyAlignment="1">
      <alignment horizontal="left" wrapText="1"/>
      <protection locked="0"/>
    </xf>
    <xf numFmtId="176" fontId="26" fillId="0" borderId="66" xfId="86" applyNumberFormat="1" applyFont="1" applyBorder="1" applyAlignment="1">
      <alignment horizontal="right"/>
      <protection locked="0"/>
    </xf>
    <xf numFmtId="0" fontId="27" fillId="0" borderId="0" xfId="86" applyFont="1" applyAlignment="1">
      <alignment horizontal="center" wrapText="1"/>
      <protection locked="0"/>
    </xf>
    <xf numFmtId="0" fontId="27" fillId="0" borderId="0" xfId="86" applyFont="1" applyAlignment="1">
      <alignment horizontal="left" wrapText="1"/>
      <protection locked="0"/>
    </xf>
    <xf numFmtId="176" fontId="27" fillId="0" borderId="0" xfId="86" applyNumberFormat="1" applyFont="1" applyAlignment="1">
      <alignment horizontal="right"/>
      <protection locked="0"/>
    </xf>
    <xf numFmtId="0" fontId="0" fillId="0" borderId="0" xfId="87" applyFont="1" applyAlignment="1">
      <alignment horizontal="left" vertical="top"/>
      <protection locked="0"/>
    </xf>
    <xf numFmtId="0" fontId="16" fillId="0" borderId="0" xfId="87" applyFont="1" applyAlignment="1" applyProtection="1">
      <alignment horizontal="left"/>
      <protection/>
    </xf>
    <xf numFmtId="0" fontId="17" fillId="0" borderId="0" xfId="87" applyFont="1" applyAlignment="1" applyProtection="1">
      <alignment horizontal="left" vertical="center"/>
      <protection/>
    </xf>
    <xf numFmtId="0" fontId="4" fillId="0" borderId="0" xfId="87" applyFont="1" applyAlignment="1" applyProtection="1">
      <alignment horizontal="left" vertical="top"/>
      <protection/>
    </xf>
    <xf numFmtId="0" fontId="18" fillId="0" borderId="0" xfId="87" applyFont="1" applyAlignment="1" applyProtection="1">
      <alignment horizontal="left" vertical="center"/>
      <protection/>
    </xf>
    <xf numFmtId="0" fontId="18" fillId="0" borderId="0" xfId="87" applyFont="1" applyAlignment="1" applyProtection="1">
      <alignment horizontal="left"/>
      <protection/>
    </xf>
    <xf numFmtId="0" fontId="19" fillId="0" borderId="0" xfId="87" applyFont="1" applyAlignment="1" applyProtection="1">
      <alignment horizontal="left"/>
      <protection/>
    </xf>
    <xf numFmtId="0" fontId="18" fillId="0" borderId="0" xfId="87" applyFont="1" applyAlignment="1" applyProtection="1">
      <alignment horizontal="left" vertical="top"/>
      <protection/>
    </xf>
    <xf numFmtId="0" fontId="13" fillId="0" borderId="0" xfId="87" applyFont="1" applyAlignment="1" applyProtection="1">
      <alignment horizontal="left"/>
      <protection/>
    </xf>
    <xf numFmtId="0" fontId="7" fillId="24" borderId="66" xfId="87" applyFont="1" applyFill="1" applyBorder="1" applyAlignment="1" applyProtection="1">
      <alignment horizontal="center" vertical="center" wrapText="1"/>
      <protection/>
    </xf>
    <xf numFmtId="0" fontId="7" fillId="24" borderId="66" xfId="87" applyFont="1" applyFill="1" applyBorder="1" applyAlignment="1" applyProtection="1">
      <alignment horizontal="center" vertical="center"/>
      <protection/>
    </xf>
    <xf numFmtId="0" fontId="13" fillId="0" borderId="0" xfId="87" applyFont="1" applyAlignment="1" applyProtection="1">
      <alignment horizontal="left" vertical="center"/>
      <protection/>
    </xf>
    <xf numFmtId="0" fontId="25" fillId="0" borderId="0" xfId="87" applyFont="1" applyAlignment="1">
      <alignment horizontal="center" wrapText="1"/>
      <protection locked="0"/>
    </xf>
    <xf numFmtId="0" fontId="25" fillId="0" borderId="0" xfId="87" applyFont="1" applyAlignment="1">
      <alignment horizontal="left" wrapText="1"/>
      <protection locked="0"/>
    </xf>
    <xf numFmtId="176" fontId="25" fillId="0" borderId="0" xfId="87" applyNumberFormat="1" applyFont="1" applyAlignment="1">
      <alignment horizontal="right"/>
      <protection locked="0"/>
    </xf>
    <xf numFmtId="0" fontId="26" fillId="0" borderId="66" xfId="87" applyFont="1" applyBorder="1" applyAlignment="1">
      <alignment horizontal="center" wrapText="1"/>
      <protection locked="0"/>
    </xf>
    <xf numFmtId="0" fontId="26" fillId="0" borderId="66" xfId="87" applyFont="1" applyBorder="1" applyAlignment="1">
      <alignment horizontal="left" wrapText="1"/>
      <protection locked="0"/>
    </xf>
    <xf numFmtId="176" fontId="26" fillId="0" borderId="66" xfId="87" applyNumberFormat="1" applyFont="1" applyBorder="1" applyAlignment="1">
      <alignment horizontal="right"/>
      <protection locked="0"/>
    </xf>
    <xf numFmtId="0" fontId="27" fillId="0" borderId="0" xfId="87" applyFont="1" applyAlignment="1">
      <alignment horizontal="center" wrapText="1"/>
      <protection locked="0"/>
    </xf>
    <xf numFmtId="0" fontId="27" fillId="0" borderId="0" xfId="87" applyFont="1" applyAlignment="1">
      <alignment horizontal="left" wrapText="1"/>
      <protection locked="0"/>
    </xf>
    <xf numFmtId="176" fontId="27" fillId="0" borderId="0" xfId="87" applyNumberFormat="1" applyFont="1" applyAlignment="1">
      <alignment horizontal="right"/>
      <protection locked="0"/>
    </xf>
    <xf numFmtId="0" fontId="0" fillId="0" borderId="0" xfId="88" applyFont="1" applyAlignment="1">
      <alignment horizontal="left" vertical="top"/>
      <protection locked="0"/>
    </xf>
    <xf numFmtId="0" fontId="16" fillId="0" borderId="0" xfId="88" applyFont="1" applyAlignment="1" applyProtection="1">
      <alignment horizontal="left"/>
      <protection/>
    </xf>
    <xf numFmtId="0" fontId="17" fillId="0" borderId="0" xfId="88" applyFont="1" applyAlignment="1" applyProtection="1">
      <alignment horizontal="left" vertical="center"/>
      <protection/>
    </xf>
    <xf numFmtId="0" fontId="4" fillId="0" borderId="0" xfId="88" applyFont="1" applyAlignment="1" applyProtection="1">
      <alignment horizontal="left" vertical="top"/>
      <protection/>
    </xf>
    <xf numFmtId="0" fontId="18" fillId="0" borderId="0" xfId="88" applyFont="1" applyAlignment="1" applyProtection="1">
      <alignment horizontal="left" vertical="center"/>
      <protection/>
    </xf>
    <xf numFmtId="0" fontId="18" fillId="0" borderId="0" xfId="88" applyFont="1" applyAlignment="1" applyProtection="1">
      <alignment horizontal="left"/>
      <protection/>
    </xf>
    <xf numFmtId="0" fontId="19" fillId="0" borderId="0" xfId="88" applyFont="1" applyAlignment="1" applyProtection="1">
      <alignment horizontal="left"/>
      <protection/>
    </xf>
    <xf numFmtId="0" fontId="18" fillId="0" borderId="0" xfId="88" applyFont="1" applyAlignment="1" applyProtection="1">
      <alignment horizontal="left" vertical="top"/>
      <protection/>
    </xf>
    <xf numFmtId="0" fontId="13" fillId="0" borderId="0" xfId="88" applyFont="1" applyAlignment="1" applyProtection="1">
      <alignment horizontal="left"/>
      <protection/>
    </xf>
    <xf numFmtId="0" fontId="7" fillId="24" borderId="66" xfId="88" applyFont="1" applyFill="1" applyBorder="1" applyAlignment="1" applyProtection="1">
      <alignment horizontal="center" vertical="center" wrapText="1"/>
      <protection/>
    </xf>
    <xf numFmtId="0" fontId="7" fillId="24" borderId="66" xfId="88" applyFont="1" applyFill="1" applyBorder="1" applyAlignment="1" applyProtection="1">
      <alignment horizontal="center" vertical="center"/>
      <protection/>
    </xf>
    <xf numFmtId="0" fontId="13" fillId="0" borderId="0" xfId="88" applyFont="1" applyAlignment="1" applyProtection="1">
      <alignment horizontal="left" vertical="center"/>
      <protection/>
    </xf>
    <xf numFmtId="0" fontId="25" fillId="0" borderId="0" xfId="88" applyFont="1" applyAlignment="1">
      <alignment horizontal="center" wrapText="1"/>
      <protection locked="0"/>
    </xf>
    <xf numFmtId="0" fontId="25" fillId="0" borderId="0" xfId="88" applyFont="1" applyAlignment="1">
      <alignment horizontal="left" wrapText="1"/>
      <protection locked="0"/>
    </xf>
    <xf numFmtId="176" fontId="25" fillId="0" borderId="0" xfId="88" applyNumberFormat="1" applyFont="1" applyAlignment="1">
      <alignment horizontal="right"/>
      <protection locked="0"/>
    </xf>
    <xf numFmtId="0" fontId="26" fillId="0" borderId="66" xfId="88" applyFont="1" applyBorder="1" applyAlignment="1">
      <alignment horizontal="center" wrapText="1"/>
      <protection locked="0"/>
    </xf>
    <xf numFmtId="0" fontId="26" fillId="0" borderId="66" xfId="88" applyFont="1" applyBorder="1" applyAlignment="1">
      <alignment horizontal="left" wrapText="1"/>
      <protection locked="0"/>
    </xf>
    <xf numFmtId="176" fontId="26" fillId="0" borderId="66" xfId="88" applyNumberFormat="1" applyFont="1" applyBorder="1" applyAlignment="1">
      <alignment horizontal="right"/>
      <protection locked="0"/>
    </xf>
    <xf numFmtId="0" fontId="27" fillId="0" borderId="0" xfId="88" applyFont="1" applyAlignment="1">
      <alignment horizontal="center" wrapText="1"/>
      <protection locked="0"/>
    </xf>
    <xf numFmtId="0" fontId="27" fillId="0" borderId="0" xfId="88" applyFont="1" applyAlignment="1">
      <alignment horizontal="left" wrapText="1"/>
      <protection locked="0"/>
    </xf>
    <xf numFmtId="176" fontId="27" fillId="0" borderId="0" xfId="88" applyNumberFormat="1" applyFont="1" applyAlignment="1">
      <alignment horizontal="right"/>
      <protection locked="0"/>
    </xf>
    <xf numFmtId="0" fontId="0" fillId="0" borderId="0" xfId="89" applyFont="1" applyAlignment="1">
      <alignment horizontal="left" vertical="top"/>
      <protection locked="0"/>
    </xf>
    <xf numFmtId="0" fontId="16" fillId="0" borderId="0" xfId="89" applyFont="1" applyAlignment="1" applyProtection="1">
      <alignment horizontal="left"/>
      <protection/>
    </xf>
    <xf numFmtId="0" fontId="17" fillId="0" borderId="0" xfId="89" applyFont="1" applyAlignment="1" applyProtection="1">
      <alignment horizontal="left" vertical="center"/>
      <protection/>
    </xf>
    <xf numFmtId="0" fontId="4" fillId="0" borderId="0" xfId="89" applyFont="1" applyAlignment="1" applyProtection="1">
      <alignment horizontal="left" vertical="top"/>
      <protection/>
    </xf>
    <xf numFmtId="0" fontId="18" fillId="0" borderId="0" xfId="89" applyFont="1" applyAlignment="1" applyProtection="1">
      <alignment horizontal="left" vertical="center"/>
      <protection/>
    </xf>
    <xf numFmtId="0" fontId="18" fillId="0" borderId="0" xfId="89" applyFont="1" applyAlignment="1" applyProtection="1">
      <alignment horizontal="left"/>
      <protection/>
    </xf>
    <xf numFmtId="0" fontId="19" fillId="0" borderId="0" xfId="89" applyFont="1" applyAlignment="1" applyProtection="1">
      <alignment horizontal="left"/>
      <protection/>
    </xf>
    <xf numFmtId="0" fontId="18" fillId="0" borderId="0" xfId="89" applyFont="1" applyAlignment="1" applyProtection="1">
      <alignment horizontal="left" vertical="top"/>
      <protection/>
    </xf>
    <xf numFmtId="0" fontId="13" fillId="0" borderId="0" xfId="89" applyFont="1" applyAlignment="1" applyProtection="1">
      <alignment horizontal="left"/>
      <protection/>
    </xf>
    <xf numFmtId="0" fontId="7" fillId="24" borderId="66" xfId="89" applyFont="1" applyFill="1" applyBorder="1" applyAlignment="1" applyProtection="1">
      <alignment horizontal="center" vertical="center" wrapText="1"/>
      <protection/>
    </xf>
    <xf numFmtId="0" fontId="7" fillId="24" borderId="66" xfId="89" applyFont="1" applyFill="1" applyBorder="1" applyAlignment="1" applyProtection="1">
      <alignment horizontal="center" vertical="center"/>
      <protection/>
    </xf>
    <xf numFmtId="0" fontId="13" fillId="0" borderId="0" xfId="89" applyFont="1" applyAlignment="1" applyProtection="1">
      <alignment horizontal="left" vertical="center"/>
      <protection/>
    </xf>
    <xf numFmtId="0" fontId="25" fillId="0" borderId="0" xfId="89" applyFont="1" applyAlignment="1">
      <alignment horizontal="center" wrapText="1"/>
      <protection locked="0"/>
    </xf>
    <xf numFmtId="0" fontId="25" fillId="0" borderId="0" xfId="89" applyFont="1" applyAlignment="1">
      <alignment horizontal="left" wrapText="1"/>
      <protection locked="0"/>
    </xf>
    <xf numFmtId="176" fontId="25" fillId="0" borderId="0" xfId="89" applyNumberFormat="1" applyFont="1" applyAlignment="1">
      <alignment horizontal="right"/>
      <protection locked="0"/>
    </xf>
    <xf numFmtId="0" fontId="26" fillId="0" borderId="66" xfId="89" applyFont="1" applyBorder="1" applyAlignment="1">
      <alignment horizontal="center" wrapText="1"/>
      <protection locked="0"/>
    </xf>
    <xf numFmtId="0" fontId="26" fillId="0" borderId="66" xfId="89" applyFont="1" applyBorder="1" applyAlignment="1">
      <alignment horizontal="left" wrapText="1"/>
      <protection locked="0"/>
    </xf>
    <xf numFmtId="176" fontId="26" fillId="0" borderId="66" xfId="89" applyNumberFormat="1" applyFont="1" applyBorder="1" applyAlignment="1">
      <alignment horizontal="right"/>
      <protection locked="0"/>
    </xf>
    <xf numFmtId="0" fontId="27" fillId="0" borderId="0" xfId="89" applyFont="1" applyAlignment="1">
      <alignment horizontal="center" wrapText="1"/>
      <protection locked="0"/>
    </xf>
    <xf numFmtId="0" fontId="27" fillId="0" borderId="0" xfId="89" applyFont="1" applyAlignment="1">
      <alignment horizontal="left" wrapText="1"/>
      <protection locked="0"/>
    </xf>
    <xf numFmtId="176" fontId="27" fillId="0" borderId="0" xfId="89" applyNumberFormat="1" applyFont="1" applyAlignment="1">
      <alignment horizontal="right"/>
      <protection locked="0"/>
    </xf>
    <xf numFmtId="0" fontId="0" fillId="0" borderId="0" xfId="90" applyFont="1" applyAlignment="1">
      <alignment horizontal="left" vertical="top"/>
      <protection locked="0"/>
    </xf>
    <xf numFmtId="0" fontId="16" fillId="0" borderId="0" xfId="90" applyFont="1" applyAlignment="1" applyProtection="1">
      <alignment horizontal="left"/>
      <protection/>
    </xf>
    <xf numFmtId="0" fontId="17" fillId="0" borderId="0" xfId="90" applyFont="1" applyAlignment="1" applyProtection="1">
      <alignment horizontal="left" vertical="center"/>
      <protection/>
    </xf>
    <xf numFmtId="0" fontId="4" fillId="0" borderId="0" xfId="90" applyFont="1" applyAlignment="1" applyProtection="1">
      <alignment horizontal="left" vertical="top"/>
      <protection/>
    </xf>
    <xf numFmtId="0" fontId="18" fillId="0" borderId="0" xfId="90" applyFont="1" applyAlignment="1" applyProtection="1">
      <alignment horizontal="left" vertical="center"/>
      <protection/>
    </xf>
    <xf numFmtId="0" fontId="18" fillId="0" borderId="0" xfId="90" applyFont="1" applyAlignment="1" applyProtection="1">
      <alignment horizontal="left"/>
      <protection/>
    </xf>
    <xf numFmtId="0" fontId="19" fillId="0" borderId="0" xfId="90" applyFont="1" applyAlignment="1" applyProtection="1">
      <alignment horizontal="left"/>
      <protection/>
    </xf>
    <xf numFmtId="0" fontId="18" fillId="0" borderId="0" xfId="90" applyFont="1" applyAlignment="1" applyProtection="1">
      <alignment horizontal="left" vertical="top"/>
      <protection/>
    </xf>
    <xf numFmtId="0" fontId="13" fillId="0" borderId="0" xfId="90" applyFont="1" applyAlignment="1" applyProtection="1">
      <alignment horizontal="left"/>
      <protection/>
    </xf>
    <xf numFmtId="0" fontId="7" fillId="24" borderId="66" xfId="90" applyFont="1" applyFill="1" applyBorder="1" applyAlignment="1" applyProtection="1">
      <alignment horizontal="center" vertical="center" wrapText="1"/>
      <protection/>
    </xf>
    <xf numFmtId="0" fontId="7" fillId="24" borderId="66" xfId="90" applyFont="1" applyFill="1" applyBorder="1" applyAlignment="1" applyProtection="1">
      <alignment horizontal="center" vertical="center"/>
      <protection/>
    </xf>
    <xf numFmtId="0" fontId="13" fillId="0" borderId="0" xfId="90" applyFont="1" applyAlignment="1" applyProtection="1">
      <alignment horizontal="left" vertical="center"/>
      <protection/>
    </xf>
    <xf numFmtId="0" fontId="25" fillId="0" borderId="0" xfId="90" applyFont="1" applyAlignment="1">
      <alignment horizontal="center" wrapText="1"/>
      <protection locked="0"/>
    </xf>
    <xf numFmtId="0" fontId="25" fillId="0" borderId="0" xfId="90" applyFont="1" applyAlignment="1">
      <alignment horizontal="left" wrapText="1"/>
      <protection locked="0"/>
    </xf>
    <xf numFmtId="176" fontId="25" fillId="0" borderId="0" xfId="90" applyNumberFormat="1" applyFont="1" applyAlignment="1">
      <alignment horizontal="right"/>
      <protection locked="0"/>
    </xf>
    <xf numFmtId="0" fontId="26" fillId="0" borderId="66" xfId="90" applyFont="1" applyBorder="1" applyAlignment="1">
      <alignment horizontal="center" wrapText="1"/>
      <protection locked="0"/>
    </xf>
    <xf numFmtId="0" fontId="26" fillId="0" borderId="66" xfId="90" applyFont="1" applyBorder="1" applyAlignment="1">
      <alignment horizontal="left" wrapText="1"/>
      <protection locked="0"/>
    </xf>
    <xf numFmtId="176" fontId="26" fillId="0" borderId="66" xfId="90" applyNumberFormat="1" applyFont="1" applyBorder="1" applyAlignment="1">
      <alignment horizontal="right"/>
      <protection locked="0"/>
    </xf>
    <xf numFmtId="0" fontId="27" fillId="0" borderId="0" xfId="90" applyFont="1" applyAlignment="1">
      <alignment horizontal="center" wrapText="1"/>
      <protection locked="0"/>
    </xf>
    <xf numFmtId="0" fontId="27" fillId="0" borderId="0" xfId="90" applyFont="1" applyAlignment="1">
      <alignment horizontal="left" wrapText="1"/>
      <protection locked="0"/>
    </xf>
    <xf numFmtId="176" fontId="27" fillId="0" borderId="0" xfId="90" applyNumberFormat="1" applyFont="1" applyAlignment="1">
      <alignment horizontal="right"/>
      <protection locked="0"/>
    </xf>
    <xf numFmtId="0" fontId="0" fillId="0" borderId="0" xfId="91" applyFont="1" applyAlignment="1">
      <alignment horizontal="left" vertical="top"/>
      <protection locked="0"/>
    </xf>
    <xf numFmtId="0" fontId="16" fillId="0" borderId="0" xfId="91" applyFont="1" applyAlignment="1" applyProtection="1">
      <alignment horizontal="left"/>
      <protection/>
    </xf>
    <xf numFmtId="0" fontId="17" fillId="0" borderId="0" xfId="91" applyFont="1" applyAlignment="1" applyProtection="1">
      <alignment horizontal="left" vertical="center"/>
      <protection/>
    </xf>
    <xf numFmtId="0" fontId="4" fillId="0" borderId="0" xfId="91" applyFont="1" applyAlignment="1" applyProtection="1">
      <alignment horizontal="left" vertical="top"/>
      <protection/>
    </xf>
    <xf numFmtId="0" fontId="18" fillId="0" borderId="0" xfId="91" applyFont="1" applyAlignment="1" applyProtection="1">
      <alignment horizontal="left" vertical="center"/>
      <protection/>
    </xf>
    <xf numFmtId="0" fontId="18" fillId="0" borderId="0" xfId="91" applyFont="1" applyAlignment="1" applyProtection="1">
      <alignment horizontal="left"/>
      <protection/>
    </xf>
    <xf numFmtId="0" fontId="19" fillId="0" borderId="0" xfId="91" applyFont="1" applyAlignment="1" applyProtection="1">
      <alignment horizontal="left"/>
      <protection/>
    </xf>
    <xf numFmtId="0" fontId="18" fillId="0" borderId="0" xfId="91" applyFont="1" applyAlignment="1" applyProtection="1">
      <alignment horizontal="left" vertical="top"/>
      <protection/>
    </xf>
    <xf numFmtId="0" fontId="13" fillId="0" borderId="0" xfId="91" applyFont="1" applyAlignment="1" applyProtection="1">
      <alignment horizontal="left"/>
      <protection/>
    </xf>
    <xf numFmtId="0" fontId="7" fillId="24" borderId="66" xfId="91" applyFont="1" applyFill="1" applyBorder="1" applyAlignment="1" applyProtection="1">
      <alignment horizontal="center" vertical="center" wrapText="1"/>
      <protection/>
    </xf>
    <xf numFmtId="0" fontId="7" fillId="24" borderId="66" xfId="91" applyFont="1" applyFill="1" applyBorder="1" applyAlignment="1" applyProtection="1">
      <alignment horizontal="center" vertical="center"/>
      <protection/>
    </xf>
    <xf numFmtId="0" fontId="13" fillId="0" borderId="0" xfId="91" applyFont="1" applyAlignment="1" applyProtection="1">
      <alignment horizontal="left" vertical="center"/>
      <protection/>
    </xf>
    <xf numFmtId="0" fontId="25" fillId="0" borderId="0" xfId="91" applyFont="1" applyAlignment="1">
      <alignment horizontal="center" wrapText="1"/>
      <protection locked="0"/>
    </xf>
    <xf numFmtId="0" fontId="25" fillId="0" borderId="0" xfId="91" applyFont="1" applyAlignment="1">
      <alignment horizontal="left" wrapText="1"/>
      <protection locked="0"/>
    </xf>
    <xf numFmtId="176" fontId="25" fillId="0" borderId="0" xfId="91" applyNumberFormat="1" applyFont="1" applyAlignment="1">
      <alignment horizontal="right"/>
      <protection locked="0"/>
    </xf>
    <xf numFmtId="0" fontId="26" fillId="0" borderId="66" xfId="91" applyFont="1" applyBorder="1" applyAlignment="1">
      <alignment horizontal="center" wrapText="1"/>
      <protection locked="0"/>
    </xf>
    <xf numFmtId="0" fontId="26" fillId="0" borderId="66" xfId="91" applyFont="1" applyBorder="1" applyAlignment="1">
      <alignment horizontal="left" wrapText="1"/>
      <protection locked="0"/>
    </xf>
    <xf numFmtId="176" fontId="26" fillId="0" borderId="66" xfId="91" applyNumberFormat="1" applyFont="1" applyBorder="1" applyAlignment="1">
      <alignment horizontal="right"/>
      <protection locked="0"/>
    </xf>
    <xf numFmtId="0" fontId="27" fillId="0" borderId="0" xfId="91" applyFont="1" applyAlignment="1">
      <alignment horizontal="center" wrapText="1"/>
      <protection locked="0"/>
    </xf>
    <xf numFmtId="0" fontId="27" fillId="0" borderId="0" xfId="91" applyFont="1" applyAlignment="1">
      <alignment horizontal="left" wrapText="1"/>
      <protection locked="0"/>
    </xf>
    <xf numFmtId="0" fontId="0" fillId="0" borderId="0" xfId="82" applyFont="1" applyAlignment="1">
      <alignment horizontal="left" vertical="top"/>
      <protection locked="0"/>
    </xf>
    <xf numFmtId="0" fontId="16" fillId="0" borderId="0" xfId="82" applyFont="1" applyAlignment="1" applyProtection="1">
      <alignment horizontal="left"/>
      <protection/>
    </xf>
    <xf numFmtId="0" fontId="17" fillId="0" borderId="0" xfId="82" applyFont="1" applyAlignment="1" applyProtection="1">
      <alignment horizontal="left" vertical="center"/>
      <protection/>
    </xf>
    <xf numFmtId="0" fontId="4" fillId="0" borderId="0" xfId="82" applyFont="1" applyAlignment="1" applyProtection="1">
      <alignment horizontal="left" vertical="top"/>
      <protection/>
    </xf>
    <xf numFmtId="0" fontId="18" fillId="0" borderId="0" xfId="82" applyFont="1" applyAlignment="1" applyProtection="1">
      <alignment horizontal="left" vertical="center"/>
      <protection/>
    </xf>
    <xf numFmtId="0" fontId="18" fillId="0" borderId="0" xfId="82" applyFont="1" applyAlignment="1" applyProtection="1">
      <alignment horizontal="left"/>
      <protection/>
    </xf>
    <xf numFmtId="0" fontId="19" fillId="0" borderId="0" xfId="82" applyFont="1" applyAlignment="1" applyProtection="1">
      <alignment horizontal="left"/>
      <protection/>
    </xf>
    <xf numFmtId="0" fontId="18" fillId="0" borderId="0" xfId="82" applyFont="1" applyAlignment="1" applyProtection="1">
      <alignment horizontal="left" vertical="top"/>
      <protection/>
    </xf>
    <xf numFmtId="0" fontId="13" fillId="0" borderId="0" xfId="82" applyFont="1" applyAlignment="1" applyProtection="1">
      <alignment horizontal="left"/>
      <protection/>
    </xf>
    <xf numFmtId="0" fontId="7" fillId="24" borderId="66" xfId="82" applyFont="1" applyFill="1" applyBorder="1" applyAlignment="1" applyProtection="1">
      <alignment horizontal="center" vertical="center" wrapText="1"/>
      <protection/>
    </xf>
    <xf numFmtId="0" fontId="7" fillId="24" borderId="66" xfId="82" applyFont="1" applyFill="1" applyBorder="1" applyAlignment="1" applyProtection="1">
      <alignment horizontal="center" vertical="center"/>
      <protection/>
    </xf>
    <xf numFmtId="0" fontId="13" fillId="0" borderId="0" xfId="82" applyFont="1" applyAlignment="1" applyProtection="1">
      <alignment horizontal="left" vertical="center"/>
      <protection/>
    </xf>
    <xf numFmtId="0" fontId="25" fillId="0" borderId="0" xfId="82" applyFont="1" applyAlignment="1">
      <alignment horizontal="center" wrapText="1"/>
      <protection locked="0"/>
    </xf>
    <xf numFmtId="0" fontId="25" fillId="0" borderId="0" xfId="82" applyFont="1" applyAlignment="1">
      <alignment horizontal="left" wrapText="1"/>
      <protection locked="0"/>
    </xf>
    <xf numFmtId="176" fontId="25" fillId="0" borderId="0" xfId="82" applyNumberFormat="1" applyFont="1" applyAlignment="1">
      <alignment horizontal="right"/>
      <protection locked="0"/>
    </xf>
    <xf numFmtId="0" fontId="26" fillId="0" borderId="66" xfId="82" applyFont="1" applyBorder="1" applyAlignment="1">
      <alignment horizontal="center" wrapText="1"/>
      <protection locked="0"/>
    </xf>
    <xf numFmtId="0" fontId="26" fillId="0" borderId="66" xfId="82" applyFont="1" applyBorder="1" applyAlignment="1">
      <alignment horizontal="left" wrapText="1"/>
      <protection locked="0"/>
    </xf>
    <xf numFmtId="176" fontId="26" fillId="0" borderId="66" xfId="82" applyNumberFormat="1" applyFont="1" applyBorder="1" applyAlignment="1">
      <alignment horizontal="right"/>
      <protection locked="0"/>
    </xf>
    <xf numFmtId="0" fontId="27" fillId="0" borderId="0" xfId="82" applyFont="1" applyAlignment="1">
      <alignment horizontal="center" wrapText="1"/>
      <protection locked="0"/>
    </xf>
    <xf numFmtId="0" fontId="27" fillId="0" borderId="0" xfId="82" applyFont="1" applyAlignment="1">
      <alignment horizontal="left" wrapText="1"/>
      <protection locked="0"/>
    </xf>
    <xf numFmtId="176" fontId="27" fillId="0" borderId="0" xfId="82" applyNumberFormat="1" applyFont="1" applyAlignment="1">
      <alignment horizontal="right"/>
      <protection locked="0"/>
    </xf>
    <xf numFmtId="0" fontId="0" fillId="0" borderId="0" xfId="83" applyFont="1" applyAlignment="1">
      <alignment horizontal="left" vertical="top"/>
      <protection locked="0"/>
    </xf>
    <xf numFmtId="0" fontId="16" fillId="0" borderId="0" xfId="83" applyFont="1" applyAlignment="1" applyProtection="1">
      <alignment horizontal="left"/>
      <protection/>
    </xf>
    <xf numFmtId="0" fontId="17" fillId="0" borderId="0" xfId="83" applyFont="1" applyAlignment="1" applyProtection="1">
      <alignment horizontal="left" vertical="center"/>
      <protection/>
    </xf>
    <xf numFmtId="0" fontId="4" fillId="0" borderId="0" xfId="83" applyFont="1" applyAlignment="1" applyProtection="1">
      <alignment horizontal="left" vertical="top"/>
      <protection/>
    </xf>
    <xf numFmtId="0" fontId="18" fillId="0" borderId="0" xfId="83" applyFont="1" applyAlignment="1" applyProtection="1">
      <alignment horizontal="left" vertical="center"/>
      <protection/>
    </xf>
    <xf numFmtId="0" fontId="18" fillId="0" borderId="0" xfId="83" applyFont="1" applyAlignment="1" applyProtection="1">
      <alignment horizontal="left"/>
      <protection/>
    </xf>
    <xf numFmtId="0" fontId="19" fillId="0" borderId="0" xfId="83" applyFont="1" applyAlignment="1" applyProtection="1">
      <alignment horizontal="left"/>
      <protection/>
    </xf>
    <xf numFmtId="0" fontId="18" fillId="0" borderId="0" xfId="83" applyFont="1" applyAlignment="1" applyProtection="1">
      <alignment horizontal="left" vertical="top"/>
      <protection/>
    </xf>
    <xf numFmtId="0" fontId="13" fillId="0" borderId="0" xfId="83" applyFont="1" applyAlignment="1" applyProtection="1">
      <alignment horizontal="left"/>
      <protection/>
    </xf>
    <xf numFmtId="0" fontId="7" fillId="24" borderId="66" xfId="83" applyFont="1" applyFill="1" applyBorder="1" applyAlignment="1" applyProtection="1">
      <alignment horizontal="center" vertical="center" wrapText="1"/>
      <protection/>
    </xf>
    <xf numFmtId="0" fontId="7" fillId="24" borderId="66" xfId="83" applyFont="1" applyFill="1" applyBorder="1" applyAlignment="1" applyProtection="1">
      <alignment horizontal="center" vertical="center"/>
      <protection/>
    </xf>
    <xf numFmtId="0" fontId="13" fillId="0" borderId="0" xfId="83" applyFont="1" applyAlignment="1" applyProtection="1">
      <alignment horizontal="left" vertical="center"/>
      <protection/>
    </xf>
    <xf numFmtId="0" fontId="25" fillId="0" borderId="0" xfId="83" applyFont="1" applyAlignment="1">
      <alignment horizontal="center" wrapText="1"/>
      <protection locked="0"/>
    </xf>
    <xf numFmtId="0" fontId="25" fillId="0" borderId="0" xfId="83" applyFont="1" applyAlignment="1">
      <alignment horizontal="left" wrapText="1"/>
      <protection locked="0"/>
    </xf>
    <xf numFmtId="176" fontId="25" fillId="0" borderId="0" xfId="83" applyNumberFormat="1" applyFont="1" applyAlignment="1">
      <alignment horizontal="right"/>
      <protection locked="0"/>
    </xf>
    <xf numFmtId="0" fontId="26" fillId="0" borderId="66" xfId="83" applyFont="1" applyBorder="1" applyAlignment="1">
      <alignment horizontal="center" wrapText="1"/>
      <protection locked="0"/>
    </xf>
    <xf numFmtId="0" fontId="26" fillId="0" borderId="66" xfId="83" applyFont="1" applyBorder="1" applyAlignment="1">
      <alignment horizontal="left" wrapText="1"/>
      <protection locked="0"/>
    </xf>
    <xf numFmtId="176" fontId="26" fillId="0" borderId="66" xfId="83" applyNumberFormat="1" applyFont="1" applyBorder="1" applyAlignment="1">
      <alignment horizontal="right"/>
      <protection locked="0"/>
    </xf>
    <xf numFmtId="0" fontId="27" fillId="0" borderId="0" xfId="83" applyFont="1" applyAlignment="1">
      <alignment horizontal="center" wrapText="1"/>
      <protection locked="0"/>
    </xf>
    <xf numFmtId="0" fontId="27" fillId="0" borderId="0" xfId="83" applyFont="1" applyAlignment="1">
      <alignment horizontal="left" wrapText="1"/>
      <protection locked="0"/>
    </xf>
    <xf numFmtId="176" fontId="27" fillId="0" borderId="0" xfId="83" applyNumberFormat="1" applyFont="1" applyAlignment="1">
      <alignment horizontal="right"/>
      <protection locked="0"/>
    </xf>
    <xf numFmtId="176" fontId="0" fillId="0" borderId="0" xfId="0" applyNumberFormat="1" applyAlignment="1">
      <alignment horizontal="left" vertical="top"/>
    </xf>
    <xf numFmtId="174" fontId="25" fillId="0" borderId="0" xfId="0" applyNumberFormat="1" applyFont="1" applyAlignment="1">
      <alignment horizontal="right"/>
    </xf>
    <xf numFmtId="174" fontId="26" fillId="0" borderId="0" xfId="0" applyNumberFormat="1" applyFont="1" applyAlignment="1">
      <alignment horizontal="right"/>
    </xf>
    <xf numFmtId="174" fontId="7" fillId="0" borderId="66" xfId="0" applyNumberFormat="1" applyFont="1" applyBorder="1" applyAlignment="1">
      <alignment horizontal="right"/>
    </xf>
    <xf numFmtId="174" fontId="30" fillId="0" borderId="66" xfId="0" applyNumberFormat="1" applyFont="1" applyBorder="1" applyAlignment="1">
      <alignment horizontal="right"/>
    </xf>
    <xf numFmtId="174" fontId="27" fillId="0" borderId="0" xfId="0" applyNumberFormat="1" applyFont="1" applyAlignment="1">
      <alignment horizontal="right"/>
    </xf>
    <xf numFmtId="174" fontId="25" fillId="0" borderId="0" xfId="83" applyNumberFormat="1" applyFont="1" applyAlignment="1">
      <alignment horizontal="right"/>
      <protection locked="0"/>
    </xf>
    <xf numFmtId="174" fontId="26" fillId="0" borderId="66" xfId="83" applyNumberFormat="1" applyFont="1" applyBorder="1" applyAlignment="1">
      <alignment horizontal="right"/>
      <protection locked="0"/>
    </xf>
    <xf numFmtId="174" fontId="27" fillId="0" borderId="0" xfId="83" applyNumberFormat="1" applyFont="1" applyAlignment="1">
      <alignment horizontal="right"/>
      <protection locked="0"/>
    </xf>
    <xf numFmtId="174" fontId="25" fillId="0" borderId="0" xfId="82" applyNumberFormat="1" applyFont="1" applyAlignment="1">
      <alignment horizontal="right"/>
      <protection locked="0"/>
    </xf>
    <xf numFmtId="174" fontId="26" fillId="0" borderId="66" xfId="82" applyNumberFormat="1" applyFont="1" applyBorder="1" applyAlignment="1">
      <alignment horizontal="right"/>
      <protection locked="0"/>
    </xf>
    <xf numFmtId="174" fontId="27" fillId="0" borderId="0" xfId="82" applyNumberFormat="1" applyFont="1" applyAlignment="1">
      <alignment horizontal="right"/>
      <protection locked="0"/>
    </xf>
    <xf numFmtId="174" fontId="0" fillId="0" borderId="0" xfId="82" applyNumberFormat="1" applyFont="1" applyAlignment="1">
      <alignment horizontal="left" vertical="top"/>
      <protection locked="0"/>
    </xf>
    <xf numFmtId="174" fontId="25" fillId="0" borderId="0" xfId="91" applyNumberFormat="1" applyFont="1" applyAlignment="1">
      <alignment horizontal="right"/>
      <protection locked="0"/>
    </xf>
    <xf numFmtId="174" fontId="26" fillId="0" borderId="66" xfId="91" applyNumberFormat="1" applyFont="1" applyBorder="1" applyAlignment="1">
      <alignment horizontal="right"/>
      <protection locked="0"/>
    </xf>
    <xf numFmtId="174" fontId="27" fillId="0" borderId="0" xfId="91" applyNumberFormat="1" applyFont="1" applyAlignment="1">
      <alignment horizontal="right"/>
      <protection locked="0"/>
    </xf>
    <xf numFmtId="174" fontId="25" fillId="0" borderId="0" xfId="90" applyNumberFormat="1" applyFont="1" applyAlignment="1">
      <alignment horizontal="right"/>
      <protection locked="0"/>
    </xf>
    <xf numFmtId="174" fontId="26" fillId="0" borderId="66" xfId="90" applyNumberFormat="1" applyFont="1" applyBorder="1" applyAlignment="1">
      <alignment horizontal="right"/>
      <protection locked="0"/>
    </xf>
    <xf numFmtId="174" fontId="27" fillId="0" borderId="0" xfId="90" applyNumberFormat="1" applyFont="1" applyAlignment="1">
      <alignment horizontal="right"/>
      <protection locked="0"/>
    </xf>
    <xf numFmtId="174" fontId="25" fillId="0" borderId="0" xfId="88" applyNumberFormat="1" applyFont="1" applyAlignment="1">
      <alignment horizontal="right"/>
      <protection locked="0"/>
    </xf>
    <xf numFmtId="174" fontId="26" fillId="0" borderId="66" xfId="88" applyNumberFormat="1" applyFont="1" applyBorder="1" applyAlignment="1">
      <alignment horizontal="right"/>
      <protection locked="0"/>
    </xf>
    <xf numFmtId="174" fontId="27" fillId="0" borderId="0" xfId="88" applyNumberFormat="1" applyFont="1" applyAlignment="1">
      <alignment horizontal="right"/>
      <protection locked="0"/>
    </xf>
    <xf numFmtId="174" fontId="25" fillId="0" borderId="0" xfId="89" applyNumberFormat="1" applyFont="1" applyAlignment="1">
      <alignment horizontal="right"/>
      <protection locked="0"/>
    </xf>
    <xf numFmtId="174" fontId="26" fillId="0" borderId="66" xfId="89" applyNumberFormat="1" applyFont="1" applyBorder="1" applyAlignment="1">
      <alignment horizontal="right"/>
      <protection locked="0"/>
    </xf>
    <xf numFmtId="174" fontId="27" fillId="0" borderId="0" xfId="89" applyNumberFormat="1" applyFont="1" applyAlignment="1">
      <alignment horizontal="right"/>
      <protection locked="0"/>
    </xf>
    <xf numFmtId="174" fontId="25" fillId="0" borderId="0" xfId="87" applyNumberFormat="1" applyFont="1" applyAlignment="1">
      <alignment horizontal="right"/>
      <protection locked="0"/>
    </xf>
    <xf numFmtId="174" fontId="26" fillId="0" borderId="66" xfId="87" applyNumberFormat="1" applyFont="1" applyBorder="1" applyAlignment="1">
      <alignment horizontal="right"/>
      <protection locked="0"/>
    </xf>
    <xf numFmtId="174" fontId="27" fillId="0" borderId="0" xfId="87" applyNumberFormat="1" applyFont="1" applyAlignment="1">
      <alignment horizontal="right"/>
      <protection locked="0"/>
    </xf>
    <xf numFmtId="174" fontId="25" fillId="0" borderId="0" xfId="86" applyNumberFormat="1" applyFont="1" applyAlignment="1">
      <alignment horizontal="right"/>
      <protection locked="0"/>
    </xf>
    <xf numFmtId="174" fontId="26" fillId="0" borderId="66" xfId="86" applyNumberFormat="1" applyFont="1" applyBorder="1" applyAlignment="1">
      <alignment horizontal="right"/>
      <protection locked="0"/>
    </xf>
    <xf numFmtId="174" fontId="27" fillId="0" borderId="0" xfId="86" applyNumberFormat="1" applyFont="1" applyAlignment="1">
      <alignment horizontal="right"/>
      <protection locked="0"/>
    </xf>
    <xf numFmtId="174" fontId="25" fillId="0" borderId="0" xfId="85" applyNumberFormat="1" applyFont="1" applyAlignment="1">
      <alignment horizontal="right"/>
      <protection locked="0"/>
    </xf>
    <xf numFmtId="174" fontId="26" fillId="0" borderId="66" xfId="85" applyNumberFormat="1" applyFont="1" applyBorder="1" applyAlignment="1">
      <alignment horizontal="right"/>
      <protection locked="0"/>
    </xf>
    <xf numFmtId="174" fontId="27" fillId="0" borderId="0" xfId="85" applyNumberFormat="1" applyFont="1" applyAlignment="1">
      <alignment horizontal="right"/>
      <protection locked="0"/>
    </xf>
    <xf numFmtId="174" fontId="31" fillId="0" borderId="0" xfId="0" applyNumberFormat="1" applyFont="1" applyAlignment="1">
      <alignment horizontal="right" vertical="center"/>
    </xf>
    <xf numFmtId="174" fontId="25" fillId="0" borderId="0" xfId="84" applyNumberFormat="1" applyFont="1" applyAlignment="1">
      <alignment horizontal="right"/>
      <protection locked="0"/>
    </xf>
    <xf numFmtId="174" fontId="26" fillId="0" borderId="66" xfId="84" applyNumberFormat="1" applyFont="1" applyBorder="1" applyAlignment="1">
      <alignment horizontal="right"/>
      <protection locked="0"/>
    </xf>
    <xf numFmtId="174" fontId="27" fillId="0" borderId="0" xfId="84" applyNumberFormat="1" applyFont="1" applyAlignment="1">
      <alignment horizontal="right"/>
      <protection locked="0"/>
    </xf>
    <xf numFmtId="4" fontId="17" fillId="0" borderId="0" xfId="0" applyNumberFormat="1" applyFont="1" applyAlignment="1" applyProtection="1">
      <alignment horizontal="right"/>
      <protection/>
    </xf>
    <xf numFmtId="4" fontId="17" fillId="0" borderId="66" xfId="0" applyNumberFormat="1" applyFont="1" applyBorder="1" applyAlignment="1" applyProtection="1">
      <alignment horizontal="right"/>
      <protection/>
    </xf>
    <xf numFmtId="4" fontId="21" fillId="0" borderId="66" xfId="0" applyNumberFormat="1" applyFont="1" applyBorder="1" applyAlignment="1" applyProtection="1">
      <alignment horizontal="right"/>
      <protection/>
    </xf>
    <xf numFmtId="4" fontId="22" fillId="0" borderId="66" xfId="0" applyNumberFormat="1" applyFont="1" applyBorder="1" applyAlignment="1">
      <alignment horizontal="right"/>
    </xf>
    <xf numFmtId="4" fontId="23" fillId="0" borderId="66" xfId="0" applyNumberFormat="1" applyFont="1" applyBorder="1" applyAlignment="1">
      <alignment horizontal="right"/>
    </xf>
    <xf numFmtId="4" fontId="23" fillId="0" borderId="66" xfId="0" applyNumberFormat="1" applyFont="1" applyBorder="1" applyAlignment="1">
      <alignment horizontal="right" vertical="top"/>
    </xf>
    <xf numFmtId="4" fontId="22" fillId="0" borderId="66" xfId="0" applyNumberFormat="1" applyFont="1" applyBorder="1" applyAlignment="1">
      <alignment horizontal="right" vertical="top"/>
    </xf>
    <xf numFmtId="0" fontId="0" fillId="0" borderId="0" xfId="84" applyFont="1" applyAlignment="1">
      <alignment horizontal="left" vertical="top"/>
      <protection locked="0"/>
    </xf>
    <xf numFmtId="183" fontId="21" fillId="0" borderId="66" xfId="0" applyNumberFormat="1" applyFont="1" applyBorder="1" applyAlignment="1" applyProtection="1">
      <alignment horizontal="left" vertical="center" wrapText="1"/>
      <protection/>
    </xf>
    <xf numFmtId="4" fontId="21" fillId="0" borderId="66" xfId="0" applyNumberFormat="1" applyFont="1" applyBorder="1" applyAlignment="1" applyProtection="1">
      <alignment horizontal="right" vertical="center"/>
      <protection/>
    </xf>
    <xf numFmtId="174" fontId="21" fillId="0" borderId="66" xfId="0" applyNumberFormat="1" applyFont="1" applyBorder="1" applyAlignment="1" applyProtection="1">
      <alignment horizontal="right" vertical="center"/>
      <protection/>
    </xf>
    <xf numFmtId="2" fontId="21" fillId="0" borderId="29" xfId="0" applyNumberFormat="1" applyFont="1" applyBorder="1" applyAlignment="1" applyProtection="1">
      <alignment horizontal="right" vertical="center"/>
      <protection/>
    </xf>
    <xf numFmtId="0" fontId="21" fillId="0" borderId="66" xfId="0" applyFont="1" applyBorder="1" applyAlignment="1" applyProtection="1">
      <alignment horizontal="left" vertical="center" wrapText="1"/>
      <protection/>
    </xf>
    <xf numFmtId="0" fontId="49" fillId="23" borderId="0" xfId="94" applyFill="1" applyProtection="1">
      <alignment/>
      <protection/>
    </xf>
    <xf numFmtId="0" fontId="51" fillId="23" borderId="0" xfId="94" applyFont="1" applyFill="1" applyAlignment="1" applyProtection="1">
      <alignment vertical="center"/>
      <protection/>
    </xf>
    <xf numFmtId="0" fontId="52" fillId="23" borderId="0" xfId="94" applyFont="1" applyFill="1" applyAlignment="1" applyProtection="1">
      <alignment horizontal="left" vertical="center"/>
      <protection/>
    </xf>
    <xf numFmtId="0" fontId="53" fillId="23" borderId="0" xfId="63" applyFont="1" applyFill="1" applyAlignment="1" applyProtection="1">
      <alignment vertical="center"/>
      <protection/>
    </xf>
    <xf numFmtId="0" fontId="49" fillId="23" borderId="0" xfId="94" applyFill="1">
      <alignment/>
      <protection/>
    </xf>
    <xf numFmtId="0" fontId="49" fillId="0" borderId="0" xfId="94">
      <alignment/>
      <protection/>
    </xf>
    <xf numFmtId="0" fontId="54" fillId="0" borderId="0" xfId="94" applyFont="1" applyAlignment="1">
      <alignment horizontal="left" vertical="center"/>
      <protection/>
    </xf>
    <xf numFmtId="0" fontId="49" fillId="0" borderId="0" xfId="94" applyFont="1" applyAlignment="1">
      <alignment horizontal="left" vertical="center"/>
      <protection/>
    </xf>
    <xf numFmtId="0" fontId="49" fillId="0" borderId="10" xfId="94" applyBorder="1">
      <alignment/>
      <protection/>
    </xf>
    <xf numFmtId="0" fontId="49" fillId="0" borderId="11" xfId="94" applyBorder="1">
      <alignment/>
      <protection/>
    </xf>
    <xf numFmtId="0" fontId="49" fillId="0" borderId="12" xfId="94" applyBorder="1">
      <alignment/>
      <protection/>
    </xf>
    <xf numFmtId="0" fontId="49" fillId="0" borderId="13" xfId="94" applyBorder="1">
      <alignment/>
      <protection/>
    </xf>
    <xf numFmtId="0" fontId="49" fillId="0" borderId="14" xfId="94" applyBorder="1">
      <alignment/>
      <protection/>
    </xf>
    <xf numFmtId="0" fontId="49" fillId="0" borderId="0" xfId="94" applyBorder="1">
      <alignment/>
      <protection/>
    </xf>
    <xf numFmtId="0" fontId="56" fillId="0" borderId="0" xfId="94" applyFont="1" applyBorder="1" applyAlignment="1">
      <alignment horizontal="left" vertical="center"/>
      <protection/>
    </xf>
    <xf numFmtId="0" fontId="49" fillId="0" borderId="0" xfId="94" applyFont="1" applyAlignment="1">
      <alignment vertical="center"/>
      <protection/>
    </xf>
    <xf numFmtId="0" fontId="49" fillId="0" borderId="13" xfId="94" applyFont="1" applyBorder="1" applyAlignment="1">
      <alignment vertical="center"/>
      <protection/>
    </xf>
    <xf numFmtId="0" fontId="49" fillId="0" borderId="0" xfId="94" applyFont="1" applyBorder="1" applyAlignment="1">
      <alignment vertical="center"/>
      <protection/>
    </xf>
    <xf numFmtId="0" fontId="57" fillId="0" borderId="0" xfId="94" applyFont="1" applyBorder="1" applyAlignment="1">
      <alignment horizontal="left" vertical="top"/>
      <protection/>
    </xf>
    <xf numFmtId="0" fontId="49" fillId="0" borderId="14" xfId="94" applyFont="1" applyBorder="1" applyAlignment="1">
      <alignment vertical="center"/>
      <protection/>
    </xf>
    <xf numFmtId="0" fontId="58" fillId="0" borderId="0" xfId="94" applyFont="1" applyBorder="1" applyAlignment="1">
      <alignment horizontal="left" vertical="center"/>
      <protection/>
    </xf>
    <xf numFmtId="0" fontId="49" fillId="0" borderId="69" xfId="94" applyFont="1" applyBorder="1" applyAlignment="1">
      <alignment vertical="center"/>
      <protection/>
    </xf>
    <xf numFmtId="0" fontId="51" fillId="0" borderId="0" xfId="94" applyFont="1" applyBorder="1" applyAlignment="1">
      <alignment horizontal="left" vertical="center"/>
      <protection/>
    </xf>
    <xf numFmtId="0" fontId="59" fillId="0" borderId="0" xfId="94" applyFont="1" applyBorder="1" applyAlignment="1">
      <alignment horizontal="left" vertical="center"/>
      <protection/>
    </xf>
    <xf numFmtId="0" fontId="60" fillId="0" borderId="0" xfId="94" applyFont="1" applyBorder="1" applyAlignment="1">
      <alignment horizontal="left" vertical="center"/>
      <protection/>
    </xf>
    <xf numFmtId="0" fontId="61" fillId="0" borderId="0" xfId="94" applyFont="1" applyBorder="1" applyAlignment="1">
      <alignment horizontal="left" vertical="center"/>
      <protection/>
    </xf>
    <xf numFmtId="184" fontId="61" fillId="0" borderId="0" xfId="94" applyNumberFormat="1" applyFont="1" applyBorder="1" applyAlignment="1">
      <alignment vertical="center"/>
      <protection/>
    </xf>
    <xf numFmtId="0" fontId="61" fillId="0" borderId="0" xfId="94" applyFont="1" applyBorder="1" applyAlignment="1">
      <alignment horizontal="right" vertical="center"/>
      <protection/>
    </xf>
    <xf numFmtId="0" fontId="49" fillId="22" borderId="0" xfId="94" applyFont="1" applyFill="1" applyBorder="1" applyAlignment="1">
      <alignment vertical="center"/>
      <protection/>
    </xf>
    <xf numFmtId="0" fontId="57" fillId="22" borderId="45" xfId="94" applyFont="1" applyFill="1" applyBorder="1" applyAlignment="1">
      <alignment horizontal="left" vertical="center"/>
      <protection/>
    </xf>
    <xf numFmtId="0" fontId="49" fillId="22" borderId="48" xfId="94" applyFont="1" applyFill="1" applyBorder="1" applyAlignment="1">
      <alignment vertical="center"/>
      <protection/>
    </xf>
    <xf numFmtId="0" fontId="57" fillId="22" borderId="48" xfId="94" applyFont="1" applyFill="1" applyBorder="1" applyAlignment="1">
      <alignment horizontal="right" vertical="center"/>
      <protection/>
    </xf>
    <xf numFmtId="0" fontId="57" fillId="22" borderId="48" xfId="94" applyFont="1" applyFill="1" applyBorder="1" applyAlignment="1">
      <alignment horizontal="center" vertical="center"/>
      <protection/>
    </xf>
    <xf numFmtId="0" fontId="62" fillId="0" borderId="70" xfId="94" applyFont="1" applyBorder="1" applyAlignment="1">
      <alignment horizontal="left" vertical="center"/>
      <protection/>
    </xf>
    <xf numFmtId="0" fontId="49" fillId="0" borderId="71" xfId="94" applyFont="1" applyBorder="1" applyAlignment="1">
      <alignment vertical="center"/>
      <protection/>
    </xf>
    <xf numFmtId="0" fontId="49" fillId="0" borderId="72" xfId="94" applyBorder="1">
      <alignment/>
      <protection/>
    </xf>
    <xf numFmtId="0" fontId="49" fillId="0" borderId="73" xfId="94" applyBorder="1">
      <alignment/>
      <protection/>
    </xf>
    <xf numFmtId="0" fontId="63" fillId="0" borderId="74" xfId="94" applyFont="1" applyBorder="1" applyAlignment="1">
      <alignment horizontal="left" vertical="center"/>
      <protection/>
    </xf>
    <xf numFmtId="0" fontId="49" fillId="0" borderId="75" xfId="94" applyFont="1" applyBorder="1" applyAlignment="1">
      <alignment vertical="center"/>
      <protection/>
    </xf>
    <xf numFmtId="0" fontId="63" fillId="0" borderId="75" xfId="94" applyFont="1" applyBorder="1" applyAlignment="1">
      <alignment horizontal="left" vertical="center"/>
      <protection/>
    </xf>
    <xf numFmtId="0" fontId="49" fillId="0" borderId="76" xfId="94" applyFont="1" applyBorder="1" applyAlignment="1">
      <alignment vertical="center"/>
      <protection/>
    </xf>
    <xf numFmtId="0" fontId="49" fillId="0" borderId="15" xfId="94" applyFont="1" applyBorder="1" applyAlignment="1">
      <alignment vertical="center"/>
      <protection/>
    </xf>
    <xf numFmtId="0" fontId="49" fillId="0" borderId="16" xfId="94" applyFont="1" applyBorder="1" applyAlignment="1">
      <alignment vertical="center"/>
      <protection/>
    </xf>
    <xf numFmtId="0" fontId="49" fillId="0" borderId="17" xfId="94" applyFont="1" applyBorder="1" applyAlignment="1">
      <alignment vertical="center"/>
      <protection/>
    </xf>
    <xf numFmtId="0" fontId="49" fillId="0" borderId="10" xfId="94" applyFont="1" applyBorder="1" applyAlignment="1">
      <alignment vertical="center"/>
      <protection/>
    </xf>
    <xf numFmtId="0" fontId="49" fillId="0" borderId="11" xfId="94" applyFont="1" applyBorder="1" applyAlignment="1">
      <alignment vertical="center"/>
      <protection/>
    </xf>
    <xf numFmtId="0" fontId="49" fillId="0" borderId="12" xfId="94" applyFont="1" applyBorder="1" applyAlignment="1">
      <alignment vertical="center"/>
      <protection/>
    </xf>
    <xf numFmtId="0" fontId="57" fillId="0" borderId="0" xfId="94" applyFont="1" applyBorder="1" applyAlignment="1">
      <alignment horizontal="left" vertical="center"/>
      <protection/>
    </xf>
    <xf numFmtId="0" fontId="64" fillId="0" borderId="0" xfId="94" applyFont="1" applyBorder="1" applyAlignment="1">
      <alignment horizontal="left" vertical="center"/>
      <protection/>
    </xf>
    <xf numFmtId="0" fontId="65" fillId="0" borderId="13" xfId="94" applyFont="1" applyBorder="1" applyAlignment="1">
      <alignment vertical="center"/>
      <protection/>
    </xf>
    <xf numFmtId="0" fontId="65" fillId="0" borderId="0" xfId="94" applyFont="1" applyBorder="1" applyAlignment="1">
      <alignment vertical="center"/>
      <protection/>
    </xf>
    <xf numFmtId="0" fontId="65" fillId="0" borderId="0" xfId="94" applyFont="1" applyBorder="1" applyAlignment="1">
      <alignment horizontal="left" vertical="center"/>
      <protection/>
    </xf>
    <xf numFmtId="0" fontId="65" fillId="0" borderId="14" xfId="94" applyFont="1" applyBorder="1" applyAlignment="1">
      <alignment vertical="center"/>
      <protection/>
    </xf>
    <xf numFmtId="0" fontId="65" fillId="0" borderId="0" xfId="94" applyFont="1" applyAlignment="1">
      <alignment vertical="center"/>
      <protection/>
    </xf>
    <xf numFmtId="0" fontId="66" fillId="0" borderId="13" xfId="94" applyFont="1" applyBorder="1" applyAlignment="1">
      <alignment vertical="center"/>
      <protection/>
    </xf>
    <xf numFmtId="0" fontId="66" fillId="0" borderId="0" xfId="94" applyFont="1" applyBorder="1" applyAlignment="1">
      <alignment vertical="center"/>
      <protection/>
    </xf>
    <xf numFmtId="0" fontId="66" fillId="0" borderId="0" xfId="94" applyFont="1" applyBorder="1" applyAlignment="1">
      <alignment horizontal="left" vertical="center"/>
      <protection/>
    </xf>
    <xf numFmtId="0" fontId="66" fillId="0" borderId="14" xfId="94" applyFont="1" applyBorder="1" applyAlignment="1">
      <alignment vertical="center"/>
      <protection/>
    </xf>
    <xf numFmtId="0" fontId="66" fillId="0" borderId="0" xfId="94" applyFont="1" applyAlignment="1">
      <alignment vertical="center"/>
      <protection/>
    </xf>
    <xf numFmtId="0" fontId="49" fillId="0" borderId="77" xfId="94" applyFont="1" applyBorder="1" applyAlignment="1">
      <alignment vertical="center"/>
      <protection/>
    </xf>
    <xf numFmtId="0" fontId="56" fillId="0" borderId="77" xfId="94" applyFont="1" applyBorder="1" applyAlignment="1">
      <alignment horizontal="center" vertical="center"/>
      <protection/>
    </xf>
    <xf numFmtId="0" fontId="64" fillId="22" borderId="0" xfId="94" applyFont="1" applyFill="1" applyBorder="1" applyAlignment="1">
      <alignment horizontal="left" vertical="center"/>
      <protection/>
    </xf>
    <xf numFmtId="0" fontId="49" fillId="0" borderId="13" xfId="94" applyFont="1" applyBorder="1" applyAlignment="1">
      <alignment horizontal="center" vertical="center" wrapText="1"/>
      <protection/>
    </xf>
    <xf numFmtId="0" fontId="58" fillId="22" borderId="78" xfId="94" applyFont="1" applyFill="1" applyBorder="1" applyAlignment="1">
      <alignment horizontal="center" vertical="center" wrapText="1"/>
      <protection/>
    </xf>
    <xf numFmtId="0" fontId="58" fillId="22" borderId="79" xfId="94" applyFont="1" applyFill="1" applyBorder="1" applyAlignment="1">
      <alignment horizontal="center" vertical="center" wrapText="1"/>
      <protection/>
    </xf>
    <xf numFmtId="0" fontId="49" fillId="0" borderId="14" xfId="94" applyFont="1" applyBorder="1" applyAlignment="1">
      <alignment horizontal="center" vertical="center" wrapText="1"/>
      <protection/>
    </xf>
    <xf numFmtId="0" fontId="49" fillId="0" borderId="0" xfId="94" applyFont="1" applyAlignment="1">
      <alignment horizontal="center" vertical="center" wrapText="1"/>
      <protection/>
    </xf>
    <xf numFmtId="0" fontId="56" fillId="0" borderId="78" xfId="94" applyFont="1" applyBorder="1" applyAlignment="1">
      <alignment horizontal="center" vertical="center" wrapText="1"/>
      <protection/>
    </xf>
    <xf numFmtId="0" fontId="56" fillId="0" borderId="79" xfId="94" applyFont="1" applyBorder="1" applyAlignment="1">
      <alignment horizontal="center" vertical="center" wrapText="1"/>
      <protection/>
    </xf>
    <xf numFmtId="0" fontId="56" fillId="0" borderId="80" xfId="94" applyFont="1" applyBorder="1" applyAlignment="1">
      <alignment horizontal="center" vertical="center" wrapText="1"/>
      <protection/>
    </xf>
    <xf numFmtId="0" fontId="49" fillId="0" borderId="70" xfId="94" applyFont="1" applyBorder="1" applyAlignment="1">
      <alignment vertical="center"/>
      <protection/>
    </xf>
    <xf numFmtId="186" fontId="68" fillId="0" borderId="69" xfId="94" applyNumberFormat="1" applyFont="1" applyBorder="1" applyAlignment="1">
      <alignment/>
      <protection/>
    </xf>
    <xf numFmtId="186" fontId="68" fillId="0" borderId="71" xfId="94" applyNumberFormat="1" applyFont="1" applyBorder="1" applyAlignment="1">
      <alignment/>
      <protection/>
    </xf>
    <xf numFmtId="4" fontId="69" fillId="0" borderId="0" xfId="94" applyNumberFormat="1" applyFont="1" applyAlignment="1">
      <alignment vertical="center"/>
      <protection/>
    </xf>
    <xf numFmtId="0" fontId="70" fillId="0" borderId="13" xfId="94" applyFont="1" applyBorder="1" applyAlignment="1">
      <alignment/>
      <protection/>
    </xf>
    <xf numFmtId="0" fontId="70" fillId="0" borderId="0" xfId="94" applyFont="1" applyBorder="1" applyAlignment="1">
      <alignment/>
      <protection/>
    </xf>
    <xf numFmtId="0" fontId="65" fillId="0" borderId="0" xfId="94" applyFont="1" applyBorder="1" applyAlignment="1">
      <alignment horizontal="left"/>
      <protection/>
    </xf>
    <xf numFmtId="0" fontId="70" fillId="0" borderId="14" xfId="94" applyFont="1" applyBorder="1" applyAlignment="1">
      <alignment/>
      <protection/>
    </xf>
    <xf numFmtId="0" fontId="70" fillId="0" borderId="0" xfId="94" applyFont="1" applyAlignment="1">
      <alignment/>
      <protection/>
    </xf>
    <xf numFmtId="0" fontId="70" fillId="0" borderId="72" xfId="94" applyFont="1" applyBorder="1" applyAlignment="1">
      <alignment/>
      <protection/>
    </xf>
    <xf numFmtId="186" fontId="70" fillId="0" borderId="0" xfId="94" applyNumberFormat="1" applyFont="1" applyBorder="1" applyAlignment="1">
      <alignment/>
      <protection/>
    </xf>
    <xf numFmtId="186" fontId="70" fillId="0" borderId="73" xfId="94" applyNumberFormat="1" applyFont="1" applyBorder="1" applyAlignment="1">
      <alignment/>
      <protection/>
    </xf>
    <xf numFmtId="0" fontId="70" fillId="0" borderId="0" xfId="94" applyFont="1" applyAlignment="1">
      <alignment horizontal="left"/>
      <protection/>
    </xf>
    <xf numFmtId="0" fontId="70" fillId="0" borderId="0" xfId="94" applyFont="1" applyAlignment="1">
      <alignment horizontal="center"/>
      <protection/>
    </xf>
    <xf numFmtId="4" fontId="70" fillId="0" borderId="0" xfId="94" applyNumberFormat="1" applyFont="1" applyAlignment="1">
      <alignment vertical="center"/>
      <protection/>
    </xf>
    <xf numFmtId="0" fontId="66" fillId="0" borderId="0" xfId="94" applyFont="1" applyBorder="1" applyAlignment="1">
      <alignment horizontal="left"/>
      <protection/>
    </xf>
    <xf numFmtId="0" fontId="49" fillId="0" borderId="13" xfId="94" applyFont="1" applyBorder="1" applyAlignment="1" applyProtection="1">
      <alignment vertical="center"/>
      <protection locked="0"/>
    </xf>
    <xf numFmtId="0" fontId="49" fillId="0" borderId="77" xfId="94" applyFont="1" applyBorder="1" applyAlignment="1" applyProtection="1">
      <alignment horizontal="center" vertical="center"/>
      <protection locked="0"/>
    </xf>
    <xf numFmtId="49" fontId="49" fillId="0" borderId="77" xfId="94" applyNumberFormat="1" applyFont="1" applyBorder="1" applyAlignment="1" applyProtection="1">
      <alignment horizontal="left" vertical="center" wrapText="1"/>
      <protection locked="0"/>
    </xf>
    <xf numFmtId="0" fontId="49" fillId="0" borderId="77" xfId="94" applyFont="1" applyBorder="1" applyAlignment="1" applyProtection="1">
      <alignment horizontal="center" vertical="center" wrapText="1"/>
      <protection locked="0"/>
    </xf>
    <xf numFmtId="178" fontId="49" fillId="0" borderId="77" xfId="94" applyNumberFormat="1" applyFont="1" applyBorder="1" applyAlignment="1" applyProtection="1">
      <alignment vertical="center"/>
      <protection locked="0"/>
    </xf>
    <xf numFmtId="0" fontId="49" fillId="0" borderId="14" xfId="94" applyFont="1" applyBorder="1" applyAlignment="1" applyProtection="1">
      <alignment vertical="center"/>
      <protection locked="0"/>
    </xf>
    <xf numFmtId="0" fontId="61" fillId="0" borderId="77" xfId="94" applyFont="1" applyBorder="1" applyAlignment="1">
      <alignment horizontal="left" vertical="center"/>
      <protection/>
    </xf>
    <xf numFmtId="0" fontId="61" fillId="0" borderId="0" xfId="94" applyFont="1" applyBorder="1" applyAlignment="1">
      <alignment horizontal="center" vertical="center"/>
      <protection/>
    </xf>
    <xf numFmtId="186" fontId="61" fillId="0" borderId="0" xfId="94" applyNumberFormat="1" applyFont="1" applyBorder="1" applyAlignment="1">
      <alignment vertical="center"/>
      <protection/>
    </xf>
    <xf numFmtId="186" fontId="61" fillId="0" borderId="73" xfId="94" applyNumberFormat="1" applyFont="1" applyBorder="1" applyAlignment="1">
      <alignment vertical="center"/>
      <protection/>
    </xf>
    <xf numFmtId="4" fontId="49" fillId="0" borderId="0" xfId="94" applyNumberFormat="1" applyFont="1" applyAlignment="1">
      <alignment vertical="center"/>
      <protection/>
    </xf>
    <xf numFmtId="0" fontId="71" fillId="0" borderId="77" xfId="94" applyFont="1" applyBorder="1" applyAlignment="1" applyProtection="1">
      <alignment horizontal="center" vertical="center"/>
      <protection locked="0"/>
    </xf>
    <xf numFmtId="49" fontId="71" fillId="0" borderId="77" xfId="94" applyNumberFormat="1" applyFont="1" applyBorder="1" applyAlignment="1" applyProtection="1">
      <alignment horizontal="left" vertical="center" wrapText="1"/>
      <protection locked="0"/>
    </xf>
    <xf numFmtId="0" fontId="71" fillId="0" borderId="77" xfId="94" applyFont="1" applyBorder="1" applyAlignment="1" applyProtection="1">
      <alignment horizontal="center" vertical="center" wrapText="1"/>
      <protection locked="0"/>
    </xf>
    <xf numFmtId="178" fontId="71" fillId="0" borderId="77" xfId="94" applyNumberFormat="1" applyFont="1" applyBorder="1" applyAlignment="1" applyProtection="1">
      <alignment vertical="center"/>
      <protection locked="0"/>
    </xf>
    <xf numFmtId="0" fontId="61" fillId="0" borderId="75" xfId="94" applyFont="1" applyBorder="1" applyAlignment="1">
      <alignment horizontal="center" vertical="center"/>
      <protection/>
    </xf>
    <xf numFmtId="186" fontId="61" fillId="0" borderId="75" xfId="94" applyNumberFormat="1" applyFont="1" applyBorder="1" applyAlignment="1">
      <alignment vertical="center"/>
      <protection/>
    </xf>
    <xf numFmtId="186" fontId="61" fillId="0" borderId="76" xfId="94" applyNumberFormat="1" applyFont="1" applyBorder="1" applyAlignment="1">
      <alignment vertical="center"/>
      <protection/>
    </xf>
    <xf numFmtId="0" fontId="22" fillId="0" borderId="66" xfId="0" applyFont="1" applyFill="1" applyBorder="1" applyAlignment="1">
      <alignment horizontal="left" vertical="center" wrapText="1"/>
    </xf>
    <xf numFmtId="4" fontId="22" fillId="0" borderId="66" xfId="0" applyNumberFormat="1" applyFont="1" applyFill="1" applyBorder="1" applyAlignment="1">
      <alignment horizontal="right" vertical="center"/>
    </xf>
    <xf numFmtId="174" fontId="22" fillId="0" borderId="66" xfId="0" applyNumberFormat="1" applyFont="1" applyFill="1" applyBorder="1" applyAlignment="1">
      <alignment horizontal="right" vertical="center"/>
    </xf>
    <xf numFmtId="0" fontId="23" fillId="0" borderId="66" xfId="0" applyFont="1" applyFill="1" applyBorder="1" applyAlignment="1">
      <alignment horizontal="left" vertical="center" wrapText="1"/>
    </xf>
    <xf numFmtId="4" fontId="23" fillId="0" borderId="66" xfId="0" applyNumberFormat="1" applyFont="1" applyFill="1" applyBorder="1" applyAlignment="1">
      <alignment horizontal="right" vertical="center"/>
    </xf>
    <xf numFmtId="4" fontId="23" fillId="0" borderId="66" xfId="0" applyNumberFormat="1" applyFont="1" applyFill="1" applyBorder="1" applyAlignment="1">
      <alignment horizontal="right"/>
    </xf>
    <xf numFmtId="4" fontId="23" fillId="0" borderId="66" xfId="0" applyNumberFormat="1" applyFont="1" applyFill="1" applyBorder="1" applyAlignment="1">
      <alignment horizontal="right" vertical="top"/>
    </xf>
    <xf numFmtId="174" fontId="23" fillId="0" borderId="66" xfId="0" applyNumberFormat="1" applyFont="1" applyFill="1" applyBorder="1" applyAlignment="1">
      <alignment horizontal="right"/>
    </xf>
    <xf numFmtId="2" fontId="23" fillId="0" borderId="29" xfId="0" applyNumberFormat="1" applyFont="1" applyFill="1" applyBorder="1" applyAlignment="1">
      <alignment horizontal="right"/>
    </xf>
    <xf numFmtId="0" fontId="21" fillId="0" borderId="81" xfId="0" applyFont="1" applyBorder="1" applyAlignment="1" applyProtection="1">
      <alignment horizontal="left" wrapText="1"/>
      <protection/>
    </xf>
    <xf numFmtId="0" fontId="17" fillId="0" borderId="82" xfId="0" applyFont="1" applyBorder="1" applyAlignment="1" applyProtection="1">
      <alignment horizontal="left" wrapText="1"/>
      <protection/>
    </xf>
    <xf numFmtId="4" fontId="70" fillId="0" borderId="0" xfId="94" applyNumberFormat="1" applyFont="1" applyAlignment="1">
      <alignment/>
      <protection/>
    </xf>
    <xf numFmtId="0" fontId="49" fillId="23" borderId="0" xfId="93" applyFill="1" applyProtection="1">
      <alignment/>
      <protection/>
    </xf>
    <xf numFmtId="0" fontId="51" fillId="23" borderId="0" xfId="93" applyFont="1" applyFill="1" applyAlignment="1" applyProtection="1">
      <alignment vertical="center"/>
      <protection/>
    </xf>
    <xf numFmtId="0" fontId="52" fillId="23" borderId="0" xfId="93" applyFont="1" applyFill="1" applyAlignment="1" applyProtection="1">
      <alignment horizontal="left" vertical="center"/>
      <protection/>
    </xf>
    <xf numFmtId="0" fontId="49" fillId="23" borderId="0" xfId="93" applyFill="1">
      <alignment/>
      <protection/>
    </xf>
    <xf numFmtId="0" fontId="49" fillId="0" borderId="0" xfId="93">
      <alignment/>
      <protection/>
    </xf>
    <xf numFmtId="0" fontId="54" fillId="0" borderId="0" xfId="93" applyFont="1" applyAlignment="1">
      <alignment horizontal="left" vertical="center"/>
      <protection/>
    </xf>
    <xf numFmtId="0" fontId="49" fillId="0" borderId="0" xfId="93" applyFont="1" applyAlignment="1">
      <alignment horizontal="left" vertical="center"/>
      <protection/>
    </xf>
    <xf numFmtId="0" fontId="49" fillId="0" borderId="10" xfId="93" applyBorder="1">
      <alignment/>
      <protection/>
    </xf>
    <xf numFmtId="0" fontId="49" fillId="0" borderId="11" xfId="93" applyBorder="1">
      <alignment/>
      <protection/>
    </xf>
    <xf numFmtId="0" fontId="49" fillId="0" borderId="12" xfId="93" applyBorder="1">
      <alignment/>
      <protection/>
    </xf>
    <xf numFmtId="0" fontId="49" fillId="0" borderId="13" xfId="93" applyBorder="1">
      <alignment/>
      <protection/>
    </xf>
    <xf numFmtId="0" fontId="49" fillId="0" borderId="14" xfId="93" applyBorder="1">
      <alignment/>
      <protection/>
    </xf>
    <xf numFmtId="0" fontId="49" fillId="0" borderId="0" xfId="93" applyBorder="1">
      <alignment/>
      <protection/>
    </xf>
    <xf numFmtId="0" fontId="56" fillId="0" borderId="0" xfId="93" applyFont="1" applyBorder="1" applyAlignment="1">
      <alignment horizontal="left" vertical="center"/>
      <protection/>
    </xf>
    <xf numFmtId="0" fontId="49" fillId="0" borderId="0" xfId="93" applyFont="1" applyAlignment="1">
      <alignment vertical="center"/>
      <protection/>
    </xf>
    <xf numFmtId="0" fontId="49" fillId="0" borderId="13" xfId="93" applyFont="1" applyBorder="1" applyAlignment="1">
      <alignment vertical="center"/>
      <protection/>
    </xf>
    <xf numFmtId="0" fontId="49" fillId="0" borderId="0" xfId="93" applyFont="1" applyBorder="1" applyAlignment="1">
      <alignment vertical="center"/>
      <protection/>
    </xf>
    <xf numFmtId="0" fontId="49" fillId="0" borderId="14" xfId="93" applyFont="1" applyBorder="1" applyAlignment="1">
      <alignment vertical="center"/>
      <protection/>
    </xf>
    <xf numFmtId="0" fontId="58" fillId="0" borderId="0" xfId="93" applyFont="1" applyBorder="1" applyAlignment="1">
      <alignment horizontal="left" vertical="center"/>
      <protection/>
    </xf>
    <xf numFmtId="0" fontId="49" fillId="0" borderId="69" xfId="93" applyFont="1" applyBorder="1" applyAlignment="1">
      <alignment vertical="center"/>
      <protection/>
    </xf>
    <xf numFmtId="0" fontId="51" fillId="0" borderId="0" xfId="93" applyFont="1" applyBorder="1" applyAlignment="1">
      <alignment horizontal="left" vertical="center"/>
      <protection/>
    </xf>
    <xf numFmtId="0" fontId="59" fillId="0" borderId="0" xfId="93" applyFont="1" applyBorder="1" applyAlignment="1">
      <alignment horizontal="left" vertical="center"/>
      <protection/>
    </xf>
    <xf numFmtId="0" fontId="60" fillId="0" borderId="0" xfId="93" applyFont="1" applyBorder="1" applyAlignment="1">
      <alignment horizontal="left" vertical="center"/>
      <protection/>
    </xf>
    <xf numFmtId="0" fontId="61" fillId="0" borderId="0" xfId="93" applyFont="1" applyBorder="1" applyAlignment="1">
      <alignment horizontal="left" vertical="center"/>
      <protection/>
    </xf>
    <xf numFmtId="184" fontId="61" fillId="0" borderId="0" xfId="93" applyNumberFormat="1" applyFont="1" applyBorder="1" applyAlignment="1">
      <alignment vertical="center"/>
      <protection/>
    </xf>
    <xf numFmtId="0" fontId="61" fillId="0" borderId="0" xfId="93" applyFont="1" applyBorder="1" applyAlignment="1">
      <alignment horizontal="right" vertical="center"/>
      <protection/>
    </xf>
    <xf numFmtId="0" fontId="49" fillId="22" borderId="0" xfId="93" applyFont="1" applyFill="1" applyBorder="1" applyAlignment="1">
      <alignment vertical="center"/>
      <protection/>
    </xf>
    <xf numFmtId="0" fontId="57" fillId="22" borderId="45" xfId="93" applyFont="1" applyFill="1" applyBorder="1" applyAlignment="1">
      <alignment horizontal="left" vertical="center"/>
      <protection/>
    </xf>
    <xf numFmtId="0" fontId="49" fillId="22" borderId="48" xfId="93" applyFont="1" applyFill="1" applyBorder="1" applyAlignment="1">
      <alignment vertical="center"/>
      <protection/>
    </xf>
    <xf numFmtId="0" fontId="57" fillId="22" borderId="48" xfId="93" applyFont="1" applyFill="1" applyBorder="1" applyAlignment="1">
      <alignment horizontal="right" vertical="center"/>
      <protection/>
    </xf>
    <xf numFmtId="0" fontId="57" fillId="22" borderId="48" xfId="93" applyFont="1" applyFill="1" applyBorder="1" applyAlignment="1">
      <alignment horizontal="center" vertical="center"/>
      <protection/>
    </xf>
    <xf numFmtId="0" fontId="62" fillId="0" borderId="70" xfId="93" applyFont="1" applyBorder="1" applyAlignment="1">
      <alignment horizontal="left" vertical="center"/>
      <protection/>
    </xf>
    <xf numFmtId="0" fontId="49" fillId="0" borderId="71" xfId="93" applyFont="1" applyBorder="1" applyAlignment="1">
      <alignment vertical="center"/>
      <protection/>
    </xf>
    <xf numFmtId="0" fontId="49" fillId="0" borderId="72" xfId="93" applyBorder="1">
      <alignment/>
      <protection/>
    </xf>
    <xf numFmtId="0" fontId="49" fillId="0" borderId="73" xfId="93" applyBorder="1">
      <alignment/>
      <protection/>
    </xf>
    <xf numFmtId="0" fontId="63" fillId="0" borderId="74" xfId="93" applyFont="1" applyBorder="1" applyAlignment="1">
      <alignment horizontal="left" vertical="center"/>
      <protection/>
    </xf>
    <xf numFmtId="0" fontId="49" fillId="0" borderId="75" xfId="93" applyFont="1" applyBorder="1" applyAlignment="1">
      <alignment vertical="center"/>
      <protection/>
    </xf>
    <xf numFmtId="0" fontId="63" fillId="0" borderId="75" xfId="93" applyFont="1" applyBorder="1" applyAlignment="1">
      <alignment horizontal="left" vertical="center"/>
      <protection/>
    </xf>
    <xf numFmtId="0" fontId="49" fillId="0" borderId="76" xfId="93" applyFont="1" applyBorder="1" applyAlignment="1">
      <alignment vertical="center"/>
      <protection/>
    </xf>
    <xf numFmtId="0" fontId="49" fillId="0" borderId="15" xfId="93" applyFont="1" applyBorder="1" applyAlignment="1">
      <alignment vertical="center"/>
      <protection/>
    </xf>
    <xf numFmtId="0" fontId="49" fillId="0" borderId="16" xfId="93" applyFont="1" applyBorder="1" applyAlignment="1">
      <alignment vertical="center"/>
      <protection/>
    </xf>
    <xf numFmtId="0" fontId="49" fillId="0" borderId="17" xfId="93" applyFont="1" applyBorder="1" applyAlignment="1">
      <alignment vertical="center"/>
      <protection/>
    </xf>
    <xf numFmtId="0" fontId="49" fillId="0" borderId="10" xfId="93" applyFont="1" applyBorder="1" applyAlignment="1">
      <alignment vertical="center"/>
      <protection/>
    </xf>
    <xf numFmtId="0" fontId="49" fillId="0" borderId="11" xfId="93" applyFont="1" applyBorder="1" applyAlignment="1">
      <alignment vertical="center"/>
      <protection/>
    </xf>
    <xf numFmtId="0" fontId="49" fillId="0" borderId="12" xfId="93" applyFont="1" applyBorder="1" applyAlignment="1">
      <alignment vertical="center"/>
      <protection/>
    </xf>
    <xf numFmtId="0" fontId="64" fillId="0" borderId="0" xfId="93" applyFont="1" applyBorder="1" applyAlignment="1">
      <alignment horizontal="left" vertical="center"/>
      <protection/>
    </xf>
    <xf numFmtId="0" fontId="65" fillId="0" borderId="13" xfId="93" applyFont="1" applyBorder="1" applyAlignment="1">
      <alignment vertical="center"/>
      <protection/>
    </xf>
    <xf numFmtId="0" fontId="65" fillId="0" borderId="0" xfId="93" applyFont="1" applyBorder="1" applyAlignment="1">
      <alignment vertical="center"/>
      <protection/>
    </xf>
    <xf numFmtId="0" fontId="65" fillId="0" borderId="0" xfId="93" applyFont="1" applyBorder="1" applyAlignment="1">
      <alignment horizontal="left" vertical="center"/>
      <protection/>
    </xf>
    <xf numFmtId="0" fontId="65" fillId="0" borderId="14" xfId="93" applyFont="1" applyBorder="1" applyAlignment="1">
      <alignment vertical="center"/>
      <protection/>
    </xf>
    <xf numFmtId="0" fontId="65" fillId="0" borderId="0" xfId="93" applyFont="1" applyAlignment="1">
      <alignment vertical="center"/>
      <protection/>
    </xf>
    <xf numFmtId="0" fontId="66" fillId="0" borderId="13" xfId="93" applyFont="1" applyBorder="1" applyAlignment="1">
      <alignment vertical="center"/>
      <protection/>
    </xf>
    <xf numFmtId="0" fontId="66" fillId="0" borderId="0" xfId="93" applyFont="1" applyBorder="1" applyAlignment="1">
      <alignment vertical="center"/>
      <protection/>
    </xf>
    <xf numFmtId="0" fontId="66" fillId="0" borderId="0" xfId="93" applyFont="1" applyBorder="1" applyAlignment="1">
      <alignment horizontal="left" vertical="center"/>
      <protection/>
    </xf>
    <xf numFmtId="0" fontId="66" fillId="0" borderId="14" xfId="93" applyFont="1" applyBorder="1" applyAlignment="1">
      <alignment vertical="center"/>
      <protection/>
    </xf>
    <xf numFmtId="0" fontId="66" fillId="0" borderId="0" xfId="93" applyFont="1" applyAlignment="1">
      <alignment vertical="center"/>
      <protection/>
    </xf>
    <xf numFmtId="0" fontId="49" fillId="0" borderId="77" xfId="93" applyFont="1" applyBorder="1" applyAlignment="1">
      <alignment vertical="center"/>
      <protection/>
    </xf>
    <xf numFmtId="0" fontId="56" fillId="0" borderId="77" xfId="93" applyFont="1" applyBorder="1" applyAlignment="1">
      <alignment horizontal="center" vertical="center"/>
      <protection/>
    </xf>
    <xf numFmtId="0" fontId="64" fillId="22" borderId="0" xfId="93" applyFont="1" applyFill="1" applyBorder="1" applyAlignment="1">
      <alignment horizontal="left" vertical="center"/>
      <protection/>
    </xf>
    <xf numFmtId="0" fontId="49" fillId="0" borderId="13" xfId="93" applyFont="1" applyBorder="1" applyAlignment="1">
      <alignment horizontal="center" vertical="center" wrapText="1"/>
      <protection/>
    </xf>
    <xf numFmtId="0" fontId="58" fillId="22" borderId="78" xfId="93" applyFont="1" applyFill="1" applyBorder="1" applyAlignment="1">
      <alignment horizontal="center" vertical="center" wrapText="1"/>
      <protection/>
    </xf>
    <xf numFmtId="0" fontId="58" fillId="22" borderId="79" xfId="93" applyFont="1" applyFill="1" applyBorder="1" applyAlignment="1">
      <alignment horizontal="center" vertical="center" wrapText="1"/>
      <protection/>
    </xf>
    <xf numFmtId="0" fontId="49" fillId="0" borderId="14" xfId="93" applyFont="1" applyBorder="1" applyAlignment="1">
      <alignment horizontal="center" vertical="center" wrapText="1"/>
      <protection/>
    </xf>
    <xf numFmtId="0" fontId="49" fillId="0" borderId="0" xfId="93" applyFont="1" applyAlignment="1">
      <alignment horizontal="center" vertical="center" wrapText="1"/>
      <protection/>
    </xf>
    <xf numFmtId="0" fontId="56" fillId="0" borderId="78" xfId="93" applyFont="1" applyBorder="1" applyAlignment="1">
      <alignment horizontal="center" vertical="center" wrapText="1"/>
      <protection/>
    </xf>
    <xf numFmtId="0" fontId="56" fillId="0" borderId="79" xfId="93" applyFont="1" applyBorder="1" applyAlignment="1">
      <alignment horizontal="center" vertical="center" wrapText="1"/>
      <protection/>
    </xf>
    <xf numFmtId="0" fontId="56" fillId="0" borderId="80" xfId="93" applyFont="1" applyBorder="1" applyAlignment="1">
      <alignment horizontal="center" vertical="center" wrapText="1"/>
      <protection/>
    </xf>
    <xf numFmtId="0" fontId="49" fillId="0" borderId="70" xfId="93" applyFont="1" applyBorder="1" applyAlignment="1">
      <alignment vertical="center"/>
      <protection/>
    </xf>
    <xf numFmtId="186" fontId="68" fillId="0" borderId="69" xfId="93" applyNumberFormat="1" applyFont="1" applyBorder="1" applyAlignment="1">
      <alignment/>
      <protection/>
    </xf>
    <xf numFmtId="186" fontId="68" fillId="0" borderId="71" xfId="93" applyNumberFormat="1" applyFont="1" applyBorder="1" applyAlignment="1">
      <alignment/>
      <protection/>
    </xf>
    <xf numFmtId="178" fontId="69" fillId="0" borderId="0" xfId="93" applyNumberFormat="1" applyFont="1" applyAlignment="1">
      <alignment vertical="center"/>
      <protection/>
    </xf>
    <xf numFmtId="0" fontId="70" fillId="0" borderId="13" xfId="93" applyFont="1" applyBorder="1" applyAlignment="1">
      <alignment/>
      <protection/>
    </xf>
    <xf numFmtId="0" fontId="70" fillId="0" borderId="0" xfId="93" applyFont="1" applyBorder="1" applyAlignment="1">
      <alignment/>
      <protection/>
    </xf>
    <xf numFmtId="0" fontId="65" fillId="0" borderId="0" xfId="93" applyFont="1" applyBorder="1" applyAlignment="1">
      <alignment horizontal="left"/>
      <protection/>
    </xf>
    <xf numFmtId="0" fontId="70" fillId="0" borderId="14" xfId="93" applyFont="1" applyBorder="1" applyAlignment="1">
      <alignment/>
      <protection/>
    </xf>
    <xf numFmtId="0" fontId="70" fillId="0" borderId="0" xfId="93" applyFont="1" applyAlignment="1">
      <alignment/>
      <protection/>
    </xf>
    <xf numFmtId="0" fontId="70" fillId="0" borderId="72" xfId="93" applyFont="1" applyBorder="1" applyAlignment="1">
      <alignment/>
      <protection/>
    </xf>
    <xf numFmtId="186" fontId="70" fillId="0" borderId="0" xfId="93" applyNumberFormat="1" applyFont="1" applyBorder="1" applyAlignment="1">
      <alignment/>
      <protection/>
    </xf>
    <xf numFmtId="186" fontId="70" fillId="0" borderId="73" xfId="93" applyNumberFormat="1" applyFont="1" applyBorder="1" applyAlignment="1">
      <alignment/>
      <protection/>
    </xf>
    <xf numFmtId="0" fontId="70" fillId="0" borderId="0" xfId="93" applyFont="1" applyAlignment="1">
      <alignment horizontal="left"/>
      <protection/>
    </xf>
    <xf numFmtId="0" fontId="70" fillId="0" borderId="0" xfId="93" applyFont="1" applyAlignment="1">
      <alignment horizontal="center"/>
      <protection/>
    </xf>
    <xf numFmtId="178" fontId="70" fillId="0" borderId="0" xfId="93" applyNumberFormat="1" applyFont="1" applyAlignment="1">
      <alignment vertical="center"/>
      <protection/>
    </xf>
    <xf numFmtId="0" fontId="66" fillId="0" borderId="0" xfId="93" applyFont="1" applyBorder="1" applyAlignment="1">
      <alignment horizontal="left"/>
      <protection/>
    </xf>
    <xf numFmtId="0" fontId="49" fillId="0" borderId="13" xfId="93" applyFont="1" applyBorder="1" applyAlignment="1" applyProtection="1">
      <alignment vertical="center"/>
      <protection locked="0"/>
    </xf>
    <xf numFmtId="0" fontId="49" fillId="0" borderId="77" xfId="93" applyFont="1" applyBorder="1" applyAlignment="1" applyProtection="1">
      <alignment horizontal="center" vertical="center"/>
      <protection locked="0"/>
    </xf>
    <xf numFmtId="49" fontId="49" fillId="0" borderId="77" xfId="93" applyNumberFormat="1" applyFont="1" applyBorder="1" applyAlignment="1" applyProtection="1">
      <alignment horizontal="left" vertical="center" wrapText="1"/>
      <protection locked="0"/>
    </xf>
    <xf numFmtId="0" fontId="49" fillId="0" borderId="77" xfId="93" applyFont="1" applyBorder="1" applyAlignment="1" applyProtection="1">
      <alignment horizontal="center" vertical="center" wrapText="1"/>
      <protection locked="0"/>
    </xf>
    <xf numFmtId="178" fontId="49" fillId="0" borderId="77" xfId="93" applyNumberFormat="1" applyFont="1" applyBorder="1" applyAlignment="1" applyProtection="1">
      <alignment vertical="center"/>
      <protection locked="0"/>
    </xf>
    <xf numFmtId="0" fontId="49" fillId="0" borderId="14" xfId="93" applyFont="1" applyBorder="1" applyAlignment="1" applyProtection="1">
      <alignment vertical="center"/>
      <protection locked="0"/>
    </xf>
    <xf numFmtId="0" fontId="61" fillId="0" borderId="77" xfId="93" applyFont="1" applyBorder="1" applyAlignment="1">
      <alignment horizontal="left" vertical="center"/>
      <protection/>
    </xf>
    <xf numFmtId="0" fontId="61" fillId="0" borderId="0" xfId="93" applyFont="1" applyBorder="1" applyAlignment="1">
      <alignment horizontal="center" vertical="center"/>
      <protection/>
    </xf>
    <xf numFmtId="186" fontId="61" fillId="0" borderId="0" xfId="93" applyNumberFormat="1" applyFont="1" applyBorder="1" applyAlignment="1">
      <alignment vertical="center"/>
      <protection/>
    </xf>
    <xf numFmtId="186" fontId="61" fillId="0" borderId="73" xfId="93" applyNumberFormat="1" applyFont="1" applyBorder="1" applyAlignment="1">
      <alignment vertical="center"/>
      <protection/>
    </xf>
    <xf numFmtId="4" fontId="49" fillId="0" borderId="0" xfId="93" applyNumberFormat="1" applyFont="1" applyAlignment="1">
      <alignment vertical="center"/>
      <protection/>
    </xf>
    <xf numFmtId="178" fontId="49" fillId="0" borderId="0" xfId="93" applyNumberFormat="1" applyFont="1" applyAlignment="1">
      <alignment vertical="center"/>
      <protection/>
    </xf>
    <xf numFmtId="0" fontId="71" fillId="0" borderId="77" xfId="93" applyFont="1" applyBorder="1" applyAlignment="1" applyProtection="1">
      <alignment horizontal="center" vertical="center"/>
      <protection locked="0"/>
    </xf>
    <xf numFmtId="49" fontId="71" fillId="0" borderId="77" xfId="93" applyNumberFormat="1" applyFont="1" applyBorder="1" applyAlignment="1" applyProtection="1">
      <alignment horizontal="left" vertical="center" wrapText="1"/>
      <protection locked="0"/>
    </xf>
    <xf numFmtId="0" fontId="71" fillId="0" borderId="77" xfId="93" applyFont="1" applyBorder="1" applyAlignment="1" applyProtection="1">
      <alignment horizontal="center" vertical="center" wrapText="1"/>
      <protection locked="0"/>
    </xf>
    <xf numFmtId="178" fontId="71" fillId="0" borderId="77" xfId="93" applyNumberFormat="1" applyFont="1" applyBorder="1" applyAlignment="1" applyProtection="1">
      <alignment vertical="center"/>
      <protection locked="0"/>
    </xf>
    <xf numFmtId="0" fontId="61" fillId="0" borderId="75" xfId="93" applyFont="1" applyBorder="1" applyAlignment="1">
      <alignment horizontal="center" vertical="center"/>
      <protection/>
    </xf>
    <xf numFmtId="186" fontId="61" fillId="0" borderId="75" xfId="93" applyNumberFormat="1" applyFont="1" applyBorder="1" applyAlignment="1">
      <alignment vertical="center"/>
      <protection/>
    </xf>
    <xf numFmtId="186" fontId="61" fillId="0" borderId="76" xfId="93" applyNumberFormat="1" applyFont="1" applyBorder="1" applyAlignment="1">
      <alignment vertical="center"/>
      <protection/>
    </xf>
    <xf numFmtId="4" fontId="49" fillId="0" borderId="0" xfId="93" applyNumberFormat="1" applyFont="1" applyBorder="1" applyAlignment="1">
      <alignment vertical="center"/>
      <protection/>
    </xf>
    <xf numFmtId="4" fontId="65" fillId="0" borderId="0" xfId="93" applyNumberFormat="1" applyFont="1" applyBorder="1" applyAlignment="1">
      <alignment horizontal="left"/>
      <protection/>
    </xf>
    <xf numFmtId="4" fontId="66" fillId="0" borderId="0" xfId="93" applyNumberFormat="1" applyFont="1" applyBorder="1" applyAlignment="1">
      <alignment horizontal="left"/>
      <protection/>
    </xf>
    <xf numFmtId="4" fontId="0" fillId="0" borderId="0" xfId="0" applyNumberFormat="1" applyAlignment="1">
      <alignment horizontal="left" vertical="top"/>
    </xf>
    <xf numFmtId="0" fontId="23" fillId="0" borderId="66" xfId="0" applyFont="1" applyBorder="1" applyAlignment="1">
      <alignment horizontal="left" vertical="center" wrapText="1"/>
    </xf>
    <xf numFmtId="4" fontId="23" fillId="0" borderId="66" xfId="0" applyNumberFormat="1" applyFont="1" applyBorder="1" applyAlignment="1">
      <alignment horizontal="right" vertical="center"/>
    </xf>
    <xf numFmtId="174" fontId="23" fillId="0" borderId="66" xfId="0" applyNumberFormat="1" applyFont="1" applyBorder="1" applyAlignment="1">
      <alignment horizontal="right" vertical="center"/>
    </xf>
    <xf numFmtId="2" fontId="23" fillId="0" borderId="29" xfId="0" applyNumberFormat="1" applyFont="1" applyBorder="1" applyAlignment="1">
      <alignment horizontal="right" vertical="center"/>
    </xf>
    <xf numFmtId="172" fontId="7" fillId="4" borderId="66" xfId="0" applyNumberFormat="1" applyFont="1" applyFill="1" applyBorder="1" applyAlignment="1">
      <alignment horizontal="center"/>
    </xf>
    <xf numFmtId="0" fontId="7" fillId="4" borderId="66" xfId="0" applyFont="1" applyFill="1" applyBorder="1" applyAlignment="1">
      <alignment horizontal="left" wrapText="1"/>
    </xf>
    <xf numFmtId="176" fontId="7" fillId="4" borderId="66" xfId="0" applyNumberFormat="1" applyFont="1" applyFill="1" applyBorder="1" applyAlignment="1">
      <alignment horizontal="right"/>
    </xf>
    <xf numFmtId="172" fontId="30" fillId="4" borderId="66" xfId="0" applyNumberFormat="1" applyFont="1" applyFill="1" applyBorder="1" applyAlignment="1">
      <alignment horizontal="center"/>
    </xf>
    <xf numFmtId="0" fontId="30" fillId="4" borderId="66" xfId="0" applyFont="1" applyFill="1" applyBorder="1" applyAlignment="1">
      <alignment horizontal="left" wrapText="1"/>
    </xf>
    <xf numFmtId="0" fontId="30" fillId="4" borderId="66" xfId="0" applyFont="1" applyFill="1" applyBorder="1" applyAlignment="1">
      <alignment horizontal="left" wrapText="1"/>
    </xf>
    <xf numFmtId="176" fontId="30" fillId="4" borderId="66" xfId="0" applyFont="1" applyFill="1" applyBorder="1" applyAlignment="1">
      <alignment horizontal="right"/>
    </xf>
    <xf numFmtId="0" fontId="7" fillId="4" borderId="66" xfId="0" applyFont="1" applyFill="1" applyBorder="1" applyAlignment="1">
      <alignment horizontal="left" vertical="center" wrapText="1"/>
    </xf>
    <xf numFmtId="176" fontId="30" fillId="4" borderId="66" xfId="0" applyNumberFormat="1" applyFont="1" applyFill="1" applyBorder="1" applyAlignment="1">
      <alignment horizontal="right"/>
    </xf>
    <xf numFmtId="0" fontId="72" fillId="25" borderId="0" xfId="92" applyFont="1" applyFill="1" applyAlignment="1" applyProtection="1">
      <alignment horizontal="left" vertical="center"/>
      <protection locked="0"/>
    </xf>
    <xf numFmtId="174" fontId="7" fillId="0" borderId="66" xfId="0" applyNumberFormat="1" applyFont="1" applyFill="1" applyBorder="1" applyAlignment="1">
      <alignment horizontal="right"/>
    </xf>
    <xf numFmtId="176" fontId="7" fillId="0" borderId="66" xfId="0" applyNumberFormat="1" applyFont="1" applyFill="1" applyBorder="1" applyAlignment="1">
      <alignment horizontal="right"/>
    </xf>
    <xf numFmtId="174" fontId="30" fillId="0" borderId="66" xfId="0" applyNumberFormat="1" applyFont="1" applyFill="1" applyBorder="1" applyAlignment="1">
      <alignment horizontal="right"/>
    </xf>
    <xf numFmtId="176" fontId="30" fillId="0" borderId="66" xfId="0" applyNumberFormat="1" applyFont="1" applyFill="1" applyBorder="1" applyAlignment="1">
      <alignment horizontal="right"/>
    </xf>
    <xf numFmtId="174" fontId="7" fillId="0" borderId="66" xfId="0" applyNumberFormat="1" applyFont="1" applyFill="1" applyBorder="1" applyAlignment="1">
      <alignment horizontal="right"/>
    </xf>
    <xf numFmtId="176" fontId="7" fillId="0" borderId="66" xfId="0" applyNumberFormat="1" applyFont="1" applyFill="1" applyBorder="1" applyAlignment="1">
      <alignment horizontal="right"/>
    </xf>
    <xf numFmtId="176" fontId="30" fillId="0" borderId="66" xfId="0" applyFont="1" applyFill="1" applyBorder="1" applyAlignment="1">
      <alignment horizontal="right"/>
    </xf>
    <xf numFmtId="172" fontId="7" fillId="23" borderId="66" xfId="0" applyFont="1" applyFill="1" applyBorder="1" applyAlignment="1">
      <alignment horizontal="center" vertical="center"/>
    </xf>
    <xf numFmtId="0" fontId="7" fillId="23" borderId="66" xfId="0" applyFont="1" applyFill="1" applyBorder="1" applyAlignment="1">
      <alignment horizontal="left" wrapText="1"/>
    </xf>
    <xf numFmtId="176" fontId="7" fillId="23" borderId="66" xfId="0" applyNumberFormat="1" applyFont="1" applyFill="1" applyBorder="1" applyAlignment="1">
      <alignment horizontal="right"/>
    </xf>
    <xf numFmtId="172" fontId="30" fillId="23" borderId="66" xfId="0" applyFont="1" applyFill="1" applyBorder="1" applyAlignment="1">
      <alignment horizontal="center"/>
    </xf>
    <xf numFmtId="0" fontId="30" fillId="23" borderId="66" xfId="0" applyFont="1" applyFill="1" applyBorder="1" applyAlignment="1">
      <alignment horizontal="left" wrapText="1"/>
    </xf>
    <xf numFmtId="176" fontId="30" fillId="23" borderId="66" xfId="0" applyNumberFormat="1" applyFont="1" applyFill="1" applyBorder="1" applyAlignment="1">
      <alignment horizontal="right"/>
    </xf>
    <xf numFmtId="0" fontId="49" fillId="0" borderId="77" xfId="93" applyFont="1" applyBorder="1" applyAlignment="1" applyProtection="1">
      <alignment horizontal="left" vertical="center" wrapText="1"/>
      <protection locked="0"/>
    </xf>
    <xf numFmtId="4" fontId="49" fillId="0" borderId="77" xfId="93" applyNumberFormat="1" applyFont="1" applyBorder="1" applyAlignment="1" applyProtection="1">
      <alignment vertical="center"/>
      <protection locked="0"/>
    </xf>
    <xf numFmtId="4" fontId="71" fillId="0" borderId="77" xfId="93" applyNumberFormat="1" applyFont="1" applyBorder="1" applyAlignment="1" applyProtection="1">
      <alignment vertical="center"/>
      <protection locked="0"/>
    </xf>
    <xf numFmtId="4" fontId="66" fillId="0" borderId="79" xfId="93" applyNumberFormat="1" applyFont="1" applyBorder="1" applyAlignment="1">
      <alignment/>
      <protection/>
    </xf>
    <xf numFmtId="0" fontId="5" fillId="0" borderId="68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8" fillId="0" borderId="63" xfId="0" applyFont="1" applyBorder="1" applyAlignment="1" applyProtection="1">
      <alignment horizontal="left" vertical="center"/>
      <protection/>
    </xf>
    <xf numFmtId="0" fontId="7" fillId="0" borderId="68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65" xfId="0" applyFont="1" applyBorder="1" applyAlignment="1" applyProtection="1">
      <alignment horizontal="left" vertical="center" wrapText="1"/>
      <protection/>
    </xf>
    <xf numFmtId="0" fontId="7" fillId="0" borderId="64" xfId="0" applyFont="1" applyBorder="1" applyAlignment="1" applyProtection="1">
      <alignment horizontal="center" vertical="center"/>
      <protection/>
    </xf>
    <xf numFmtId="0" fontId="4" fillId="0" borderId="65" xfId="0" applyFont="1" applyBorder="1" applyAlignment="1" applyProtection="1">
      <alignment horizontal="left" vertical="center" wrapText="1"/>
      <protection/>
    </xf>
    <xf numFmtId="0" fontId="4" fillId="0" borderId="64" xfId="0" applyFont="1" applyBorder="1" applyAlignment="1" applyProtection="1">
      <alignment horizontal="center" vertical="center" wrapText="1"/>
      <protection/>
    </xf>
    <xf numFmtId="0" fontId="4" fillId="0" borderId="65" xfId="0" applyFont="1" applyBorder="1" applyAlignment="1" applyProtection="1">
      <alignment horizontal="left" vertical="center"/>
      <protection/>
    </xf>
    <xf numFmtId="0" fontId="4" fillId="0" borderId="83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7" fillId="0" borderId="22" xfId="0" applyFont="1" applyBorder="1" applyAlignment="1" applyProtection="1">
      <alignment horizontal="left" vertical="center" wrapText="1"/>
      <protection/>
    </xf>
    <xf numFmtId="0" fontId="7" fillId="0" borderId="68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65" xfId="0" applyFont="1" applyBorder="1" applyAlignment="1" applyProtection="1">
      <alignment horizontal="left" vertical="center"/>
      <protection/>
    </xf>
    <xf numFmtId="0" fontId="4" fillId="0" borderId="64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67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21" xfId="0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0" fontId="6" fillId="0" borderId="68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67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4" fontId="66" fillId="0" borderId="79" xfId="93" applyNumberFormat="1" applyFont="1" applyBorder="1" applyAlignment="1">
      <alignment vertical="center"/>
      <protection/>
    </xf>
    <xf numFmtId="0" fontId="71" fillId="0" borderId="77" xfId="93" applyFont="1" applyBorder="1" applyAlignment="1" applyProtection="1">
      <alignment horizontal="left" vertical="center" wrapText="1"/>
      <protection locked="0"/>
    </xf>
    <xf numFmtId="0" fontId="53" fillId="23" borderId="0" xfId="63" applyFont="1" applyFill="1" applyAlignment="1" applyProtection="1">
      <alignment horizontal="center" vertical="center"/>
      <protection/>
    </xf>
    <xf numFmtId="0" fontId="54" fillId="22" borderId="0" xfId="93" applyFont="1" applyFill="1" applyAlignment="1">
      <alignment horizontal="center" vertical="center"/>
      <protection/>
    </xf>
    <xf numFmtId="0" fontId="49" fillId="0" borderId="0" xfId="93">
      <alignment/>
      <protection/>
    </xf>
    <xf numFmtId="0" fontId="58" fillId="0" borderId="0" xfId="93" applyFont="1" applyBorder="1" applyAlignment="1">
      <alignment horizontal="left" vertical="center"/>
      <protection/>
    </xf>
    <xf numFmtId="185" fontId="58" fillId="0" borderId="0" xfId="93" applyNumberFormat="1" applyFont="1" applyBorder="1" applyAlignment="1">
      <alignment horizontal="left" vertical="center"/>
      <protection/>
    </xf>
    <xf numFmtId="4" fontId="60" fillId="0" borderId="0" xfId="93" applyNumberFormat="1" applyFont="1" applyBorder="1" applyAlignment="1">
      <alignment vertical="center"/>
      <protection/>
    </xf>
    <xf numFmtId="0" fontId="49" fillId="0" borderId="0" xfId="93" applyFont="1" applyBorder="1" applyAlignment="1">
      <alignment vertical="center"/>
      <protection/>
    </xf>
    <xf numFmtId="4" fontId="51" fillId="0" borderId="0" xfId="93" applyNumberFormat="1" applyFont="1" applyBorder="1" applyAlignment="1">
      <alignment vertical="center"/>
      <protection/>
    </xf>
    <xf numFmtId="4" fontId="61" fillId="0" borderId="0" xfId="93" applyNumberFormat="1" applyFont="1" applyBorder="1" applyAlignment="1">
      <alignment vertical="center"/>
      <protection/>
    </xf>
    <xf numFmtId="0" fontId="58" fillId="0" borderId="0" xfId="93" applyFont="1" applyBorder="1" applyAlignment="1">
      <alignment horizontal="left" vertical="center" wrapText="1"/>
      <protection/>
    </xf>
    <xf numFmtId="0" fontId="54" fillId="0" borderId="0" xfId="93" applyFont="1" applyAlignment="1">
      <alignment horizontal="center" vertical="center"/>
      <protection/>
    </xf>
    <xf numFmtId="0" fontId="54" fillId="0" borderId="0" xfId="93" applyFont="1" applyAlignment="1">
      <alignment horizontal="left" vertical="center"/>
      <protection/>
    </xf>
    <xf numFmtId="0" fontId="55" fillId="0" borderId="0" xfId="93" applyFont="1" applyBorder="1" applyAlignment="1">
      <alignment horizontal="center" vertical="center"/>
      <protection/>
    </xf>
    <xf numFmtId="0" fontId="55" fillId="0" borderId="0" xfId="93" applyFont="1" applyBorder="1" applyAlignment="1">
      <alignment horizontal="left" vertical="center"/>
      <protection/>
    </xf>
    <xf numFmtId="0" fontId="56" fillId="0" borderId="0" xfId="93" applyFont="1" applyBorder="1" applyAlignment="1">
      <alignment horizontal="left" vertical="center" wrapText="1"/>
      <protection/>
    </xf>
    <xf numFmtId="0" fontId="56" fillId="0" borderId="0" xfId="93" applyFont="1" applyBorder="1" applyAlignment="1">
      <alignment horizontal="left" vertical="center"/>
      <protection/>
    </xf>
    <xf numFmtId="0" fontId="49" fillId="0" borderId="0" xfId="93" applyBorder="1">
      <alignment/>
      <protection/>
    </xf>
    <xf numFmtId="4" fontId="57" fillId="22" borderId="48" xfId="93" applyNumberFormat="1" applyFont="1" applyFill="1" applyBorder="1" applyAlignment="1">
      <alignment vertical="center"/>
      <protection/>
    </xf>
    <xf numFmtId="4" fontId="57" fillId="22" borderId="47" xfId="93" applyNumberFormat="1" applyFont="1" applyFill="1" applyBorder="1" applyAlignment="1">
      <alignment vertical="center"/>
      <protection/>
    </xf>
    <xf numFmtId="0" fontId="58" fillId="22" borderId="0" xfId="93" applyFont="1" applyFill="1" applyBorder="1" applyAlignment="1">
      <alignment horizontal="center" vertical="center"/>
      <protection/>
    </xf>
    <xf numFmtId="0" fontId="49" fillId="22" borderId="0" xfId="93" applyFont="1" applyFill="1" applyBorder="1" applyAlignment="1">
      <alignment vertical="center"/>
      <protection/>
    </xf>
    <xf numFmtId="4" fontId="64" fillId="0" borderId="0" xfId="93" applyNumberFormat="1" applyFont="1" applyBorder="1" applyAlignment="1">
      <alignment vertical="center"/>
      <protection/>
    </xf>
    <xf numFmtId="4" fontId="66" fillId="0" borderId="0" xfId="93" applyNumberFormat="1" applyFont="1" applyBorder="1" applyAlignment="1">
      <alignment vertical="center"/>
      <protection/>
    </xf>
    <xf numFmtId="0" fontId="66" fillId="0" borderId="0" xfId="93" applyFont="1" applyBorder="1" applyAlignment="1">
      <alignment vertical="center"/>
      <protection/>
    </xf>
    <xf numFmtId="4" fontId="65" fillId="0" borderId="0" xfId="93" applyNumberFormat="1" applyFont="1" applyBorder="1" applyAlignment="1">
      <alignment vertical="center"/>
      <protection/>
    </xf>
    <xf numFmtId="0" fontId="65" fillId="0" borderId="0" xfId="93" applyFont="1" applyBorder="1" applyAlignment="1">
      <alignment vertical="center"/>
      <protection/>
    </xf>
    <xf numFmtId="4" fontId="67" fillId="0" borderId="0" xfId="93" applyNumberFormat="1" applyFont="1" applyBorder="1" applyAlignment="1">
      <alignment vertical="center"/>
      <protection/>
    </xf>
    <xf numFmtId="4" fontId="64" fillId="22" borderId="0" xfId="93" applyNumberFormat="1" applyFont="1" applyFill="1" applyBorder="1" applyAlignment="1">
      <alignment vertical="center"/>
      <protection/>
    </xf>
    <xf numFmtId="0" fontId="58" fillId="22" borderId="79" xfId="93" applyFont="1" applyFill="1" applyBorder="1" applyAlignment="1">
      <alignment horizontal="center" vertical="center" wrapText="1"/>
      <protection/>
    </xf>
    <xf numFmtId="0" fontId="58" fillId="22" borderId="80" xfId="93" applyFont="1" applyFill="1" applyBorder="1" applyAlignment="1">
      <alignment horizontal="center" vertical="center" wrapText="1"/>
      <protection/>
    </xf>
    <xf numFmtId="4" fontId="64" fillId="0" borderId="69" xfId="93" applyNumberFormat="1" applyFont="1" applyBorder="1" applyAlignment="1">
      <alignment/>
      <protection/>
    </xf>
    <xf numFmtId="4" fontId="57" fillId="0" borderId="69" xfId="93" applyNumberFormat="1" applyFont="1" applyBorder="1" applyAlignment="1">
      <alignment vertical="center"/>
      <protection/>
    </xf>
    <xf numFmtId="4" fontId="65" fillId="0" borderId="0" xfId="93" applyNumberFormat="1" applyFont="1" applyBorder="1" applyAlignment="1">
      <alignment/>
      <protection/>
    </xf>
    <xf numFmtId="4" fontId="66" fillId="0" borderId="75" xfId="93" applyNumberFormat="1" applyFont="1" applyBorder="1" applyAlignment="1">
      <alignment/>
      <protection/>
    </xf>
    <xf numFmtId="4" fontId="66" fillId="0" borderId="75" xfId="93" applyNumberFormat="1" applyFont="1" applyBorder="1" applyAlignment="1">
      <alignment vertical="center"/>
      <protection/>
    </xf>
    <xf numFmtId="0" fontId="15" fillId="0" borderId="0" xfId="84" applyFont="1" applyAlignment="1" applyProtection="1">
      <alignment horizontal="center" vertical="center"/>
      <protection/>
    </xf>
    <xf numFmtId="0" fontId="18" fillId="0" borderId="0" xfId="84" applyFont="1" applyAlignment="1" applyProtection="1">
      <alignment horizontal="left" vertical="center"/>
      <protection/>
    </xf>
    <xf numFmtId="174" fontId="18" fillId="0" borderId="0" xfId="84" applyNumberFormat="1" applyFont="1" applyAlignment="1" applyProtection="1">
      <alignment horizontal="left" vertical="center"/>
      <protection/>
    </xf>
    <xf numFmtId="176" fontId="18" fillId="0" borderId="0" xfId="84" applyNumberFormat="1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5" fillId="0" borderId="0" xfId="85" applyFont="1" applyAlignment="1" applyProtection="1">
      <alignment horizontal="center" vertical="center"/>
      <protection/>
    </xf>
    <xf numFmtId="0" fontId="18" fillId="0" borderId="0" xfId="85" applyFont="1" applyAlignment="1" applyProtection="1">
      <alignment horizontal="left" vertical="center"/>
      <protection/>
    </xf>
    <xf numFmtId="174" fontId="18" fillId="0" borderId="0" xfId="85" applyNumberFormat="1" applyFont="1" applyAlignment="1" applyProtection="1">
      <alignment horizontal="left" vertical="center"/>
      <protection/>
    </xf>
    <xf numFmtId="176" fontId="18" fillId="0" borderId="0" xfId="85" applyNumberFormat="1" applyFont="1" applyAlignment="1" applyProtection="1">
      <alignment horizontal="left" vertical="center"/>
      <protection/>
    </xf>
    <xf numFmtId="0" fontId="15" fillId="0" borderId="0" xfId="86" applyFont="1" applyAlignment="1" applyProtection="1">
      <alignment horizontal="center" vertical="center"/>
      <protection/>
    </xf>
    <xf numFmtId="0" fontId="18" fillId="0" borderId="0" xfId="86" applyFont="1" applyAlignment="1" applyProtection="1">
      <alignment horizontal="left" vertical="center"/>
      <protection/>
    </xf>
    <xf numFmtId="174" fontId="18" fillId="0" borderId="0" xfId="86" applyNumberFormat="1" applyFont="1" applyAlignment="1" applyProtection="1">
      <alignment horizontal="left" vertical="center"/>
      <protection/>
    </xf>
    <xf numFmtId="176" fontId="18" fillId="0" borderId="0" xfId="86" applyNumberFormat="1" applyFont="1" applyAlignment="1" applyProtection="1">
      <alignment horizontal="left" vertical="center"/>
      <protection/>
    </xf>
    <xf numFmtId="0" fontId="15" fillId="0" borderId="0" xfId="87" applyFont="1" applyAlignment="1" applyProtection="1">
      <alignment horizontal="center" vertical="center"/>
      <protection/>
    </xf>
    <xf numFmtId="0" fontId="18" fillId="0" borderId="0" xfId="87" applyFont="1" applyAlignment="1" applyProtection="1">
      <alignment horizontal="left" vertical="center"/>
      <protection/>
    </xf>
    <xf numFmtId="174" fontId="18" fillId="0" borderId="0" xfId="87" applyNumberFormat="1" applyFont="1" applyAlignment="1" applyProtection="1">
      <alignment horizontal="left" vertical="center"/>
      <protection/>
    </xf>
    <xf numFmtId="176" fontId="18" fillId="0" borderId="0" xfId="87" applyNumberFormat="1" applyFont="1" applyAlignment="1" applyProtection="1">
      <alignment horizontal="left" vertical="center"/>
      <protection/>
    </xf>
    <xf numFmtId="0" fontId="71" fillId="0" borderId="77" xfId="94" applyFont="1" applyBorder="1" applyAlignment="1" applyProtection="1">
      <alignment horizontal="left" vertical="center" wrapText="1"/>
      <protection locked="0"/>
    </xf>
    <xf numFmtId="4" fontId="71" fillId="0" borderId="77" xfId="94" applyNumberFormat="1" applyFont="1" applyBorder="1" applyAlignment="1" applyProtection="1">
      <alignment vertical="center"/>
      <protection locked="0"/>
    </xf>
    <xf numFmtId="4" fontId="49" fillId="0" borderId="77" xfId="94" applyNumberFormat="1" applyFont="1" applyBorder="1" applyAlignment="1" applyProtection="1">
      <alignment vertical="center"/>
      <protection locked="0"/>
    </xf>
    <xf numFmtId="0" fontId="49" fillId="0" borderId="77" xfId="94" applyFont="1" applyBorder="1" applyAlignment="1" applyProtection="1">
      <alignment horizontal="left" vertical="center" wrapText="1"/>
      <protection locked="0"/>
    </xf>
    <xf numFmtId="0" fontId="54" fillId="22" borderId="0" xfId="94" applyFont="1" applyFill="1" applyAlignment="1">
      <alignment horizontal="center" vertical="center"/>
      <protection/>
    </xf>
    <xf numFmtId="0" fontId="49" fillId="0" borderId="0" xfId="94">
      <alignment/>
      <protection/>
    </xf>
    <xf numFmtId="4" fontId="64" fillId="0" borderId="69" xfId="94" applyNumberFormat="1" applyFont="1" applyBorder="1" applyAlignment="1">
      <alignment/>
      <protection/>
    </xf>
    <xf numFmtId="4" fontId="57" fillId="0" borderId="69" xfId="94" applyNumberFormat="1" applyFont="1" applyBorder="1" applyAlignment="1">
      <alignment vertical="center"/>
      <protection/>
    </xf>
    <xf numFmtId="4" fontId="65" fillId="0" borderId="0" xfId="94" applyNumberFormat="1" applyFont="1" applyBorder="1" applyAlignment="1">
      <alignment/>
      <protection/>
    </xf>
    <xf numFmtId="4" fontId="65" fillId="0" borderId="0" xfId="94" applyNumberFormat="1" applyFont="1" applyBorder="1" applyAlignment="1">
      <alignment vertical="center"/>
      <protection/>
    </xf>
    <xf numFmtId="4" fontId="66" fillId="0" borderId="75" xfId="94" applyNumberFormat="1" applyFont="1" applyBorder="1" applyAlignment="1">
      <alignment/>
      <protection/>
    </xf>
    <xf numFmtId="4" fontId="66" fillId="0" borderId="75" xfId="94" applyNumberFormat="1" applyFont="1" applyBorder="1" applyAlignment="1">
      <alignment vertical="center"/>
      <protection/>
    </xf>
    <xf numFmtId="0" fontId="55" fillId="0" borderId="0" xfId="94" applyFont="1" applyBorder="1" applyAlignment="1">
      <alignment horizontal="center" vertical="center"/>
      <protection/>
    </xf>
    <xf numFmtId="0" fontId="49" fillId="0" borderId="0" xfId="94" applyFont="1" applyBorder="1" applyAlignment="1">
      <alignment vertical="center"/>
      <protection/>
    </xf>
    <xf numFmtId="0" fontId="56" fillId="0" borderId="0" xfId="94" applyFont="1" applyBorder="1" applyAlignment="1">
      <alignment horizontal="left" vertical="center" wrapText="1"/>
      <protection/>
    </xf>
    <xf numFmtId="0" fontId="56" fillId="0" borderId="0" xfId="94" applyFont="1" applyBorder="1" applyAlignment="1">
      <alignment horizontal="left" vertical="center"/>
      <protection/>
    </xf>
    <xf numFmtId="0" fontId="58" fillId="22" borderId="79" xfId="94" applyFont="1" applyFill="1" applyBorder="1" applyAlignment="1">
      <alignment horizontal="center" vertical="center" wrapText="1"/>
      <protection/>
    </xf>
    <xf numFmtId="0" fontId="58" fillId="22" borderId="80" xfId="94" applyFont="1" applyFill="1" applyBorder="1" applyAlignment="1">
      <alignment horizontal="center" vertical="center" wrapText="1"/>
      <protection/>
    </xf>
    <xf numFmtId="0" fontId="58" fillId="0" borderId="0" xfId="94" applyFont="1" applyBorder="1" applyAlignment="1">
      <alignment horizontal="left" vertical="center"/>
      <protection/>
    </xf>
    <xf numFmtId="4" fontId="66" fillId="0" borderId="0" xfId="94" applyNumberFormat="1" applyFont="1" applyBorder="1" applyAlignment="1">
      <alignment vertical="center"/>
      <protection/>
    </xf>
    <xf numFmtId="0" fontId="66" fillId="0" borderId="0" xfId="94" applyFont="1" applyBorder="1" applyAlignment="1">
      <alignment vertical="center"/>
      <protection/>
    </xf>
    <xf numFmtId="4" fontId="66" fillId="0" borderId="79" xfId="94" applyNumberFormat="1" applyFont="1" applyBorder="1" applyAlignment="1">
      <alignment/>
      <protection/>
    </xf>
    <xf numFmtId="4" fontId="66" fillId="0" borderId="79" xfId="94" applyNumberFormat="1" applyFont="1" applyBorder="1" applyAlignment="1">
      <alignment vertical="center"/>
      <protection/>
    </xf>
    <xf numFmtId="0" fontId="57" fillId="0" borderId="0" xfId="94" applyFont="1" applyBorder="1" applyAlignment="1">
      <alignment horizontal="left" vertical="center" wrapText="1"/>
      <protection/>
    </xf>
    <xf numFmtId="185" fontId="58" fillId="0" borderId="0" xfId="94" applyNumberFormat="1" applyFont="1" applyBorder="1" applyAlignment="1">
      <alignment horizontal="left" vertical="center"/>
      <protection/>
    </xf>
    <xf numFmtId="4" fontId="57" fillId="22" borderId="48" xfId="94" applyNumberFormat="1" applyFont="1" applyFill="1" applyBorder="1" applyAlignment="1">
      <alignment vertical="center"/>
      <protection/>
    </xf>
    <xf numFmtId="4" fontId="57" fillId="22" borderId="47" xfId="94" applyNumberFormat="1" applyFont="1" applyFill="1" applyBorder="1" applyAlignment="1">
      <alignment vertical="center"/>
      <protection/>
    </xf>
    <xf numFmtId="0" fontId="58" fillId="22" borderId="0" xfId="94" applyFont="1" applyFill="1" applyBorder="1" applyAlignment="1">
      <alignment horizontal="center" vertical="center"/>
      <protection/>
    </xf>
    <xf numFmtId="0" fontId="49" fillId="22" borderId="0" xfId="94" applyFont="1" applyFill="1" applyBorder="1" applyAlignment="1">
      <alignment vertical="center"/>
      <protection/>
    </xf>
    <xf numFmtId="4" fontId="64" fillId="0" borderId="0" xfId="94" applyNumberFormat="1" applyFont="1" applyBorder="1" applyAlignment="1">
      <alignment vertical="center"/>
      <protection/>
    </xf>
    <xf numFmtId="4" fontId="64" fillId="0" borderId="0" xfId="94" applyNumberFormat="1" applyFont="1" applyBorder="1" applyAlignment="1">
      <alignment vertical="center"/>
      <protection/>
    </xf>
    <xf numFmtId="4" fontId="67" fillId="0" borderId="0" xfId="94" applyNumberFormat="1" applyFont="1" applyBorder="1" applyAlignment="1">
      <alignment vertical="center"/>
      <protection/>
    </xf>
    <xf numFmtId="0" fontId="55" fillId="0" borderId="0" xfId="94" applyFont="1" applyBorder="1" applyAlignment="1">
      <alignment horizontal="left" vertical="center"/>
      <protection/>
    </xf>
    <xf numFmtId="4" fontId="64" fillId="22" borderId="0" xfId="94" applyNumberFormat="1" applyFont="1" applyFill="1" applyBorder="1" applyAlignment="1">
      <alignment vertical="center"/>
      <protection/>
    </xf>
    <xf numFmtId="0" fontId="65" fillId="0" borderId="0" xfId="94" applyFont="1" applyBorder="1" applyAlignment="1">
      <alignment vertical="center"/>
      <protection/>
    </xf>
    <xf numFmtId="4" fontId="61" fillId="0" borderId="0" xfId="94" applyNumberFormat="1" applyFont="1" applyBorder="1" applyAlignment="1">
      <alignment vertical="center"/>
      <protection/>
    </xf>
    <xf numFmtId="0" fontId="54" fillId="0" borderId="0" xfId="94" applyFont="1" applyAlignment="1">
      <alignment horizontal="center" vertical="center"/>
      <protection/>
    </xf>
    <xf numFmtId="0" fontId="54" fillId="0" borderId="0" xfId="94" applyFont="1" applyAlignment="1">
      <alignment horizontal="left" vertical="center"/>
      <protection/>
    </xf>
    <xf numFmtId="0" fontId="57" fillId="0" borderId="0" xfId="94" applyFont="1" applyBorder="1" applyAlignment="1">
      <alignment horizontal="left" vertical="top" wrapText="1"/>
      <protection/>
    </xf>
    <xf numFmtId="0" fontId="58" fillId="0" borderId="0" xfId="94" applyFont="1" applyBorder="1" applyAlignment="1">
      <alignment horizontal="left" vertical="center" wrapText="1"/>
      <protection/>
    </xf>
    <xf numFmtId="4" fontId="51" fillId="0" borderId="0" xfId="94" applyNumberFormat="1" applyFont="1" applyBorder="1" applyAlignment="1">
      <alignment vertical="center"/>
      <protection/>
    </xf>
    <xf numFmtId="4" fontId="60" fillId="0" borderId="0" xfId="94" applyNumberFormat="1" applyFont="1" applyBorder="1" applyAlignment="1">
      <alignment vertical="center"/>
      <protection/>
    </xf>
    <xf numFmtId="0" fontId="15" fillId="0" borderId="0" xfId="88" applyFont="1" applyAlignment="1" applyProtection="1">
      <alignment horizontal="center" vertical="center"/>
      <protection/>
    </xf>
    <xf numFmtId="0" fontId="18" fillId="0" borderId="0" xfId="88" applyFont="1" applyAlignment="1" applyProtection="1">
      <alignment horizontal="left" vertical="center"/>
      <protection/>
    </xf>
    <xf numFmtId="174" fontId="18" fillId="0" borderId="0" xfId="88" applyNumberFormat="1" applyFont="1" applyAlignment="1" applyProtection="1">
      <alignment horizontal="left" vertical="center"/>
      <protection/>
    </xf>
    <xf numFmtId="176" fontId="18" fillId="0" borderId="0" xfId="88" applyNumberFormat="1" applyFont="1" applyAlignment="1" applyProtection="1">
      <alignment horizontal="left" vertical="center"/>
      <protection/>
    </xf>
    <xf numFmtId="0" fontId="15" fillId="0" borderId="0" xfId="89" applyFont="1" applyAlignment="1" applyProtection="1">
      <alignment horizontal="center" vertical="center"/>
      <protection/>
    </xf>
    <xf numFmtId="0" fontId="18" fillId="0" borderId="0" xfId="89" applyFont="1" applyAlignment="1" applyProtection="1">
      <alignment horizontal="left" vertical="center"/>
      <protection/>
    </xf>
    <xf numFmtId="174" fontId="18" fillId="0" borderId="0" xfId="89" applyNumberFormat="1" applyFont="1" applyAlignment="1" applyProtection="1">
      <alignment horizontal="left" vertical="center"/>
      <protection/>
    </xf>
    <xf numFmtId="176" fontId="18" fillId="0" borderId="0" xfId="89" applyNumberFormat="1" applyFont="1" applyAlignment="1" applyProtection="1">
      <alignment horizontal="left" vertical="center"/>
      <protection/>
    </xf>
    <xf numFmtId="0" fontId="15" fillId="0" borderId="0" xfId="90" applyFont="1" applyAlignment="1" applyProtection="1">
      <alignment horizontal="center" vertical="center"/>
      <protection/>
    </xf>
    <xf numFmtId="0" fontId="18" fillId="0" borderId="0" xfId="90" applyFont="1" applyAlignment="1" applyProtection="1">
      <alignment horizontal="left" vertical="center"/>
      <protection/>
    </xf>
    <xf numFmtId="174" fontId="18" fillId="0" borderId="0" xfId="90" applyNumberFormat="1" applyFont="1" applyAlignment="1" applyProtection="1">
      <alignment horizontal="left" vertical="center"/>
      <protection/>
    </xf>
    <xf numFmtId="176" fontId="18" fillId="0" borderId="0" xfId="90" applyNumberFormat="1" applyFont="1" applyAlignment="1" applyProtection="1">
      <alignment horizontal="left" vertical="center"/>
      <protection/>
    </xf>
    <xf numFmtId="0" fontId="15" fillId="0" borderId="0" xfId="91" applyFont="1" applyAlignment="1" applyProtection="1">
      <alignment horizontal="center" vertical="center"/>
      <protection/>
    </xf>
    <xf numFmtId="0" fontId="18" fillId="0" borderId="0" xfId="91" applyFont="1" applyAlignment="1" applyProtection="1">
      <alignment horizontal="left" vertical="center"/>
      <protection/>
    </xf>
    <xf numFmtId="174" fontId="18" fillId="0" borderId="0" xfId="91" applyNumberFormat="1" applyFont="1" applyAlignment="1" applyProtection="1">
      <alignment horizontal="left" vertical="center"/>
      <protection/>
    </xf>
    <xf numFmtId="176" fontId="18" fillId="0" borderId="0" xfId="91" applyNumberFormat="1" applyFont="1" applyAlignment="1" applyProtection="1">
      <alignment horizontal="left" vertical="center"/>
      <protection/>
    </xf>
    <xf numFmtId="0" fontId="15" fillId="0" borderId="0" xfId="82" applyFont="1" applyAlignment="1" applyProtection="1">
      <alignment horizontal="center" vertical="center"/>
      <protection/>
    </xf>
    <xf numFmtId="0" fontId="18" fillId="0" borderId="0" xfId="82" applyFont="1" applyAlignment="1" applyProtection="1">
      <alignment horizontal="left" vertical="center"/>
      <protection/>
    </xf>
    <xf numFmtId="174" fontId="18" fillId="0" borderId="0" xfId="82" applyNumberFormat="1" applyFont="1" applyAlignment="1" applyProtection="1">
      <alignment horizontal="left" vertical="center"/>
      <protection/>
    </xf>
    <xf numFmtId="176" fontId="18" fillId="0" borderId="0" xfId="82" applyNumberFormat="1" applyFont="1" applyAlignment="1" applyProtection="1">
      <alignment horizontal="left" vertical="center"/>
      <protection/>
    </xf>
    <xf numFmtId="0" fontId="73" fillId="23" borderId="0" xfId="0" applyFont="1" applyFill="1" applyAlignment="1">
      <alignment horizontal="justify" vertical="center"/>
    </xf>
    <xf numFmtId="0" fontId="73" fillId="4" borderId="0" xfId="0" applyFont="1" applyFill="1" applyAlignment="1">
      <alignment horizontal="justify" vertical="center"/>
    </xf>
    <xf numFmtId="0" fontId="15" fillId="0" borderId="0" xfId="83" applyFont="1" applyAlignment="1" applyProtection="1">
      <alignment horizontal="center" vertical="center"/>
      <protection/>
    </xf>
    <xf numFmtId="0" fontId="18" fillId="0" borderId="0" xfId="83" applyFont="1" applyAlignment="1" applyProtection="1">
      <alignment horizontal="left" vertical="center"/>
      <protection/>
    </xf>
    <xf numFmtId="174" fontId="18" fillId="0" borderId="0" xfId="83" applyNumberFormat="1" applyFont="1" applyAlignment="1" applyProtection="1">
      <alignment horizontal="left" vertical="center"/>
      <protection/>
    </xf>
    <xf numFmtId="176" fontId="18" fillId="0" borderId="0" xfId="83" applyNumberFormat="1" applyFont="1" applyAlignment="1" applyProtection="1">
      <alignment horizontal="left" vertical="center"/>
      <protection/>
    </xf>
  </cellXfs>
  <cellStyles count="10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1. jelölőszín" xfId="21"/>
    <cellStyle name="20% - 2. jelölőszín" xfId="22"/>
    <cellStyle name="20% - 3. jelölőszín" xfId="23"/>
    <cellStyle name="20% - 4. jelölőszín" xfId="24"/>
    <cellStyle name="20% - 5. jelölőszín" xfId="25"/>
    <cellStyle name="20% - 6. jelölőszín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1. jelölőszín" xfId="33"/>
    <cellStyle name="40% - 2. jelölőszín" xfId="34"/>
    <cellStyle name="40% - 3. jelölőszín" xfId="35"/>
    <cellStyle name="40% - 4. jelölőszín" xfId="36"/>
    <cellStyle name="40% - 5. jelölőszín" xfId="37"/>
    <cellStyle name="40% - 6. jelölőszín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Bevitel" xfId="51"/>
    <cellStyle name="Cím" xfId="52"/>
    <cellStyle name="Címsor 1" xfId="53"/>
    <cellStyle name="Címsor 2" xfId="54"/>
    <cellStyle name="Címsor 3" xfId="55"/>
    <cellStyle name="Címsor 4" xfId="56"/>
    <cellStyle name="Comma" xfId="57"/>
    <cellStyle name="Comma [0]" xfId="58"/>
    <cellStyle name="Dobrá" xfId="59"/>
    <cellStyle name="Ellenőrzőcella" xfId="60"/>
    <cellStyle name="Figyelmeztetés" xfId="61"/>
    <cellStyle name="Hivatkozott cella" xfId="62"/>
    <cellStyle name="Hyperlink" xfId="63"/>
    <cellStyle name="Jegyzet" xfId="64"/>
    <cellStyle name="Jelölőszín (1)" xfId="65"/>
    <cellStyle name="Jelölőszín (2)" xfId="66"/>
    <cellStyle name="Jelölőszín (3)" xfId="67"/>
    <cellStyle name="Jelölőszín (4)" xfId="68"/>
    <cellStyle name="Jelölőszín (5)" xfId="69"/>
    <cellStyle name="Jelölőszín (6)" xfId="70"/>
    <cellStyle name="Jó" xfId="71"/>
    <cellStyle name="Kimenet" xfId="72"/>
    <cellStyle name="Kontrolná bunka" xfId="73"/>
    <cellStyle name="Magyarázó szöveg" xfId="74"/>
    <cellStyle name="Currency" xfId="75"/>
    <cellStyle name="Currency [0]" xfId="76"/>
    <cellStyle name="Nadpis 1" xfId="77"/>
    <cellStyle name="Nadpis 2" xfId="78"/>
    <cellStyle name="Nadpis 3" xfId="79"/>
    <cellStyle name="Nadpis 4" xfId="80"/>
    <cellStyle name="Neutrálna" xfId="81"/>
    <cellStyle name="Normál 10" xfId="82"/>
    <cellStyle name="Normál 11" xfId="83"/>
    <cellStyle name="Normál 2" xfId="84"/>
    <cellStyle name="Normál 3" xfId="85"/>
    <cellStyle name="Normál 4" xfId="86"/>
    <cellStyle name="Normál 5" xfId="87"/>
    <cellStyle name="Normál 6" xfId="88"/>
    <cellStyle name="Normál 7" xfId="89"/>
    <cellStyle name="Normál 8" xfId="90"/>
    <cellStyle name="Normál 9" xfId="91"/>
    <cellStyle name="normálne 3" xfId="92"/>
    <cellStyle name="normálne_9312 - Cyklotrasa Pezinská - Priemyselný park" xfId="93"/>
    <cellStyle name="normálne_Cyklo_ Malacky R" xfId="94"/>
    <cellStyle name="Összesen" xfId="95"/>
    <cellStyle name="Percent" xfId="96"/>
    <cellStyle name="Poznámka" xfId="97"/>
    <cellStyle name="Prepojená bunka" xfId="98"/>
    <cellStyle name="Rossz" xfId="99"/>
    <cellStyle name="Semleges" xfId="100"/>
    <cellStyle name="Spolu" xfId="101"/>
    <cellStyle name="Számítás" xfId="102"/>
    <cellStyle name="Text upozornenia" xfId="103"/>
    <cellStyle name="Titul" xfId="104"/>
    <cellStyle name="Vstup" xfId="105"/>
    <cellStyle name="Výpočet" xfId="106"/>
    <cellStyle name="Výstup" xfId="107"/>
    <cellStyle name="Vysvetľujúci text" xfId="108"/>
    <cellStyle name="Zlá" xfId="109"/>
    <cellStyle name="Zvýraznenie1" xfId="110"/>
    <cellStyle name="Zvýraznenie2" xfId="111"/>
    <cellStyle name="Zvýraznenie3" xfId="112"/>
    <cellStyle name="Zvýraznenie4" xfId="113"/>
    <cellStyle name="Zvýraznenie5" xfId="114"/>
    <cellStyle name="Zvýraznenie6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kros.sk/cenkros-ocenovanie-a-riadenie-stavebnej-vyroby" TargetMode="External" /><Relationship Id="rId3" Type="http://schemas.openxmlformats.org/officeDocument/2006/relationships/hyperlink" Target="https://www.kros.sk/cenkros-ocenovanie-a-riadenie-stavebnej-vyroby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kros.sk/cenkros-ocenovanie-a-riadenie-stavebnej-vyroby" TargetMode="External" /><Relationship Id="rId3" Type="http://schemas.openxmlformats.org/officeDocument/2006/relationships/hyperlink" Target="https://www.kros.sk/cenkros-ocenovanie-a-riadenie-stavebnej-vyroby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okolova\AppData\Local\Microsoft\Windows\INetCache\OLKCCE3\9312%20-%20Cyklotrasa%20Pezinsk&#225;%20-%20Priemyseln&#253;%20par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ácia stavby"/>
      <sheetName val="9310010101 - SO-01.1 - Ús..."/>
      <sheetName val="9310010304 - SO-01.3 - Ús..."/>
      <sheetName val="SO-01.1 - 9310010101 - Ús..."/>
    </sheetNames>
    <sheetDataSet>
      <sheetData sheetId="0">
        <row r="6">
          <cell r="K6" t="str">
            <v>Cyklotrasa Pezinská - Priemyselný park</v>
          </cell>
        </row>
        <row r="13">
          <cell r="AN13" t="str">
            <v/>
          </cell>
        </row>
        <row r="14">
          <cell r="E14" t="str">
            <v> </v>
          </cell>
          <cell r="AN14" t="str">
            <v/>
          </cell>
        </row>
        <row r="19">
          <cell r="AN19" t="str">
            <v/>
          </cell>
        </row>
        <row r="20">
          <cell r="E20" t="str">
            <v> </v>
          </cell>
          <cell r="AN2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view="pageBreakPreview" zoomScaleSheetLayoutView="100" zoomScalePageLayoutView="0" workbookViewId="0" topLeftCell="A1">
      <pane ySplit="3" topLeftCell="BM16" activePane="bottomLeft" state="frozen"/>
      <selection pane="topLeft" activeCell="A1" sqref="A1"/>
      <selection pane="bottomLeft" activeCell="T40" sqref="T40"/>
    </sheetView>
  </sheetViews>
  <sheetFormatPr defaultColWidth="13.16015625" defaultRowHeight="9" customHeight="1"/>
  <cols>
    <col min="1" max="1" width="4.16015625" style="2" customWidth="1"/>
    <col min="2" max="2" width="3" style="2" customWidth="1"/>
    <col min="3" max="3" width="4.83203125" style="2" customWidth="1"/>
    <col min="4" max="4" width="10.5" style="2" customWidth="1"/>
    <col min="5" max="5" width="19.83203125" style="2" customWidth="1"/>
    <col min="6" max="6" width="1.5" style="2" customWidth="1"/>
    <col min="7" max="7" width="4.16015625" style="2" customWidth="1"/>
    <col min="8" max="8" width="5.16015625" style="2" customWidth="1"/>
    <col min="9" max="9" width="13" style="2" customWidth="1"/>
    <col min="10" max="10" width="19.83203125" style="2" customWidth="1"/>
    <col min="11" max="11" width="1.3359375" style="2" customWidth="1"/>
    <col min="12" max="12" width="4.16015625" style="2" customWidth="1"/>
    <col min="13" max="13" width="5.66015625" style="2" customWidth="1"/>
    <col min="14" max="14" width="7.16015625" style="2" customWidth="1"/>
    <col min="15" max="15" width="4.66015625" style="2" customWidth="1"/>
    <col min="16" max="16" width="16.66015625" style="2" customWidth="1"/>
    <col min="17" max="17" width="6.33203125" style="2" customWidth="1"/>
    <col min="18" max="18" width="19.83203125" style="2" customWidth="1"/>
    <col min="19" max="19" width="1.0078125" style="2" customWidth="1"/>
    <col min="20" max="16384" width="13.16015625" style="1" customWidth="1"/>
  </cols>
  <sheetData>
    <row r="1" spans="1:19" s="2" customFormat="1" ht="3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18.75" customHeight="1">
      <c r="A2" s="6"/>
      <c r="B2" s="7"/>
      <c r="C2" s="7"/>
      <c r="D2" s="7"/>
      <c r="E2" s="7"/>
      <c r="F2" s="7"/>
      <c r="G2" s="8" t="s">
        <v>560</v>
      </c>
      <c r="H2" s="9"/>
      <c r="I2" s="7"/>
      <c r="J2" s="7"/>
      <c r="K2" s="7"/>
      <c r="L2" s="7"/>
      <c r="M2" s="7"/>
      <c r="N2" s="7"/>
      <c r="O2" s="7"/>
      <c r="P2" s="7"/>
      <c r="Q2" s="7"/>
      <c r="R2" s="7"/>
      <c r="S2" s="10"/>
    </row>
    <row r="3" spans="1:19" s="2" customFormat="1" ht="9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6.7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" customHeight="1">
      <c r="A5" s="18"/>
      <c r="B5" s="16" t="s">
        <v>561</v>
      </c>
      <c r="C5" s="16"/>
      <c r="D5" s="16"/>
      <c r="E5" s="788" t="s">
        <v>562</v>
      </c>
      <c r="F5" s="789"/>
      <c r="G5" s="789"/>
      <c r="H5" s="789"/>
      <c r="I5" s="789"/>
      <c r="J5" s="789"/>
      <c r="K5" s="789"/>
      <c r="L5" s="789"/>
      <c r="M5" s="790"/>
      <c r="N5" s="16"/>
      <c r="O5" s="16"/>
      <c r="P5" s="16" t="s">
        <v>563</v>
      </c>
      <c r="Q5" s="19"/>
      <c r="R5" s="20"/>
      <c r="S5" s="21"/>
    </row>
    <row r="6" spans="1:19" s="2" customFormat="1" ht="24" customHeight="1">
      <c r="A6" s="18"/>
      <c r="B6" s="16"/>
      <c r="C6" s="16"/>
      <c r="D6" s="16"/>
      <c r="E6" s="791"/>
      <c r="F6" s="792"/>
      <c r="G6" s="792"/>
      <c r="H6" s="792"/>
      <c r="I6" s="792"/>
      <c r="J6" s="792"/>
      <c r="K6" s="792"/>
      <c r="L6" s="792"/>
      <c r="M6" s="793"/>
      <c r="N6" s="16"/>
      <c r="O6" s="16"/>
      <c r="P6" s="16" t="s">
        <v>564</v>
      </c>
      <c r="Q6" s="22"/>
      <c r="R6" s="23"/>
      <c r="S6" s="21"/>
    </row>
    <row r="7" spans="1:19" s="2" customFormat="1" ht="24" customHeight="1">
      <c r="A7" s="18"/>
      <c r="B7" s="16"/>
      <c r="C7" s="16"/>
      <c r="D7" s="16"/>
      <c r="E7" s="794"/>
      <c r="F7" s="795"/>
      <c r="G7" s="795"/>
      <c r="H7" s="795"/>
      <c r="I7" s="795"/>
      <c r="J7" s="795"/>
      <c r="K7" s="795"/>
      <c r="L7" s="795"/>
      <c r="M7" s="796"/>
      <c r="N7" s="16"/>
      <c r="O7" s="16"/>
      <c r="P7" s="16" t="s">
        <v>565</v>
      </c>
      <c r="Q7" s="24" t="s">
        <v>566</v>
      </c>
      <c r="R7" s="25"/>
      <c r="S7" s="21"/>
    </row>
    <row r="8" spans="1:19" s="2" customFormat="1" ht="24" customHeight="1">
      <c r="A8" s="18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567</v>
      </c>
      <c r="Q8" s="16"/>
      <c r="R8" s="16" t="s">
        <v>568</v>
      </c>
      <c r="S8" s="21"/>
    </row>
    <row r="9" spans="1:19" s="2" customFormat="1" ht="24" customHeight="1">
      <c r="A9" s="18"/>
      <c r="B9" s="16" t="s">
        <v>569</v>
      </c>
      <c r="C9" s="16"/>
      <c r="D9" s="16"/>
      <c r="E9" s="797" t="s">
        <v>570</v>
      </c>
      <c r="F9" s="798"/>
      <c r="G9" s="798"/>
      <c r="H9" s="798"/>
      <c r="I9" s="798"/>
      <c r="J9" s="798"/>
      <c r="K9" s="798"/>
      <c r="L9" s="798"/>
      <c r="M9" s="799"/>
      <c r="N9" s="16"/>
      <c r="O9" s="16"/>
      <c r="P9" s="26" t="s">
        <v>571</v>
      </c>
      <c r="Q9" s="16"/>
      <c r="R9" s="26"/>
      <c r="S9" s="21"/>
    </row>
    <row r="10" spans="1:19" s="2" customFormat="1" ht="24" customHeight="1">
      <c r="A10" s="27"/>
      <c r="B10" s="16" t="s">
        <v>572</v>
      </c>
      <c r="C10" s="16"/>
      <c r="D10" s="16"/>
      <c r="E10" s="803" t="s">
        <v>573</v>
      </c>
      <c r="F10" s="781"/>
      <c r="G10" s="781"/>
      <c r="H10" s="781"/>
      <c r="I10" s="781"/>
      <c r="J10" s="781"/>
      <c r="K10" s="781"/>
      <c r="L10" s="781"/>
      <c r="M10" s="782"/>
      <c r="N10" s="16"/>
      <c r="O10" s="16"/>
      <c r="P10" s="26" t="s">
        <v>574</v>
      </c>
      <c r="Q10" s="16"/>
      <c r="R10" s="26" t="s">
        <v>575</v>
      </c>
      <c r="S10" s="21"/>
    </row>
    <row r="11" spans="1:19" s="2" customFormat="1" ht="24" customHeight="1">
      <c r="A11" s="18"/>
      <c r="B11" s="16" t="s">
        <v>576</v>
      </c>
      <c r="C11" s="16"/>
      <c r="D11" s="16"/>
      <c r="E11" s="803" t="s">
        <v>577</v>
      </c>
      <c r="F11" s="781"/>
      <c r="G11" s="781"/>
      <c r="H11" s="781"/>
      <c r="I11" s="781"/>
      <c r="J11" s="781"/>
      <c r="K11" s="781"/>
      <c r="L11" s="781"/>
      <c r="M11" s="782"/>
      <c r="N11" s="16"/>
      <c r="O11" s="16"/>
      <c r="P11" s="26"/>
      <c r="Q11" s="16"/>
      <c r="R11" s="26"/>
      <c r="S11" s="21"/>
    </row>
    <row r="12" spans="1:19" s="2" customFormat="1" ht="12.75" customHeight="1" hidden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19" s="2" customFormat="1" ht="24" customHeight="1">
      <c r="A13" s="29"/>
      <c r="B13" s="801" t="s">
        <v>578</v>
      </c>
      <c r="C13" s="801"/>
      <c r="D13" s="801"/>
      <c r="E13" s="783" t="s">
        <v>577</v>
      </c>
      <c r="F13" s="784"/>
      <c r="G13" s="784"/>
      <c r="H13" s="784"/>
      <c r="I13" s="784"/>
      <c r="J13" s="784"/>
      <c r="K13" s="784"/>
      <c r="L13" s="784"/>
      <c r="M13" s="785"/>
      <c r="N13" s="28"/>
      <c r="O13" s="28"/>
      <c r="P13" s="30"/>
      <c r="Q13" s="28"/>
      <c r="R13" s="30"/>
      <c r="S13" s="31"/>
    </row>
    <row r="14" spans="1:19" s="2" customFormat="1" ht="12" customHeight="1">
      <c r="A14" s="29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31"/>
    </row>
    <row r="15" spans="1:19" s="2" customFormat="1" ht="17.25" customHeight="1">
      <c r="A15" s="18"/>
      <c r="B15" s="16"/>
      <c r="C15" s="16"/>
      <c r="D15" s="16"/>
      <c r="E15" s="16" t="s">
        <v>579</v>
      </c>
      <c r="F15" s="16"/>
      <c r="G15" s="28"/>
      <c r="H15" s="16" t="s">
        <v>580</v>
      </c>
      <c r="I15" s="16"/>
      <c r="J15" s="16"/>
      <c r="K15" s="16" t="s">
        <v>581</v>
      </c>
      <c r="L15" s="16"/>
      <c r="M15" s="16"/>
      <c r="N15" s="16"/>
      <c r="O15" s="16"/>
      <c r="P15" s="16" t="s">
        <v>582</v>
      </c>
      <c r="Q15" s="16"/>
      <c r="R15" s="32"/>
      <c r="S15" s="21"/>
    </row>
    <row r="16" spans="1:19" s="2" customFormat="1" ht="17.25" customHeight="1">
      <c r="A16" s="18"/>
      <c r="B16" s="16"/>
      <c r="C16" s="16"/>
      <c r="D16" s="16"/>
      <c r="E16" s="33"/>
      <c r="F16" s="16"/>
      <c r="G16" s="28"/>
      <c r="H16" s="786"/>
      <c r="I16" s="787"/>
      <c r="J16" s="16"/>
      <c r="K16" s="774"/>
      <c r="L16" s="775"/>
      <c r="M16" s="787"/>
      <c r="N16" s="16"/>
      <c r="O16" s="16"/>
      <c r="P16" s="16" t="s">
        <v>583</v>
      </c>
      <c r="Q16" s="16"/>
      <c r="R16" s="34"/>
      <c r="S16" s="21"/>
    </row>
    <row r="17" spans="1:19" s="2" customFormat="1" ht="6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7"/>
    </row>
    <row r="18" spans="1:19" s="2" customFormat="1" ht="23.25" customHeight="1">
      <c r="A18" s="38"/>
      <c r="B18" s="39"/>
      <c r="C18" s="39"/>
      <c r="D18" s="39"/>
      <c r="E18" s="40" t="s">
        <v>584</v>
      </c>
      <c r="F18" s="39"/>
      <c r="G18" s="39"/>
      <c r="H18" s="39"/>
      <c r="I18" s="39"/>
      <c r="J18" s="39"/>
      <c r="K18" s="39"/>
      <c r="L18" s="39"/>
      <c r="M18" s="39"/>
      <c r="N18" s="39"/>
      <c r="O18" s="41"/>
      <c r="P18" s="39"/>
      <c r="Q18" s="39"/>
      <c r="R18" s="39"/>
      <c r="S18" s="42"/>
    </row>
    <row r="19" spans="1:19" s="2" customFormat="1" ht="21" customHeight="1">
      <c r="A19" s="43" t="s">
        <v>585</v>
      </c>
      <c r="B19" s="44"/>
      <c r="C19" s="44"/>
      <c r="D19" s="45"/>
      <c r="E19" s="46" t="s">
        <v>586</v>
      </c>
      <c r="F19" s="45"/>
      <c r="G19" s="46" t="s">
        <v>587</v>
      </c>
      <c r="H19" s="44"/>
      <c r="I19" s="47"/>
      <c r="J19" s="48" t="s">
        <v>586</v>
      </c>
      <c r="K19" s="45"/>
      <c r="L19" s="46" t="s">
        <v>588</v>
      </c>
      <c r="M19" s="44"/>
      <c r="N19" s="44"/>
      <c r="O19" s="49"/>
      <c r="P19" s="45"/>
      <c r="Q19" s="46" t="s">
        <v>589</v>
      </c>
      <c r="R19" s="44"/>
      <c r="S19" s="50"/>
    </row>
    <row r="20" spans="1:19" s="2" customFormat="1" ht="23.25" customHeight="1">
      <c r="A20" s="51"/>
      <c r="B20" s="52"/>
      <c r="C20" s="52"/>
      <c r="D20" s="53"/>
      <c r="E20" s="54"/>
      <c r="F20" s="55"/>
      <c r="G20" s="56"/>
      <c r="H20" s="52"/>
      <c r="I20" s="53"/>
      <c r="J20" s="57"/>
      <c r="K20" s="55"/>
      <c r="L20" s="56"/>
      <c r="M20" s="52"/>
      <c r="N20" s="52"/>
      <c r="O20" s="41"/>
      <c r="P20" s="53"/>
      <c r="Q20" s="56"/>
      <c r="R20" s="58"/>
      <c r="S20" s="59"/>
    </row>
    <row r="21" spans="1:19" s="2" customFormat="1" ht="23.25" customHeight="1">
      <c r="A21" s="60"/>
      <c r="B21" s="40"/>
      <c r="C21" s="40"/>
      <c r="D21" s="40"/>
      <c r="E21" s="40" t="s">
        <v>590</v>
      </c>
      <c r="F21" s="40"/>
      <c r="G21" s="40"/>
      <c r="H21" s="40"/>
      <c r="I21" s="61" t="s">
        <v>591</v>
      </c>
      <c r="J21" s="40"/>
      <c r="K21" s="40"/>
      <c r="L21" s="40"/>
      <c r="M21" s="40"/>
      <c r="N21" s="40"/>
      <c r="O21" s="62"/>
      <c r="P21" s="40"/>
      <c r="Q21" s="40"/>
      <c r="R21" s="40"/>
      <c r="S21" s="63"/>
    </row>
    <row r="22" spans="1:19" s="2" customFormat="1" ht="21" customHeight="1">
      <c r="A22" s="64" t="s">
        <v>592</v>
      </c>
      <c r="B22" s="65"/>
      <c r="C22" s="66" t="s">
        <v>593</v>
      </c>
      <c r="D22" s="67"/>
      <c r="E22" s="67"/>
      <c r="F22" s="68"/>
      <c r="G22" s="64" t="s">
        <v>594</v>
      </c>
      <c r="H22" s="65"/>
      <c r="I22" s="66" t="s">
        <v>595</v>
      </c>
      <c r="J22" s="67"/>
      <c r="K22" s="69"/>
      <c r="L22" s="64" t="s">
        <v>596</v>
      </c>
      <c r="M22" s="65"/>
      <c r="N22" s="66" t="s">
        <v>597</v>
      </c>
      <c r="O22" s="70"/>
      <c r="P22" s="67"/>
      <c r="Q22" s="67"/>
      <c r="R22" s="67"/>
      <c r="S22" s="69"/>
    </row>
    <row r="23" spans="1:19" s="2" customFormat="1" ht="27" customHeight="1">
      <c r="A23" s="71" t="s">
        <v>598</v>
      </c>
      <c r="B23" s="72" t="s">
        <v>599</v>
      </c>
      <c r="C23" s="73"/>
      <c r="D23" s="74" t="s">
        <v>600</v>
      </c>
      <c r="E23" s="75">
        <f>'SO01 931001-Krycí list rozpočtu'!E22+'SO02 931002-Krycí list rozpočtu'!E22+'SO03 931003-Krycí list rozpočtu'!E22+'SO04 931004-Krycí list rozpočtu'!E22+'SO05 931005-Krycí list rozpočtu'!E22</f>
        <v>0</v>
      </c>
      <c r="F23" s="76"/>
      <c r="G23" s="71" t="s">
        <v>601</v>
      </c>
      <c r="H23" s="77" t="s">
        <v>602</v>
      </c>
      <c r="I23" s="78"/>
      <c r="J23" s="79"/>
      <c r="K23" s="76"/>
      <c r="L23" s="71" t="s">
        <v>603</v>
      </c>
      <c r="M23" s="80" t="s">
        <v>604</v>
      </c>
      <c r="N23" s="81"/>
      <c r="O23" s="49"/>
      <c r="P23" s="82"/>
      <c r="Q23" s="78"/>
      <c r="R23" s="75">
        <v>0</v>
      </c>
      <c r="S23" s="76"/>
    </row>
    <row r="24" spans="1:19" s="2" customFormat="1" ht="27" customHeight="1">
      <c r="A24" s="71" t="s">
        <v>605</v>
      </c>
      <c r="B24" s="83"/>
      <c r="C24" s="84"/>
      <c r="D24" s="74" t="s">
        <v>606</v>
      </c>
      <c r="E24" s="75">
        <f>'SO01 931001-Krycí list rozpočtu'!E23+'SO02 931002-Krycí list rozpočtu'!E23+'SO03 931003-Krycí list rozpočtu'!E23+'SO04 931004-Krycí list rozpočtu'!E23+'SO05 931005-Krycí list rozpočtu'!E23</f>
        <v>0</v>
      </c>
      <c r="F24" s="76"/>
      <c r="G24" s="71" t="s">
        <v>607</v>
      </c>
      <c r="H24" s="77" t="s">
        <v>608</v>
      </c>
      <c r="I24" s="78"/>
      <c r="J24" s="79"/>
      <c r="K24" s="76"/>
      <c r="L24" s="71" t="s">
        <v>609</v>
      </c>
      <c r="M24" s="80" t="s">
        <v>610</v>
      </c>
      <c r="N24" s="81"/>
      <c r="O24" s="49"/>
      <c r="P24" s="81"/>
      <c r="Q24" s="78"/>
      <c r="R24" s="75">
        <v>0</v>
      </c>
      <c r="S24" s="76"/>
    </row>
    <row r="25" spans="1:19" s="2" customFormat="1" ht="27" customHeight="1">
      <c r="A25" s="71" t="s">
        <v>611</v>
      </c>
      <c r="B25" s="72" t="s">
        <v>612</v>
      </c>
      <c r="C25" s="73"/>
      <c r="D25" s="74" t="s">
        <v>600</v>
      </c>
      <c r="E25" s="75">
        <f>'SO01 931001-Krycí list rozpočtu'!E24+'SO02 931002-Krycí list rozpočtu'!E24+'SO03 931003-Krycí list rozpočtu'!E24+'SO04 931004-Krycí list rozpočtu'!E24+'SO05 931005-Krycí list rozpočtu'!E24</f>
        <v>0</v>
      </c>
      <c r="F25" s="76"/>
      <c r="G25" s="71" t="s">
        <v>613</v>
      </c>
      <c r="H25" s="77" t="s">
        <v>614</v>
      </c>
      <c r="I25" s="78"/>
      <c r="J25" s="79"/>
      <c r="K25" s="76"/>
      <c r="L25" s="71" t="s">
        <v>615</v>
      </c>
      <c r="M25" s="80" t="s">
        <v>616</v>
      </c>
      <c r="N25" s="81"/>
      <c r="O25" s="49"/>
      <c r="P25" s="81"/>
      <c r="Q25" s="78"/>
      <c r="R25" s="75">
        <v>0</v>
      </c>
      <c r="S25" s="76"/>
    </row>
    <row r="26" spans="1:19" s="2" customFormat="1" ht="27" customHeight="1">
      <c r="A26" s="71" t="s">
        <v>617</v>
      </c>
      <c r="B26" s="83"/>
      <c r="C26" s="84"/>
      <c r="D26" s="74" t="s">
        <v>606</v>
      </c>
      <c r="E26" s="75">
        <f>'SO01 931001-Krycí list rozpočtu'!E25+'SO02 931002-Krycí list rozpočtu'!E25+'SO03 931003-Krycí list rozpočtu'!E25+'SO04 931004-Krycí list rozpočtu'!E25+'SO05 931005-Krycí list rozpočtu'!E25</f>
        <v>0</v>
      </c>
      <c r="F26" s="76"/>
      <c r="G26" s="71" t="s">
        <v>618</v>
      </c>
      <c r="H26" s="77"/>
      <c r="I26" s="78"/>
      <c r="J26" s="79"/>
      <c r="K26" s="76"/>
      <c r="L26" s="71" t="s">
        <v>619</v>
      </c>
      <c r="M26" s="85" t="s">
        <v>620</v>
      </c>
      <c r="N26" s="81"/>
      <c r="O26" s="49"/>
      <c r="P26" s="81"/>
      <c r="Q26" s="78"/>
      <c r="R26" s="75">
        <v>0</v>
      </c>
      <c r="S26" s="76"/>
    </row>
    <row r="27" spans="1:19" s="2" customFormat="1" ht="27" customHeight="1">
      <c r="A27" s="71" t="s">
        <v>621</v>
      </c>
      <c r="B27" s="72" t="s">
        <v>622</v>
      </c>
      <c r="C27" s="73"/>
      <c r="D27" s="74" t="s">
        <v>600</v>
      </c>
      <c r="E27" s="75">
        <f>'SO01 931001-Krycí list rozpočtu'!E26+'SO02 931002-Krycí list rozpočtu'!E26+'SO03 931003-Krycí list rozpočtu'!E26+'SO04 931004-Krycí list rozpočtu'!E26+'SO05 931005-Krycí list rozpočtu'!E26+'SO04.1 9312001-Krycí list rozp.'!E26</f>
        <v>0</v>
      </c>
      <c r="F27" s="76"/>
      <c r="G27" s="86"/>
      <c r="H27" s="87"/>
      <c r="I27" s="78"/>
      <c r="J27" s="79"/>
      <c r="K27" s="76"/>
      <c r="L27" s="71" t="s">
        <v>623</v>
      </c>
      <c r="M27" s="80" t="s">
        <v>624</v>
      </c>
      <c r="N27" s="81"/>
      <c r="O27" s="49"/>
      <c r="P27" s="81"/>
      <c r="Q27" s="88"/>
      <c r="R27" s="75">
        <v>0</v>
      </c>
      <c r="S27" s="76"/>
    </row>
    <row r="28" spans="1:19" s="2" customFormat="1" ht="23.25" customHeight="1">
      <c r="A28" s="71" t="s">
        <v>625</v>
      </c>
      <c r="B28" s="83"/>
      <c r="C28" s="84"/>
      <c r="D28" s="74" t="s">
        <v>606</v>
      </c>
      <c r="E28" s="75">
        <f>'SO01 931001-Krycí list rozpočtu'!E27+'SO02 931002-Krycí list rozpočtu'!E27+'SO03 931003-Krycí list rozpočtu'!E27+'SO04 931004-Krycí list rozpočtu'!E27+'SO05 931005-Krycí list rozpočtu'!E27+'SO04.1 9312001-Krycí list rozp.'!E27</f>
        <v>0</v>
      </c>
      <c r="F28" s="76"/>
      <c r="G28" s="86"/>
      <c r="H28" s="87"/>
      <c r="I28" s="78"/>
      <c r="J28" s="79"/>
      <c r="K28" s="76"/>
      <c r="L28" s="71" t="s">
        <v>626</v>
      </c>
      <c r="M28" s="80" t="s">
        <v>627</v>
      </c>
      <c r="N28" s="81"/>
      <c r="O28" s="49"/>
      <c r="P28" s="81"/>
      <c r="Q28" s="78"/>
      <c r="R28" s="75">
        <v>0</v>
      </c>
      <c r="S28" s="76"/>
    </row>
    <row r="29" spans="1:19" s="2" customFormat="1" ht="21" customHeight="1">
      <c r="A29" s="71" t="s">
        <v>628</v>
      </c>
      <c r="B29" s="802" t="s">
        <v>629</v>
      </c>
      <c r="C29" s="802"/>
      <c r="D29" s="802"/>
      <c r="E29" s="75">
        <f>SUM(E23:E28)</f>
        <v>0</v>
      </c>
      <c r="F29" s="76"/>
      <c r="G29" s="71" t="s">
        <v>630</v>
      </c>
      <c r="H29" s="89" t="s">
        <v>631</v>
      </c>
      <c r="I29" s="78"/>
      <c r="J29" s="79"/>
      <c r="K29" s="76"/>
      <c r="L29" s="71" t="s">
        <v>632</v>
      </c>
      <c r="M29" s="89" t="s">
        <v>633</v>
      </c>
      <c r="N29" s="81"/>
      <c r="O29" s="49"/>
      <c r="P29" s="81"/>
      <c r="Q29" s="78"/>
      <c r="R29" s="75">
        <v>0</v>
      </c>
      <c r="S29" s="76"/>
    </row>
    <row r="30" spans="1:19" s="2" customFormat="1" ht="21" customHeight="1">
      <c r="A30" s="90" t="s">
        <v>634</v>
      </c>
      <c r="B30" s="91" t="s">
        <v>635</v>
      </c>
      <c r="C30" s="52"/>
      <c r="D30" s="55"/>
      <c r="E30" s="92">
        <v>0</v>
      </c>
      <c r="F30" s="59"/>
      <c r="G30" s="90" t="s">
        <v>636</v>
      </c>
      <c r="H30" s="91" t="s">
        <v>637</v>
      </c>
      <c r="I30" s="55"/>
      <c r="J30" s="92">
        <v>0</v>
      </c>
      <c r="K30" s="59"/>
      <c r="L30" s="90" t="s">
        <v>638</v>
      </c>
      <c r="M30" s="91" t="s">
        <v>639</v>
      </c>
      <c r="N30" s="52"/>
      <c r="O30" s="41"/>
      <c r="P30" s="52"/>
      <c r="Q30" s="55"/>
      <c r="R30" s="92">
        <f>'SO01 931001-Krycí list rozpočtu'!R29+'SO02 931002-Krycí list rozpočtu'!R29+'SO03 931003-Krycí list rozpočtu'!R29+'SO04 931004-Krycí list rozpočtu'!R29+'SO05 931005-Krycí list rozpočtu'!R29</f>
        <v>0</v>
      </c>
      <c r="S30" s="59"/>
    </row>
    <row r="31" spans="1:19" s="2" customFormat="1" ht="21" customHeight="1">
      <c r="A31" s="93" t="s">
        <v>572</v>
      </c>
      <c r="B31" s="94"/>
      <c r="C31" s="94"/>
      <c r="D31" s="94"/>
      <c r="E31" s="94"/>
      <c r="F31" s="95"/>
      <c r="G31" s="96"/>
      <c r="H31" s="94"/>
      <c r="I31" s="94"/>
      <c r="J31" s="94"/>
      <c r="K31" s="97"/>
      <c r="L31" s="64" t="s">
        <v>640</v>
      </c>
      <c r="M31" s="45"/>
      <c r="N31" s="66" t="s">
        <v>641</v>
      </c>
      <c r="O31" s="70"/>
      <c r="P31" s="44"/>
      <c r="Q31" s="44"/>
      <c r="R31" s="44"/>
      <c r="S31" s="50"/>
    </row>
    <row r="32" spans="1:19" s="2" customFormat="1" ht="21" customHeight="1">
      <c r="A32" s="98"/>
      <c r="B32" s="99"/>
      <c r="C32" s="99"/>
      <c r="D32" s="99"/>
      <c r="E32" s="99"/>
      <c r="F32" s="100"/>
      <c r="G32" s="101"/>
      <c r="H32" s="99"/>
      <c r="I32" s="102"/>
      <c r="J32" s="99"/>
      <c r="K32" s="103"/>
      <c r="L32" s="71" t="s">
        <v>642</v>
      </c>
      <c r="M32" s="77" t="s">
        <v>643</v>
      </c>
      <c r="N32" s="81"/>
      <c r="O32" s="49"/>
      <c r="P32" s="81"/>
      <c r="Q32" s="78"/>
      <c r="R32" s="75">
        <f>R30+E29</f>
        <v>0</v>
      </c>
      <c r="S32" s="76"/>
    </row>
    <row r="33" spans="1:19" s="2" customFormat="1" ht="21" customHeight="1">
      <c r="A33" s="104" t="s">
        <v>644</v>
      </c>
      <c r="B33" s="49"/>
      <c r="C33" s="49"/>
      <c r="D33" s="49"/>
      <c r="E33" s="49"/>
      <c r="F33" s="84"/>
      <c r="G33" s="105" t="s">
        <v>645</v>
      </c>
      <c r="H33" s="106"/>
      <c r="I33" s="49"/>
      <c r="J33" s="49"/>
      <c r="K33" s="107"/>
      <c r="L33" s="71" t="s">
        <v>646</v>
      </c>
      <c r="M33" s="108" t="s">
        <v>647</v>
      </c>
      <c r="N33" s="109">
        <v>20</v>
      </c>
      <c r="O33" s="110" t="s">
        <v>648</v>
      </c>
      <c r="P33" s="111">
        <f>R32</f>
        <v>0</v>
      </c>
      <c r="Q33" s="112"/>
      <c r="R33" s="113">
        <f>P33*0.2</f>
        <v>0</v>
      </c>
      <c r="S33" s="107"/>
    </row>
    <row r="34" spans="1:19" s="2" customFormat="1" ht="12.75" customHeight="1" hidden="1">
      <c r="A34" s="114"/>
      <c r="B34" s="115"/>
      <c r="C34" s="115"/>
      <c r="D34" s="115"/>
      <c r="E34" s="115"/>
      <c r="F34" s="73"/>
      <c r="G34" s="116"/>
      <c r="H34" s="115"/>
      <c r="I34" s="115"/>
      <c r="J34" s="115"/>
      <c r="K34" s="117"/>
      <c r="L34" s="118"/>
      <c r="M34" s="118"/>
      <c r="N34" s="118"/>
      <c r="O34" s="118"/>
      <c r="P34" s="118"/>
      <c r="Q34" s="118"/>
      <c r="R34" s="119"/>
      <c r="S34" s="118"/>
    </row>
    <row r="35" spans="1:19" s="2" customFormat="1" ht="35.25" customHeight="1">
      <c r="A35" s="120" t="s">
        <v>569</v>
      </c>
      <c r="B35" s="121"/>
      <c r="C35" s="121"/>
      <c r="D35" s="121"/>
      <c r="E35" s="99"/>
      <c r="F35" s="100"/>
      <c r="G35" s="101"/>
      <c r="H35" s="99"/>
      <c r="I35" s="99"/>
      <c r="J35" s="99"/>
      <c r="K35" s="103"/>
      <c r="L35" s="90" t="s">
        <v>649</v>
      </c>
      <c r="M35" s="800" t="s">
        <v>650</v>
      </c>
      <c r="N35" s="800"/>
      <c r="O35" s="800"/>
      <c r="P35" s="800"/>
      <c r="Q35" s="800"/>
      <c r="R35" s="122">
        <f>R32+R33</f>
        <v>0</v>
      </c>
      <c r="S35" s="59"/>
    </row>
    <row r="36" spans="1:19" s="2" customFormat="1" ht="33" customHeight="1">
      <c r="A36" s="104" t="s">
        <v>644</v>
      </c>
      <c r="B36" s="49"/>
      <c r="C36" s="49"/>
      <c r="D36" s="49"/>
      <c r="E36" s="49"/>
      <c r="F36" s="84"/>
      <c r="G36" s="105" t="s">
        <v>645</v>
      </c>
      <c r="H36" s="49"/>
      <c r="I36" s="49"/>
      <c r="J36" s="49"/>
      <c r="K36" s="107"/>
      <c r="L36" s="64" t="s">
        <v>651</v>
      </c>
      <c r="M36" s="45"/>
      <c r="N36" s="66" t="s">
        <v>652</v>
      </c>
      <c r="O36" s="70"/>
      <c r="P36" s="44"/>
      <c r="Q36" s="45"/>
      <c r="R36" s="46"/>
      <c r="S36" s="50"/>
    </row>
    <row r="37" spans="1:19" s="2" customFormat="1" ht="23.25" customHeight="1">
      <c r="A37" s="123" t="s">
        <v>576</v>
      </c>
      <c r="B37" s="115"/>
      <c r="C37" s="115"/>
      <c r="D37" s="115"/>
      <c r="E37" s="115"/>
      <c r="F37" s="73"/>
      <c r="G37" s="116"/>
      <c r="H37" s="115"/>
      <c r="I37" s="115"/>
      <c r="J37" s="115"/>
      <c r="K37" s="117"/>
      <c r="L37" s="71" t="s">
        <v>653</v>
      </c>
      <c r="M37" s="77" t="s">
        <v>654</v>
      </c>
      <c r="N37" s="81"/>
      <c r="O37" s="49"/>
      <c r="P37" s="81"/>
      <c r="Q37" s="78"/>
      <c r="R37" s="75">
        <v>0</v>
      </c>
      <c r="S37" s="76"/>
    </row>
    <row r="38" spans="1:19" s="2" customFormat="1" ht="21" customHeight="1">
      <c r="A38" s="98"/>
      <c r="B38" s="99"/>
      <c r="C38" s="99"/>
      <c r="D38" s="99"/>
      <c r="E38" s="99"/>
      <c r="F38" s="100"/>
      <c r="G38" s="101"/>
      <c r="H38" s="99"/>
      <c r="I38" s="99"/>
      <c r="J38" s="99"/>
      <c r="K38" s="103"/>
      <c r="L38" s="71" t="s">
        <v>655</v>
      </c>
      <c r="M38" s="77" t="s">
        <v>656</v>
      </c>
      <c r="N38" s="81"/>
      <c r="O38" s="49"/>
      <c r="P38" s="81"/>
      <c r="Q38" s="78"/>
      <c r="R38" s="75">
        <v>0</v>
      </c>
      <c r="S38" s="76"/>
    </row>
    <row r="39" spans="1:19" s="2" customFormat="1" ht="21" customHeight="1">
      <c r="A39" s="124" t="s">
        <v>644</v>
      </c>
      <c r="B39" s="41"/>
      <c r="C39" s="41"/>
      <c r="D39" s="41"/>
      <c r="E39" s="41"/>
      <c r="F39" s="125"/>
      <c r="G39" s="126" t="s">
        <v>645</v>
      </c>
      <c r="H39" s="41"/>
      <c r="I39" s="41"/>
      <c r="J39" s="41"/>
      <c r="K39" s="127"/>
      <c r="L39" s="90" t="s">
        <v>657</v>
      </c>
      <c r="M39" s="91" t="s">
        <v>658</v>
      </c>
      <c r="N39" s="52"/>
      <c r="O39" s="41"/>
      <c r="P39" s="52"/>
      <c r="Q39" s="55"/>
      <c r="R39" s="92">
        <v>0</v>
      </c>
      <c r="S39" s="59"/>
    </row>
  </sheetData>
  <sheetProtection/>
  <mergeCells count="12">
    <mergeCell ref="M35:Q35"/>
    <mergeCell ref="B13:D13"/>
    <mergeCell ref="B29:D29"/>
    <mergeCell ref="E10:M10"/>
    <mergeCell ref="E11:M11"/>
    <mergeCell ref="E13:M13"/>
    <mergeCell ref="H16:I16"/>
    <mergeCell ref="K16:M16"/>
    <mergeCell ref="E5:M5"/>
    <mergeCell ref="E6:M6"/>
    <mergeCell ref="E7:M7"/>
    <mergeCell ref="E9:M9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79" r:id="rId1"/>
  <headerFooter alignWithMargins="0">
    <oddFooter>&amp;C   Strana &amp;P 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view="pageBreakPreview" zoomScaleSheetLayoutView="100" zoomScalePageLayoutView="0" workbookViewId="0" topLeftCell="A1">
      <pane ySplit="3" topLeftCell="BM13" activePane="bottomLeft" state="frozen"/>
      <selection pane="topLeft" activeCell="A1" sqref="A1"/>
      <selection pane="bottomLeft" activeCell="E29" sqref="E29"/>
    </sheetView>
  </sheetViews>
  <sheetFormatPr defaultColWidth="13.16015625" defaultRowHeight="9" customHeight="1"/>
  <cols>
    <col min="1" max="1" width="3.83203125" style="2" customWidth="1"/>
    <col min="2" max="2" width="3.16015625" style="2" customWidth="1"/>
    <col min="3" max="3" width="4.83203125" style="2" customWidth="1"/>
    <col min="4" max="4" width="14.66015625" style="2" customWidth="1"/>
    <col min="5" max="5" width="18.5" style="2" customWidth="1"/>
    <col min="6" max="6" width="0.65625" style="2" customWidth="1"/>
    <col min="7" max="7" width="4" style="2" customWidth="1"/>
    <col min="8" max="8" width="3.83203125" style="2" customWidth="1"/>
    <col min="9" max="9" width="15.5" style="2" customWidth="1"/>
    <col min="10" max="10" width="20.16015625" style="2" customWidth="1"/>
    <col min="11" max="11" width="0.82421875" style="2" customWidth="1"/>
    <col min="12" max="12" width="3.83203125" style="2" customWidth="1"/>
    <col min="13" max="13" width="4.66015625" style="2" customWidth="1"/>
    <col min="14" max="14" width="11.33203125" style="2" customWidth="1"/>
    <col min="15" max="15" width="5.5" style="2" customWidth="1"/>
    <col min="16" max="16" width="19.16015625" style="2" customWidth="1"/>
    <col min="17" max="17" width="9.33203125" style="2" customWidth="1"/>
    <col min="18" max="18" width="18.16015625" style="2" customWidth="1"/>
    <col min="19" max="19" width="0.65625" style="2" customWidth="1"/>
    <col min="20" max="16384" width="13.16015625" style="1" customWidth="1"/>
  </cols>
  <sheetData>
    <row r="1" spans="1:19" s="2" customFormat="1" ht="14.2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  <c r="P1" s="151"/>
      <c r="Q1" s="151"/>
      <c r="R1" s="151"/>
      <c r="S1" s="153"/>
    </row>
    <row r="2" spans="1:19" s="2" customFormat="1" ht="21" customHeight="1">
      <c r="A2" s="154"/>
      <c r="B2" s="131"/>
      <c r="C2" s="131"/>
      <c r="D2" s="131"/>
      <c r="E2" s="131"/>
      <c r="F2" s="131"/>
      <c r="G2" s="155" t="s">
        <v>560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56"/>
    </row>
    <row r="3" spans="1:19" s="2" customFormat="1" ht="11.25" customHeight="1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9"/>
    </row>
    <row r="4" spans="1:19" s="2" customFormat="1" ht="9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" customHeight="1">
      <c r="A5" s="18"/>
      <c r="B5" s="16" t="s">
        <v>561</v>
      </c>
      <c r="C5" s="16"/>
      <c r="D5" s="16"/>
      <c r="E5" s="788" t="s">
        <v>661</v>
      </c>
      <c r="F5" s="789"/>
      <c r="G5" s="789"/>
      <c r="H5" s="789"/>
      <c r="I5" s="789"/>
      <c r="J5" s="789"/>
      <c r="K5" s="789"/>
      <c r="L5" s="789"/>
      <c r="M5" s="790"/>
      <c r="N5" s="16"/>
      <c r="O5" s="16"/>
      <c r="P5" s="16" t="s">
        <v>563</v>
      </c>
      <c r="Q5" s="160"/>
      <c r="R5" s="20"/>
      <c r="S5" s="21"/>
    </row>
    <row r="6" spans="1:19" s="2" customFormat="1" ht="24" customHeight="1">
      <c r="A6" s="18"/>
      <c r="B6" s="16" t="s">
        <v>705</v>
      </c>
      <c r="C6" s="16"/>
      <c r="D6" s="16"/>
      <c r="E6" s="777" t="s">
        <v>716</v>
      </c>
      <c r="F6" s="778"/>
      <c r="G6" s="778"/>
      <c r="H6" s="778"/>
      <c r="I6" s="778"/>
      <c r="J6" s="778"/>
      <c r="K6" s="778"/>
      <c r="L6" s="778"/>
      <c r="M6" s="779"/>
      <c r="N6" s="16"/>
      <c r="O6" s="16"/>
      <c r="P6" s="16" t="s">
        <v>564</v>
      </c>
      <c r="Q6" s="161"/>
      <c r="R6" s="23"/>
      <c r="S6" s="21"/>
    </row>
    <row r="7" spans="1:19" s="2" customFormat="1" ht="24" customHeight="1" thickBot="1">
      <c r="A7" s="18"/>
      <c r="B7" s="16" t="s">
        <v>719</v>
      </c>
      <c r="C7" s="16"/>
      <c r="D7" s="16"/>
      <c r="E7" s="780" t="s">
        <v>888</v>
      </c>
      <c r="F7" s="764"/>
      <c r="G7" s="764"/>
      <c r="H7" s="764"/>
      <c r="I7" s="764"/>
      <c r="J7" s="764"/>
      <c r="K7" s="764"/>
      <c r="L7" s="764"/>
      <c r="M7" s="765"/>
      <c r="N7" s="16"/>
      <c r="O7" s="16"/>
      <c r="P7" s="16" t="s">
        <v>565</v>
      </c>
      <c r="Q7" s="24" t="s">
        <v>566</v>
      </c>
      <c r="R7" s="25"/>
      <c r="S7" s="21"/>
    </row>
    <row r="8" spans="1:19" s="2" customFormat="1" ht="24" customHeight="1" thickBot="1">
      <c r="A8" s="18"/>
      <c r="B8" s="766"/>
      <c r="C8" s="766"/>
      <c r="D8" s="76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567</v>
      </c>
      <c r="Q8" s="16" t="s">
        <v>568</v>
      </c>
      <c r="R8" s="16"/>
      <c r="S8" s="21"/>
    </row>
    <row r="9" spans="1:19" s="2" customFormat="1" ht="24" customHeight="1" thickBot="1">
      <c r="A9" s="18"/>
      <c r="B9" s="16" t="s">
        <v>569</v>
      </c>
      <c r="C9" s="16"/>
      <c r="D9" s="16"/>
      <c r="E9" s="797" t="s">
        <v>570</v>
      </c>
      <c r="F9" s="798"/>
      <c r="G9" s="798"/>
      <c r="H9" s="798"/>
      <c r="I9" s="798"/>
      <c r="J9" s="798"/>
      <c r="K9" s="798"/>
      <c r="L9" s="798"/>
      <c r="M9" s="799"/>
      <c r="N9" s="16"/>
      <c r="O9" s="16"/>
      <c r="P9" s="26" t="s">
        <v>571</v>
      </c>
      <c r="Q9" s="129"/>
      <c r="R9" s="128"/>
      <c r="S9" s="21"/>
    </row>
    <row r="10" spans="1:19" s="2" customFormat="1" ht="24" customHeight="1" thickBot="1">
      <c r="A10" s="18"/>
      <c r="B10" s="16" t="s">
        <v>572</v>
      </c>
      <c r="C10" s="16"/>
      <c r="D10" s="16"/>
      <c r="E10" s="803" t="s">
        <v>573</v>
      </c>
      <c r="F10" s="781"/>
      <c r="G10" s="781"/>
      <c r="H10" s="781"/>
      <c r="I10" s="781"/>
      <c r="J10" s="781"/>
      <c r="K10" s="781"/>
      <c r="L10" s="781"/>
      <c r="M10" s="782"/>
      <c r="N10" s="16"/>
      <c r="O10" s="16"/>
      <c r="P10" s="26" t="s">
        <v>574</v>
      </c>
      <c r="Q10" s="129" t="s">
        <v>575</v>
      </c>
      <c r="R10" s="128"/>
      <c r="S10" s="21"/>
    </row>
    <row r="11" spans="1:19" s="2" customFormat="1" ht="24" customHeight="1" thickBot="1">
      <c r="A11" s="18"/>
      <c r="B11" s="16" t="s">
        <v>576</v>
      </c>
      <c r="C11" s="16"/>
      <c r="D11" s="16"/>
      <c r="E11" s="803" t="s">
        <v>577</v>
      </c>
      <c r="F11" s="781"/>
      <c r="G11" s="781"/>
      <c r="H11" s="781"/>
      <c r="I11" s="781"/>
      <c r="J11" s="781"/>
      <c r="K11" s="781"/>
      <c r="L11" s="781"/>
      <c r="M11" s="782"/>
      <c r="N11" s="16"/>
      <c r="O11" s="16"/>
      <c r="P11" s="26"/>
      <c r="Q11" s="129"/>
      <c r="R11" s="128"/>
      <c r="S11" s="21"/>
    </row>
    <row r="12" spans="1:19" s="2" customFormat="1" ht="21" customHeight="1" thickBot="1">
      <c r="A12" s="29"/>
      <c r="B12" s="801" t="s">
        <v>578</v>
      </c>
      <c r="C12" s="801"/>
      <c r="D12" s="801"/>
      <c r="E12" s="783"/>
      <c r="F12" s="768"/>
      <c r="G12" s="768"/>
      <c r="H12" s="768"/>
      <c r="I12" s="768"/>
      <c r="J12" s="768"/>
      <c r="K12" s="768"/>
      <c r="L12" s="768"/>
      <c r="M12" s="769"/>
      <c r="N12" s="28"/>
      <c r="O12" s="28"/>
      <c r="P12" s="30"/>
      <c r="Q12" s="770"/>
      <c r="R12" s="771"/>
      <c r="S12" s="31"/>
    </row>
    <row r="13" spans="1:19" s="2" customFormat="1" ht="9.75" customHeight="1" thickBot="1">
      <c r="A13" s="29"/>
      <c r="B13" s="28"/>
      <c r="C13" s="28"/>
      <c r="D13" s="28"/>
      <c r="E13" s="135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135"/>
      <c r="Q13" s="135"/>
      <c r="R13" s="28"/>
      <c r="S13" s="31"/>
    </row>
    <row r="14" spans="1:19" s="2" customFormat="1" ht="18" customHeight="1" thickBot="1">
      <c r="A14" s="18"/>
      <c r="B14" s="16"/>
      <c r="C14" s="16"/>
      <c r="D14" s="16"/>
      <c r="E14" s="162" t="s">
        <v>579</v>
      </c>
      <c r="F14" s="16"/>
      <c r="G14" s="28"/>
      <c r="H14" s="16" t="s">
        <v>580</v>
      </c>
      <c r="I14" s="28"/>
      <c r="J14" s="16"/>
      <c r="K14" s="16"/>
      <c r="L14" s="16"/>
      <c r="M14" s="16"/>
      <c r="N14" s="16"/>
      <c r="O14" s="16"/>
      <c r="P14" s="16" t="s">
        <v>582</v>
      </c>
      <c r="Q14" s="19"/>
      <c r="R14" s="20"/>
      <c r="S14" s="21"/>
    </row>
    <row r="15" spans="1:19" s="2" customFormat="1" ht="18" customHeight="1" thickBot="1">
      <c r="A15" s="18"/>
      <c r="B15" s="16"/>
      <c r="C15" s="16"/>
      <c r="D15" s="16"/>
      <c r="E15" s="30"/>
      <c r="F15" s="16"/>
      <c r="G15" s="28"/>
      <c r="H15" s="772"/>
      <c r="I15" s="773"/>
      <c r="J15" s="16"/>
      <c r="K15" s="16"/>
      <c r="L15" s="16"/>
      <c r="M15" s="16"/>
      <c r="N15" s="16"/>
      <c r="O15" s="16"/>
      <c r="P15" s="163" t="s">
        <v>583</v>
      </c>
      <c r="Q15" s="164"/>
      <c r="R15" s="25"/>
      <c r="S15" s="21"/>
    </row>
    <row r="16" spans="1:19" s="2" customFormat="1" ht="9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7"/>
    </row>
    <row r="17" spans="1:19" s="2" customFormat="1" ht="20.25" customHeight="1">
      <c r="A17" s="165"/>
      <c r="B17" s="166"/>
      <c r="C17" s="166"/>
      <c r="D17" s="166"/>
      <c r="E17" s="40" t="s">
        <v>706</v>
      </c>
      <c r="F17" s="166"/>
      <c r="G17" s="166"/>
      <c r="H17" s="166"/>
      <c r="I17" s="166"/>
      <c r="J17" s="166"/>
      <c r="K17" s="166"/>
      <c r="L17" s="166"/>
      <c r="M17" s="166"/>
      <c r="N17" s="166"/>
      <c r="O17" s="36"/>
      <c r="P17" s="166"/>
      <c r="Q17" s="166"/>
      <c r="R17" s="166"/>
      <c r="S17" s="167"/>
    </row>
    <row r="18" spans="1:19" s="2" customFormat="1" ht="21" customHeight="1">
      <c r="A18" s="168" t="s">
        <v>707</v>
      </c>
      <c r="B18" s="169"/>
      <c r="C18" s="169"/>
      <c r="D18" s="170"/>
      <c r="E18" s="171" t="s">
        <v>589</v>
      </c>
      <c r="F18" s="170"/>
      <c r="G18" s="171" t="s">
        <v>708</v>
      </c>
      <c r="H18" s="169"/>
      <c r="I18" s="170"/>
      <c r="J18" s="171" t="s">
        <v>709</v>
      </c>
      <c r="K18" s="169"/>
      <c r="L18" s="171" t="s">
        <v>710</v>
      </c>
      <c r="M18" s="169"/>
      <c r="N18" s="169"/>
      <c r="O18" s="172"/>
      <c r="P18" s="170"/>
      <c r="Q18" s="171" t="s">
        <v>711</v>
      </c>
      <c r="R18" s="169"/>
      <c r="S18" s="173"/>
    </row>
    <row r="19" spans="1:19" s="2" customFormat="1" ht="18.75" customHeight="1">
      <c r="A19" s="174"/>
      <c r="B19" s="175"/>
      <c r="C19" s="175"/>
      <c r="D19" s="176">
        <v>0</v>
      </c>
      <c r="E19" s="92">
        <v>0</v>
      </c>
      <c r="F19" s="177"/>
      <c r="G19" s="178"/>
      <c r="H19" s="175"/>
      <c r="I19" s="176">
        <v>0</v>
      </c>
      <c r="J19" s="92">
        <v>0</v>
      </c>
      <c r="K19" s="179"/>
      <c r="L19" s="178"/>
      <c r="M19" s="175"/>
      <c r="N19" s="175"/>
      <c r="O19" s="180"/>
      <c r="P19" s="176">
        <v>0</v>
      </c>
      <c r="Q19" s="178"/>
      <c r="R19" s="181">
        <v>0</v>
      </c>
      <c r="S19" s="182"/>
    </row>
    <row r="20" spans="1:19" s="2" customFormat="1" ht="20.25" customHeight="1">
      <c r="A20" s="165"/>
      <c r="B20" s="166"/>
      <c r="C20" s="166"/>
      <c r="D20" s="166"/>
      <c r="E20" s="40" t="s">
        <v>712</v>
      </c>
      <c r="F20" s="166"/>
      <c r="G20" s="166"/>
      <c r="H20" s="166"/>
      <c r="I20" s="166"/>
      <c r="J20" s="183" t="s">
        <v>591</v>
      </c>
      <c r="K20" s="166"/>
      <c r="L20" s="166"/>
      <c r="M20" s="166"/>
      <c r="N20" s="166"/>
      <c r="O20" s="36"/>
      <c r="P20" s="166"/>
      <c r="Q20" s="166"/>
      <c r="R20" s="166"/>
      <c r="S20" s="167"/>
    </row>
    <row r="21" spans="1:19" s="2" customFormat="1" ht="18.75" customHeight="1">
      <c r="A21" s="64" t="s">
        <v>592</v>
      </c>
      <c r="B21" s="184"/>
      <c r="C21" s="66" t="s">
        <v>593</v>
      </c>
      <c r="D21" s="67"/>
      <c r="E21" s="67"/>
      <c r="F21" s="69"/>
      <c r="G21" s="64" t="s">
        <v>594</v>
      </c>
      <c r="H21" s="65"/>
      <c r="I21" s="66" t="s">
        <v>595</v>
      </c>
      <c r="J21" s="67"/>
      <c r="K21" s="67"/>
      <c r="L21" s="64" t="s">
        <v>596</v>
      </c>
      <c r="M21" s="65"/>
      <c r="N21" s="66" t="s">
        <v>597</v>
      </c>
      <c r="O21" s="70"/>
      <c r="P21" s="67"/>
      <c r="Q21" s="67"/>
      <c r="R21" s="67"/>
      <c r="S21" s="69"/>
    </row>
    <row r="22" spans="1:19" s="2" customFormat="1" ht="18.75" customHeight="1">
      <c r="A22" s="71" t="s">
        <v>598</v>
      </c>
      <c r="B22" s="185" t="s">
        <v>599</v>
      </c>
      <c r="C22" s="186"/>
      <c r="D22" s="74" t="s">
        <v>600</v>
      </c>
      <c r="E22" s="75">
        <f>'9310010301 - Rekapitulácia rozp'!C13</f>
        <v>0</v>
      </c>
      <c r="F22" s="187"/>
      <c r="G22" s="71" t="s">
        <v>601</v>
      </c>
      <c r="H22" s="77" t="s">
        <v>713</v>
      </c>
      <c r="I22" s="112"/>
      <c r="J22" s="188">
        <v>0</v>
      </c>
      <c r="K22" s="189"/>
      <c r="L22" s="71" t="s">
        <v>603</v>
      </c>
      <c r="M22" s="80" t="s">
        <v>604</v>
      </c>
      <c r="N22" s="87"/>
      <c r="O22" s="172"/>
      <c r="P22" s="87"/>
      <c r="Q22" s="190"/>
      <c r="R22" s="75">
        <v>0</v>
      </c>
      <c r="S22" s="187"/>
    </row>
    <row r="23" spans="1:19" s="2" customFormat="1" ht="18.75" customHeight="1">
      <c r="A23" s="71" t="s">
        <v>605</v>
      </c>
      <c r="B23" s="191"/>
      <c r="C23" s="192"/>
      <c r="D23" s="74" t="s">
        <v>606</v>
      </c>
      <c r="E23" s="75">
        <f>'9310010301 - Rekapitulácia rozp'!D13</f>
        <v>0</v>
      </c>
      <c r="F23" s="187"/>
      <c r="G23" s="71" t="s">
        <v>607</v>
      </c>
      <c r="H23" s="16" t="s">
        <v>608</v>
      </c>
      <c r="I23" s="112"/>
      <c r="J23" s="188">
        <v>0</v>
      </c>
      <c r="K23" s="189"/>
      <c r="L23" s="71" t="s">
        <v>609</v>
      </c>
      <c r="M23" s="80" t="s">
        <v>610</v>
      </c>
      <c r="N23" s="87"/>
      <c r="O23" s="172"/>
      <c r="P23" s="87"/>
      <c r="Q23" s="190"/>
      <c r="R23" s="75">
        <v>0</v>
      </c>
      <c r="S23" s="187"/>
    </row>
    <row r="24" spans="1:19" s="2" customFormat="1" ht="18.75" customHeight="1">
      <c r="A24" s="71" t="s">
        <v>611</v>
      </c>
      <c r="B24" s="185" t="s">
        <v>612</v>
      </c>
      <c r="C24" s="186"/>
      <c r="D24" s="74" t="s">
        <v>600</v>
      </c>
      <c r="E24" s="75">
        <f>'9310010301 - Rekapitulácia rozp'!C19</f>
        <v>0</v>
      </c>
      <c r="F24" s="187"/>
      <c r="G24" s="71" t="s">
        <v>613</v>
      </c>
      <c r="H24" s="77" t="s">
        <v>614</v>
      </c>
      <c r="I24" s="112"/>
      <c r="J24" s="188">
        <v>0</v>
      </c>
      <c r="K24" s="189"/>
      <c r="L24" s="71" t="s">
        <v>615</v>
      </c>
      <c r="M24" s="80" t="s">
        <v>616</v>
      </c>
      <c r="N24" s="87"/>
      <c r="O24" s="172"/>
      <c r="P24" s="87"/>
      <c r="Q24" s="190"/>
      <c r="R24" s="75">
        <v>0</v>
      </c>
      <c r="S24" s="187"/>
    </row>
    <row r="25" spans="1:19" s="2" customFormat="1" ht="18.75" customHeight="1">
      <c r="A25" s="71" t="s">
        <v>617</v>
      </c>
      <c r="B25" s="191"/>
      <c r="C25" s="192"/>
      <c r="D25" s="74" t="s">
        <v>606</v>
      </c>
      <c r="E25" s="75">
        <f>'9310010301 - Rekapitulácia rozp'!D19</f>
        <v>0</v>
      </c>
      <c r="F25" s="187"/>
      <c r="G25" s="71" t="s">
        <v>618</v>
      </c>
      <c r="H25" s="77"/>
      <c r="I25" s="112"/>
      <c r="J25" s="188">
        <v>0</v>
      </c>
      <c r="K25" s="189"/>
      <c r="L25" s="71" t="s">
        <v>619</v>
      </c>
      <c r="M25" s="80" t="s">
        <v>620</v>
      </c>
      <c r="N25" s="87"/>
      <c r="O25" s="172"/>
      <c r="P25" s="87"/>
      <c r="Q25" s="190"/>
      <c r="R25" s="75">
        <v>0</v>
      </c>
      <c r="S25" s="187"/>
    </row>
    <row r="26" spans="1:19" s="2" customFormat="1" ht="18.75" customHeight="1">
      <c r="A26" s="71" t="s">
        <v>621</v>
      </c>
      <c r="B26" s="185" t="s">
        <v>622</v>
      </c>
      <c r="C26" s="186"/>
      <c r="D26" s="74" t="s">
        <v>600</v>
      </c>
      <c r="E26" s="75">
        <v>0</v>
      </c>
      <c r="F26" s="187"/>
      <c r="G26" s="86"/>
      <c r="H26" s="87"/>
      <c r="I26" s="112"/>
      <c r="J26" s="188"/>
      <c r="K26" s="189"/>
      <c r="L26" s="71" t="s">
        <v>623</v>
      </c>
      <c r="M26" s="80" t="s">
        <v>624</v>
      </c>
      <c r="N26" s="87"/>
      <c r="O26" s="172"/>
      <c r="P26" s="87"/>
      <c r="Q26" s="190"/>
      <c r="R26" s="75">
        <v>0</v>
      </c>
      <c r="S26" s="187"/>
    </row>
    <row r="27" spans="1:19" s="2" customFormat="1" ht="18.75" customHeight="1">
      <c r="A27" s="71" t="s">
        <v>625</v>
      </c>
      <c r="B27" s="191"/>
      <c r="C27" s="192"/>
      <c r="D27" s="74" t="s">
        <v>606</v>
      </c>
      <c r="E27" s="75">
        <v>0</v>
      </c>
      <c r="F27" s="187"/>
      <c r="G27" s="86"/>
      <c r="H27" s="87"/>
      <c r="I27" s="112"/>
      <c r="J27" s="188"/>
      <c r="K27" s="189"/>
      <c r="L27" s="71" t="s">
        <v>626</v>
      </c>
      <c r="M27" s="77" t="s">
        <v>627</v>
      </c>
      <c r="N27" s="87"/>
      <c r="O27" s="172"/>
      <c r="P27" s="87"/>
      <c r="Q27" s="112"/>
      <c r="R27" s="75">
        <v>0</v>
      </c>
      <c r="S27" s="187"/>
    </row>
    <row r="28" spans="1:19" s="2" customFormat="1" ht="18.75" customHeight="1">
      <c r="A28" s="71" t="s">
        <v>628</v>
      </c>
      <c r="B28" s="802" t="s">
        <v>629</v>
      </c>
      <c r="C28" s="802"/>
      <c r="D28" s="802"/>
      <c r="E28" s="193">
        <f>SUM(E22:E27)</f>
        <v>0</v>
      </c>
      <c r="F28" s="167"/>
      <c r="G28" s="71" t="s">
        <v>630</v>
      </c>
      <c r="H28" s="89" t="s">
        <v>631</v>
      </c>
      <c r="I28" s="112"/>
      <c r="J28" s="194"/>
      <c r="K28" s="195"/>
      <c r="L28" s="71" t="s">
        <v>632</v>
      </c>
      <c r="M28" s="89" t="s">
        <v>633</v>
      </c>
      <c r="N28" s="87"/>
      <c r="O28" s="172"/>
      <c r="P28" s="87"/>
      <c r="Q28" s="112"/>
      <c r="R28" s="193">
        <v>0</v>
      </c>
      <c r="S28" s="167"/>
    </row>
    <row r="29" spans="1:19" s="2" customFormat="1" ht="18.75" customHeight="1">
      <c r="A29" s="90" t="s">
        <v>634</v>
      </c>
      <c r="B29" s="91" t="s">
        <v>635</v>
      </c>
      <c r="C29" s="196"/>
      <c r="D29" s="197"/>
      <c r="E29" s="198">
        <v>0</v>
      </c>
      <c r="F29" s="37"/>
      <c r="G29" s="90" t="s">
        <v>636</v>
      </c>
      <c r="H29" s="91" t="s">
        <v>637</v>
      </c>
      <c r="I29" s="197"/>
      <c r="J29" s="199">
        <v>0</v>
      </c>
      <c r="K29" s="200"/>
      <c r="L29" s="90" t="s">
        <v>638</v>
      </c>
      <c r="M29" s="91" t="s">
        <v>639</v>
      </c>
      <c r="N29" s="196"/>
      <c r="O29" s="36"/>
      <c r="P29" s="196"/>
      <c r="Q29" s="197"/>
      <c r="R29" s="198">
        <v>0</v>
      </c>
      <c r="S29" s="37"/>
    </row>
    <row r="30" spans="1:19" s="2" customFormat="1" ht="18.75" customHeight="1">
      <c r="A30" s="93" t="s">
        <v>572</v>
      </c>
      <c r="B30" s="15"/>
      <c r="C30" s="15"/>
      <c r="D30" s="15"/>
      <c r="E30" s="15"/>
      <c r="F30" s="201"/>
      <c r="G30" s="202"/>
      <c r="H30" s="15"/>
      <c r="I30" s="15"/>
      <c r="J30" s="15"/>
      <c r="K30" s="15"/>
      <c r="L30" s="64" t="s">
        <v>640</v>
      </c>
      <c r="M30" s="170"/>
      <c r="N30" s="66" t="s">
        <v>641</v>
      </c>
      <c r="O30" s="70"/>
      <c r="P30" s="169"/>
      <c r="Q30" s="169"/>
      <c r="R30" s="169"/>
      <c r="S30" s="173"/>
    </row>
    <row r="31" spans="1:19" s="2" customFormat="1" ht="18.75" customHeight="1">
      <c r="A31" s="18"/>
      <c r="B31" s="16"/>
      <c r="C31" s="16"/>
      <c r="D31" s="16"/>
      <c r="E31" s="16"/>
      <c r="F31" s="203"/>
      <c r="G31" s="204"/>
      <c r="H31" s="16"/>
      <c r="I31" s="16"/>
      <c r="J31" s="16"/>
      <c r="K31" s="16"/>
      <c r="L31" s="71" t="s">
        <v>642</v>
      </c>
      <c r="M31" s="77" t="s">
        <v>643</v>
      </c>
      <c r="N31" s="87"/>
      <c r="O31" s="172"/>
      <c r="P31" s="87"/>
      <c r="Q31" s="112"/>
      <c r="R31" s="193">
        <f>E28+J28+R28+R29+J29+E29</f>
        <v>0</v>
      </c>
      <c r="S31" s="167"/>
    </row>
    <row r="32" spans="1:19" s="2" customFormat="1" ht="18.75" customHeight="1" thickBot="1">
      <c r="A32" s="104" t="s">
        <v>644</v>
      </c>
      <c r="B32" s="172"/>
      <c r="C32" s="172"/>
      <c r="D32" s="172"/>
      <c r="E32" s="172"/>
      <c r="F32" s="192"/>
      <c r="G32" s="105" t="s">
        <v>645</v>
      </c>
      <c r="H32" s="172"/>
      <c r="I32" s="172"/>
      <c r="J32" s="172"/>
      <c r="K32" s="172"/>
      <c r="L32" s="71" t="s">
        <v>646</v>
      </c>
      <c r="M32" s="80" t="s">
        <v>647</v>
      </c>
      <c r="N32" s="109">
        <v>20</v>
      </c>
      <c r="O32" s="205" t="s">
        <v>648</v>
      </c>
      <c r="P32" s="111">
        <f>R31</f>
        <v>0</v>
      </c>
      <c r="Q32" s="112"/>
      <c r="R32" s="113">
        <f>P32*0.2</f>
        <v>0</v>
      </c>
      <c r="S32" s="206"/>
    </row>
    <row r="33" spans="1:19" s="2" customFormat="1" ht="12.75" customHeight="1" hidden="1">
      <c r="A33" s="114"/>
      <c r="B33" s="207"/>
      <c r="C33" s="207"/>
      <c r="D33" s="207"/>
      <c r="E33" s="207"/>
      <c r="F33" s="186"/>
      <c r="G33" s="208"/>
      <c r="H33" s="207"/>
      <c r="I33" s="207"/>
      <c r="J33" s="207"/>
      <c r="K33" s="207"/>
      <c r="L33" s="209"/>
      <c r="M33" s="210"/>
      <c r="N33" s="211"/>
      <c r="O33" s="212"/>
      <c r="P33" s="213"/>
      <c r="Q33" s="211"/>
      <c r="R33" s="214"/>
      <c r="S33" s="187"/>
    </row>
    <row r="34" spans="1:19" s="2" customFormat="1" ht="35.25" customHeight="1" thickBot="1">
      <c r="A34" s="120" t="s">
        <v>569</v>
      </c>
      <c r="B34" s="215"/>
      <c r="C34" s="215"/>
      <c r="D34" s="215"/>
      <c r="E34" s="16"/>
      <c r="F34" s="203"/>
      <c r="G34" s="204"/>
      <c r="H34" s="16"/>
      <c r="I34" s="16"/>
      <c r="J34" s="16"/>
      <c r="K34" s="16"/>
      <c r="L34" s="90" t="s">
        <v>649</v>
      </c>
      <c r="M34" s="767" t="s">
        <v>650</v>
      </c>
      <c r="N34" s="800"/>
      <c r="O34" s="800"/>
      <c r="P34" s="800"/>
      <c r="Q34" s="197"/>
      <c r="R34" s="216">
        <f>SUM(R31:R33)</f>
        <v>0</v>
      </c>
      <c r="S34" s="128"/>
    </row>
    <row r="35" spans="1:19" s="2" customFormat="1" ht="33" customHeight="1">
      <c r="A35" s="104" t="s">
        <v>644</v>
      </c>
      <c r="B35" s="172"/>
      <c r="C35" s="172"/>
      <c r="D35" s="172"/>
      <c r="E35" s="172"/>
      <c r="F35" s="192"/>
      <c r="G35" s="105" t="s">
        <v>645</v>
      </c>
      <c r="H35" s="172"/>
      <c r="I35" s="172"/>
      <c r="J35" s="172"/>
      <c r="K35" s="172"/>
      <c r="L35" s="64" t="s">
        <v>651</v>
      </c>
      <c r="M35" s="170"/>
      <c r="N35" s="66" t="s">
        <v>652</v>
      </c>
      <c r="O35" s="70"/>
      <c r="P35" s="169"/>
      <c r="Q35" s="169"/>
      <c r="R35" s="217"/>
      <c r="S35" s="173"/>
    </row>
    <row r="36" spans="1:19" s="2" customFormat="1" ht="20.25" customHeight="1">
      <c r="A36" s="123" t="s">
        <v>576</v>
      </c>
      <c r="B36" s="207"/>
      <c r="C36" s="207"/>
      <c r="D36" s="207"/>
      <c r="E36" s="207"/>
      <c r="F36" s="186"/>
      <c r="G36" s="218"/>
      <c r="H36" s="207"/>
      <c r="I36" s="207"/>
      <c r="J36" s="207"/>
      <c r="K36" s="207"/>
      <c r="L36" s="71" t="s">
        <v>653</v>
      </c>
      <c r="M36" s="77" t="s">
        <v>714</v>
      </c>
      <c r="N36" s="87"/>
      <c r="O36" s="172"/>
      <c r="P36" s="87"/>
      <c r="Q36" s="112"/>
      <c r="R36" s="75">
        <v>0</v>
      </c>
      <c r="S36" s="187"/>
    </row>
    <row r="37" spans="1:19" s="2" customFormat="1" ht="18.75" customHeight="1">
      <c r="A37" s="18"/>
      <c r="B37" s="16"/>
      <c r="C37" s="16"/>
      <c r="D37" s="16"/>
      <c r="E37" s="16"/>
      <c r="F37" s="203"/>
      <c r="G37" s="219"/>
      <c r="H37" s="16"/>
      <c r="I37" s="16"/>
      <c r="J37" s="16"/>
      <c r="K37" s="16"/>
      <c r="L37" s="71" t="s">
        <v>655</v>
      </c>
      <c r="M37" s="77" t="s">
        <v>656</v>
      </c>
      <c r="N37" s="87"/>
      <c r="O37" s="172"/>
      <c r="P37" s="87"/>
      <c r="Q37" s="112"/>
      <c r="R37" s="75">
        <v>0</v>
      </c>
      <c r="S37" s="187"/>
    </row>
    <row r="38" spans="1:19" s="2" customFormat="1" ht="18.75" customHeight="1" thickBot="1">
      <c r="A38" s="124" t="s">
        <v>644</v>
      </c>
      <c r="B38" s="36"/>
      <c r="C38" s="36"/>
      <c r="D38" s="36"/>
      <c r="E38" s="36"/>
      <c r="F38" s="220"/>
      <c r="G38" s="126" t="s">
        <v>645</v>
      </c>
      <c r="H38" s="36"/>
      <c r="I38" s="36"/>
      <c r="J38" s="36"/>
      <c r="K38" s="36"/>
      <c r="L38" s="90" t="s">
        <v>657</v>
      </c>
      <c r="M38" s="91" t="s">
        <v>715</v>
      </c>
      <c r="N38" s="196"/>
      <c r="O38" s="221"/>
      <c r="P38" s="196"/>
      <c r="Q38" s="197"/>
      <c r="R38" s="92">
        <v>0</v>
      </c>
      <c r="S38" s="222"/>
    </row>
  </sheetData>
  <sheetProtection/>
  <mergeCells count="13">
    <mergeCell ref="B28:D28"/>
    <mergeCell ref="B12:D12"/>
    <mergeCell ref="E12:M12"/>
    <mergeCell ref="Q12:R12"/>
    <mergeCell ref="H15:I15"/>
    <mergeCell ref="E9:M9"/>
    <mergeCell ref="E10:M10"/>
    <mergeCell ref="M34:P34"/>
    <mergeCell ref="E11:M11"/>
    <mergeCell ref="E5:M5"/>
    <mergeCell ref="E6:M6"/>
    <mergeCell ref="E7:M7"/>
    <mergeCell ref="B8:D8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74" r:id="rId1"/>
  <headerFooter alignWithMargins="0">
    <oddFooter>&amp;C   Strana &amp;P 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view="pageBreakPreview" zoomScaleSheetLayoutView="100" zoomScalePageLayoutView="0" workbookViewId="0" topLeftCell="A1">
      <selection activeCell="C49" sqref="C49"/>
    </sheetView>
  </sheetViews>
  <sheetFormatPr defaultColWidth="13.33203125" defaultRowHeight="9" customHeight="1"/>
  <cols>
    <col min="1" max="1" width="19.33203125" style="272" customWidth="1"/>
    <col min="2" max="2" width="90.5" style="272" customWidth="1"/>
    <col min="3" max="3" width="27.5" style="272" customWidth="1"/>
    <col min="4" max="4" width="26.33203125" style="272" customWidth="1"/>
    <col min="5" max="5" width="26.83203125" style="272" customWidth="1"/>
    <col min="6" max="7" width="24.66015625" style="272" customWidth="1"/>
    <col min="8" max="16384" width="13.33203125" style="272" customWidth="1"/>
  </cols>
  <sheetData>
    <row r="1" spans="1:7" ht="30" customHeight="1">
      <c r="A1" s="849" t="s">
        <v>721</v>
      </c>
      <c r="B1" s="849"/>
      <c r="C1" s="849"/>
      <c r="D1" s="849"/>
      <c r="E1" s="849"/>
      <c r="F1" s="849"/>
      <c r="G1" s="849"/>
    </row>
    <row r="2" spans="1:7" ht="12" customHeight="1">
      <c r="A2" s="273" t="s">
        <v>722</v>
      </c>
      <c r="B2" s="273"/>
      <c r="C2" s="273"/>
      <c r="D2" s="273"/>
      <c r="E2" s="273"/>
      <c r="F2" s="273"/>
      <c r="G2" s="273"/>
    </row>
    <row r="3" spans="1:7" ht="12" customHeight="1">
      <c r="A3" s="273" t="s">
        <v>723</v>
      </c>
      <c r="B3" s="273"/>
      <c r="C3" s="273"/>
      <c r="D3" s="273"/>
      <c r="E3" s="273"/>
      <c r="F3" s="273"/>
      <c r="G3" s="273"/>
    </row>
    <row r="4" spans="1:7" ht="12.75" customHeight="1">
      <c r="A4" s="274" t="s">
        <v>724</v>
      </c>
      <c r="B4" s="274" t="s">
        <v>889</v>
      </c>
      <c r="C4" s="273"/>
      <c r="D4" s="273"/>
      <c r="E4" s="273"/>
      <c r="F4" s="273"/>
      <c r="G4" s="273"/>
    </row>
    <row r="5" spans="1:7" ht="6" customHeight="1">
      <c r="A5" s="275"/>
      <c r="B5" s="275"/>
      <c r="C5" s="275"/>
      <c r="D5" s="275"/>
      <c r="E5" s="275"/>
      <c r="F5" s="275"/>
      <c r="G5" s="275"/>
    </row>
    <row r="6" spans="1:7" ht="12.75" customHeight="1">
      <c r="A6" s="276" t="s">
        <v>726</v>
      </c>
      <c r="B6" s="276"/>
      <c r="C6" s="277"/>
      <c r="D6" s="278"/>
      <c r="E6" s="277"/>
      <c r="F6" s="277"/>
      <c r="G6" s="277"/>
    </row>
    <row r="7" spans="1:7" ht="14.25" customHeight="1">
      <c r="A7" s="276" t="s">
        <v>727</v>
      </c>
      <c r="B7" s="276"/>
      <c r="C7" s="279"/>
      <c r="D7" s="850" t="s">
        <v>728</v>
      </c>
      <c r="E7" s="851"/>
      <c r="F7" s="852"/>
      <c r="G7" s="279"/>
    </row>
    <row r="8" spans="1:7" ht="14.25" customHeight="1">
      <c r="A8" s="276" t="s">
        <v>729</v>
      </c>
      <c r="B8" s="276"/>
      <c r="C8" s="279"/>
      <c r="D8" s="276" t="s">
        <v>339</v>
      </c>
      <c r="E8" s="279"/>
      <c r="F8" s="279"/>
      <c r="G8" s="279"/>
    </row>
    <row r="9" spans="1:7" ht="6" customHeight="1">
      <c r="A9" s="280"/>
      <c r="B9" s="280"/>
      <c r="C9" s="280"/>
      <c r="D9" s="280"/>
      <c r="E9" s="280"/>
      <c r="F9" s="280"/>
      <c r="G9" s="280"/>
    </row>
    <row r="10" spans="1:7" ht="23.25" customHeight="1">
      <c r="A10" s="281" t="s">
        <v>668</v>
      </c>
      <c r="B10" s="281" t="s">
        <v>731</v>
      </c>
      <c r="C10" s="281" t="s">
        <v>732</v>
      </c>
      <c r="D10" s="281" t="s">
        <v>606</v>
      </c>
      <c r="E10" s="281" t="s">
        <v>733</v>
      </c>
      <c r="F10" s="281" t="s">
        <v>734</v>
      </c>
      <c r="G10" s="281" t="s">
        <v>735</v>
      </c>
    </row>
    <row r="11" spans="1:7" ht="12.75" customHeight="1" hidden="1">
      <c r="A11" s="281" t="s">
        <v>598</v>
      </c>
      <c r="B11" s="281" t="s">
        <v>605</v>
      </c>
      <c r="C11" s="282" t="s">
        <v>611</v>
      </c>
      <c r="D11" s="282" t="s">
        <v>617</v>
      </c>
      <c r="E11" s="282" t="s">
        <v>621</v>
      </c>
      <c r="F11" s="282" t="s">
        <v>625</v>
      </c>
      <c r="G11" s="282" t="s">
        <v>628</v>
      </c>
    </row>
    <row r="12" spans="1:7" ht="3.75" customHeight="1">
      <c r="A12" s="283"/>
      <c r="B12" s="283"/>
      <c r="C12" s="280"/>
      <c r="D12" s="280"/>
      <c r="E12" s="280"/>
      <c r="F12" s="280"/>
      <c r="G12" s="280"/>
    </row>
    <row r="13" spans="1:7" ht="30" customHeight="1">
      <c r="A13" s="284" t="s">
        <v>599</v>
      </c>
      <c r="B13" s="285" t="s">
        <v>736</v>
      </c>
      <c r="C13" s="491">
        <f>SUM(C14:C18)</f>
        <v>0</v>
      </c>
      <c r="D13" s="491">
        <f>SUM(D14:D18)</f>
        <v>0</v>
      </c>
      <c r="E13" s="491">
        <f>SUM(E14:E18)</f>
        <v>0</v>
      </c>
      <c r="F13" s="286">
        <f>SUM(F14:F18)</f>
        <v>1294.3722697136961</v>
      </c>
      <c r="G13" s="286">
        <f>SUM(G14:G18)</f>
        <v>54.503400000000006</v>
      </c>
    </row>
    <row r="14" spans="1:7" ht="27.75" customHeight="1">
      <c r="A14" s="287" t="s">
        <v>598</v>
      </c>
      <c r="B14" s="288" t="s">
        <v>737</v>
      </c>
      <c r="C14" s="492">
        <v>0</v>
      </c>
      <c r="D14" s="492">
        <f>'9310010301 - Rozpočet'!G15+'9310010301 - Rozpočet'!G16+'9310010301 - Rozpočet'!G17+'9310010301 - Rozpočet'!G18+'9310010301 - Rozpočet'!G19+'9310010301 - Rozpočet'!G20+'9310010301 - Rozpočet'!G21+'9310010301 - Rozpočet'!G22+'9310010301 - Rozpočet'!G23+'9310010301 - Rozpočet'!G24+'9310010301 - Rozpočet'!G25+'9310010301 - Rozpočet'!G26+'9310010301 - Rozpočet'!G27</f>
        <v>0</v>
      </c>
      <c r="E14" s="492">
        <f>D14+C14</f>
        <v>0</v>
      </c>
      <c r="F14" s="289">
        <v>0</v>
      </c>
      <c r="G14" s="289">
        <v>53.9759</v>
      </c>
    </row>
    <row r="15" spans="1:7" ht="27.75" customHeight="1">
      <c r="A15" s="287" t="s">
        <v>605</v>
      </c>
      <c r="B15" s="288" t="s">
        <v>738</v>
      </c>
      <c r="C15" s="492">
        <f>'9310010301 - Rozpočet'!G30</f>
        <v>0</v>
      </c>
      <c r="D15" s="492">
        <f>'9310010301 - Rozpočet'!G29</f>
        <v>0</v>
      </c>
      <c r="E15" s="492">
        <f aca="true" t="shared" si="0" ref="E15:E20">D15+C15</f>
        <v>0</v>
      </c>
      <c r="F15" s="289">
        <v>0.3748215</v>
      </c>
      <c r="G15" s="289">
        <v>0</v>
      </c>
    </row>
    <row r="16" spans="1:7" ht="27.75" customHeight="1">
      <c r="A16" s="287" t="s">
        <v>621</v>
      </c>
      <c r="B16" s="288" t="s">
        <v>739</v>
      </c>
      <c r="C16" s="492">
        <f>'9310010301 - Rozpočet'!G36+'9310010301 - Rozpočet'!G37+'9310010301 - Rozpočet'!G39</f>
        <v>0</v>
      </c>
      <c r="D16" s="492">
        <f>'9310010301 - Rozpočet'!G32+'9310010301 - Rozpočet'!G33+'9310010301 - Rozpočet'!G34+'9310010301 - Rozpočet'!G35+'9310010301 - Rozpočet'!G38</f>
        <v>0</v>
      </c>
      <c r="E16" s="492">
        <f t="shared" si="0"/>
        <v>0</v>
      </c>
      <c r="F16" s="289">
        <v>1065.7715502</v>
      </c>
      <c r="G16" s="289">
        <v>0</v>
      </c>
    </row>
    <row r="17" spans="1:7" ht="27.75" customHeight="1">
      <c r="A17" s="287" t="s">
        <v>607</v>
      </c>
      <c r="B17" s="288" t="s">
        <v>740</v>
      </c>
      <c r="C17" s="492">
        <f>'9310010301 - Rozpočet'!G42+'9310010301 - Rozpočet'!G44+'9310010301 - Rozpočet'!G48+'9310010301 - Rozpočet'!G50+'9310010301 - Rozpočet'!G51+'9310010301 - Rozpočet'!G53+'9310010301 - Rozpočet'!G57</f>
        <v>0</v>
      </c>
      <c r="D17" s="492">
        <f>'9310010301 - Rozpočet'!G41+'9310010301 - Rozpočet'!G43+'9310010301 - Rozpočet'!G45+'9310010301 - Rozpočet'!G46+'9310010301 - Rozpočet'!G47+'9310010301 - Rozpočet'!G49+'9310010301 - Rozpočet'!G52+'9310010301 - Rozpočet'!G54+'9310010301 - Rozpočet'!G55+'9310010301 - Rozpočet'!G56+'9310010301 - Rozpočet'!G58+'9310010301 - Rozpočet'!G59+'9310010301 - Rozpočet'!G60+'9310010301 - Rozpočet'!G61+'9310010301 - Rozpočet'!G62+'9310010301 - Rozpočet'!G63+'9310010301 - Rozpočet'!G64+'9310010301 - Rozpočet'!G65</f>
        <v>0</v>
      </c>
      <c r="E17" s="492">
        <f t="shared" si="0"/>
        <v>0</v>
      </c>
      <c r="F17" s="289">
        <v>228.225898013696</v>
      </c>
      <c r="G17" s="289">
        <v>0.5275</v>
      </c>
    </row>
    <row r="18" spans="1:7" ht="27.75" customHeight="1">
      <c r="A18" s="287" t="s">
        <v>741</v>
      </c>
      <c r="B18" s="288" t="s">
        <v>742</v>
      </c>
      <c r="C18" s="492">
        <v>0</v>
      </c>
      <c r="D18" s="492">
        <f>'9310010301 - Rozpočet'!G67</f>
        <v>0</v>
      </c>
      <c r="E18" s="492">
        <f t="shared" si="0"/>
        <v>0</v>
      </c>
      <c r="F18" s="289">
        <v>0</v>
      </c>
      <c r="G18" s="289">
        <v>0</v>
      </c>
    </row>
    <row r="19" spans="1:7" ht="30" customHeight="1">
      <c r="A19" s="284" t="s">
        <v>612</v>
      </c>
      <c r="B19" s="285" t="s">
        <v>743</v>
      </c>
      <c r="C19" s="491">
        <f>SUM(C20)</f>
        <v>0</v>
      </c>
      <c r="D19" s="491">
        <f>SUM(D20)</f>
        <v>0</v>
      </c>
      <c r="E19" s="491">
        <f>SUM(E20)</f>
        <v>0</v>
      </c>
      <c r="F19" s="286">
        <f>SUM(F20)</f>
        <v>0.1744</v>
      </c>
      <c r="G19" s="286">
        <f>SUM(G20)</f>
        <v>0</v>
      </c>
    </row>
    <row r="20" spans="1:7" ht="27.75" customHeight="1">
      <c r="A20" s="287" t="s">
        <v>890</v>
      </c>
      <c r="B20" s="288" t="s">
        <v>891</v>
      </c>
      <c r="C20" s="492">
        <f>'9310010301 - Rozpočet'!G71+'9310010301 - Rozpočet'!G73+'9310010301 - Rozpočet'!G74</f>
        <v>0</v>
      </c>
      <c r="D20" s="492">
        <f>'9310010301 - Rozpočet'!G70+'9310010301 - Rozpočet'!G72+'9310010301 - Rozpočet'!G75</f>
        <v>0</v>
      </c>
      <c r="E20" s="492">
        <f t="shared" si="0"/>
        <v>0</v>
      </c>
      <c r="F20" s="289">
        <v>0.1744</v>
      </c>
      <c r="G20" s="289">
        <v>0</v>
      </c>
    </row>
    <row r="21" spans="1:7" ht="30" customHeight="1">
      <c r="A21" s="290"/>
      <c r="B21" s="291" t="s">
        <v>746</v>
      </c>
      <c r="C21" s="493">
        <f>C19+C13</f>
        <v>0</v>
      </c>
      <c r="D21" s="493">
        <f>D19+D13</f>
        <v>0</v>
      </c>
      <c r="E21" s="493">
        <f>E19+E13</f>
        <v>0</v>
      </c>
      <c r="F21" s="292">
        <f>F19+F13</f>
        <v>1294.5466697136962</v>
      </c>
      <c r="G21" s="292">
        <f>G19+G13</f>
        <v>54.503400000000006</v>
      </c>
    </row>
  </sheetData>
  <sheetProtection/>
  <mergeCells count="2">
    <mergeCell ref="A1:G1"/>
    <mergeCell ref="D7:F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50" r:id="rId1"/>
  <headerFooter alignWithMargins="0">
    <oddFooter>&amp;C   Strana &amp;P 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showGridLines="0" view="pageBreakPreview" zoomScaleSheetLayoutView="100" zoomScalePageLayoutView="0" workbookViewId="0" topLeftCell="A49">
      <selection activeCell="K18" sqref="K18"/>
    </sheetView>
  </sheetViews>
  <sheetFormatPr defaultColWidth="13.16015625" defaultRowHeight="9" customHeight="1"/>
  <cols>
    <col min="1" max="1" width="5" style="269" customWidth="1"/>
    <col min="2" max="2" width="17.33203125" style="270" customWidth="1"/>
    <col min="3" max="3" width="62.33203125" style="270" customWidth="1"/>
    <col min="4" max="4" width="4.83203125" style="270" customWidth="1"/>
    <col min="5" max="5" width="14.16015625" style="271" customWidth="1"/>
    <col min="6" max="6" width="14.33203125" style="271" customWidth="1"/>
    <col min="7" max="7" width="21.66015625" style="271" customWidth="1"/>
    <col min="8" max="8" width="17.33203125" style="271" customWidth="1"/>
    <col min="9" max="16384" width="13.16015625" style="1" customWidth="1"/>
  </cols>
  <sheetData>
    <row r="1" spans="1:8" s="2" customFormat="1" ht="27" customHeight="1">
      <c r="A1" s="845" t="s">
        <v>308</v>
      </c>
      <c r="B1" s="846"/>
      <c r="C1" s="846"/>
      <c r="D1" s="846"/>
      <c r="E1" s="846"/>
      <c r="F1" s="846"/>
      <c r="G1" s="846"/>
      <c r="H1" s="846"/>
    </row>
    <row r="2" spans="1:8" s="2" customFormat="1" ht="12" customHeight="1">
      <c r="A2" s="133" t="s">
        <v>722</v>
      </c>
      <c r="B2" s="137"/>
      <c r="C2" s="137"/>
      <c r="D2" s="137"/>
      <c r="E2" s="137"/>
      <c r="F2" s="137"/>
      <c r="G2" s="137"/>
      <c r="H2" s="137"/>
    </row>
    <row r="3" spans="1:8" s="2" customFormat="1" ht="12" customHeight="1">
      <c r="A3" s="133" t="s">
        <v>723</v>
      </c>
      <c r="B3" s="137"/>
      <c r="C3" s="137"/>
      <c r="D3" s="137"/>
      <c r="E3" s="137"/>
      <c r="F3" s="137"/>
      <c r="G3" s="137"/>
      <c r="H3" s="137"/>
    </row>
    <row r="4" spans="1:8" s="2" customFormat="1" ht="12.75" customHeight="1">
      <c r="A4" s="244" t="s">
        <v>724</v>
      </c>
      <c r="B4" s="133"/>
      <c r="C4" s="244" t="s">
        <v>889</v>
      </c>
      <c r="D4" s="134"/>
      <c r="E4" s="134"/>
      <c r="F4" s="134"/>
      <c r="G4" s="134"/>
      <c r="H4" s="134"/>
    </row>
    <row r="5" spans="1:8" s="2" customFormat="1" ht="6" customHeight="1">
      <c r="A5" s="245"/>
      <c r="B5" s="246"/>
      <c r="C5" s="246"/>
      <c r="D5" s="246"/>
      <c r="E5" s="247"/>
      <c r="F5" s="247"/>
      <c r="G5" s="247"/>
      <c r="H5" s="247"/>
    </row>
    <row r="6" spans="1:8" s="2" customFormat="1" ht="12" customHeight="1">
      <c r="A6" s="137" t="s">
        <v>726</v>
      </c>
      <c r="B6" s="137"/>
      <c r="C6" s="137"/>
      <c r="D6" s="137"/>
      <c r="E6" s="137"/>
      <c r="F6" s="137"/>
      <c r="G6" s="137"/>
      <c r="H6" s="137"/>
    </row>
    <row r="7" spans="1:8" s="2" customFormat="1" ht="12.75" customHeight="1">
      <c r="A7" s="137" t="s">
        <v>747</v>
      </c>
      <c r="B7" s="137"/>
      <c r="C7" s="137"/>
      <c r="D7" s="137"/>
      <c r="E7" s="137" t="s">
        <v>728</v>
      </c>
      <c r="F7" s="137"/>
      <c r="G7" s="137"/>
      <c r="H7" s="137"/>
    </row>
    <row r="8" spans="1:8" s="2" customFormat="1" ht="12.75" customHeight="1">
      <c r="A8" s="847" t="s">
        <v>729</v>
      </c>
      <c r="B8" s="848"/>
      <c r="C8" s="848"/>
      <c r="D8" s="248"/>
      <c r="E8" s="137" t="s">
        <v>339</v>
      </c>
      <c r="F8" s="249"/>
      <c r="G8" s="249"/>
      <c r="H8" s="249"/>
    </row>
    <row r="9" spans="1:8" s="2" customFormat="1" ht="6" customHeight="1">
      <c r="A9" s="245"/>
      <c r="B9" s="245"/>
      <c r="C9" s="245"/>
      <c r="D9" s="245"/>
      <c r="E9" s="245"/>
      <c r="F9" s="245"/>
      <c r="G9" s="245"/>
      <c r="H9" s="245"/>
    </row>
    <row r="10" spans="1:8" s="2" customFormat="1" ht="27.75" customHeight="1">
      <c r="A10" s="250" t="s">
        <v>748</v>
      </c>
      <c r="B10" s="250" t="s">
        <v>749</v>
      </c>
      <c r="C10" s="250" t="s">
        <v>731</v>
      </c>
      <c r="D10" s="250" t="s">
        <v>750</v>
      </c>
      <c r="E10" s="250" t="s">
        <v>751</v>
      </c>
      <c r="F10" s="250" t="s">
        <v>752</v>
      </c>
      <c r="G10" s="250" t="s">
        <v>733</v>
      </c>
      <c r="H10" s="250" t="s">
        <v>734</v>
      </c>
    </row>
    <row r="11" spans="1:8" s="2" customFormat="1" ht="12.75" customHeight="1" hidden="1">
      <c r="A11" s="250" t="s">
        <v>598</v>
      </c>
      <c r="B11" s="250" t="s">
        <v>605</v>
      </c>
      <c r="C11" s="250" t="s">
        <v>611</v>
      </c>
      <c r="D11" s="250" t="s">
        <v>617</v>
      </c>
      <c r="E11" s="250" t="s">
        <v>621</v>
      </c>
      <c r="F11" s="250" t="s">
        <v>625</v>
      </c>
      <c r="G11" s="250" t="s">
        <v>628</v>
      </c>
      <c r="H11" s="250" t="s">
        <v>601</v>
      </c>
    </row>
    <row r="12" spans="1:8" s="2" customFormat="1" ht="3" customHeight="1">
      <c r="A12" s="245"/>
      <c r="B12" s="245"/>
      <c r="C12" s="245"/>
      <c r="D12" s="245"/>
      <c r="E12" s="245"/>
      <c r="F12" s="245"/>
      <c r="G12" s="245"/>
      <c r="H12" s="245"/>
    </row>
    <row r="13" spans="1:8" s="2" customFormat="1" ht="30" customHeight="1">
      <c r="A13" s="251"/>
      <c r="B13" s="252" t="s">
        <v>599</v>
      </c>
      <c r="C13" s="252" t="s">
        <v>736</v>
      </c>
      <c r="D13" s="252"/>
      <c r="E13" s="253"/>
      <c r="F13" s="461"/>
      <c r="G13" s="461">
        <f>G14+G28+G31+G40+G66</f>
        <v>0</v>
      </c>
      <c r="H13" s="253">
        <f>H14+H28+H31+H40+H66</f>
        <v>1294.372269713696</v>
      </c>
    </row>
    <row r="14" spans="1:8" s="2" customFormat="1" ht="27.75" customHeight="1">
      <c r="A14" s="254"/>
      <c r="B14" s="255" t="s">
        <v>598</v>
      </c>
      <c r="C14" s="255" t="s">
        <v>737</v>
      </c>
      <c r="D14" s="255"/>
      <c r="E14" s="256"/>
      <c r="F14" s="462"/>
      <c r="G14" s="462">
        <f>SUM(G15:G27)</f>
        <v>0</v>
      </c>
      <c r="H14" s="256">
        <f>SUM(H15:H27)</f>
        <v>0</v>
      </c>
    </row>
    <row r="15" spans="1:8" s="2" customFormat="1" ht="21" customHeight="1">
      <c r="A15" s="257">
        <v>1</v>
      </c>
      <c r="B15" s="258" t="s">
        <v>753</v>
      </c>
      <c r="C15" s="258" t="s">
        <v>754</v>
      </c>
      <c r="D15" s="258" t="s">
        <v>755</v>
      </c>
      <c r="E15" s="259">
        <v>163.65</v>
      </c>
      <c r="F15" s="463"/>
      <c r="G15" s="463">
        <f aca="true" t="shared" si="0" ref="G15:G27">ROUND(E15*F15,2)</f>
        <v>0</v>
      </c>
      <c r="H15" s="259">
        <v>0</v>
      </c>
    </row>
    <row r="16" spans="1:8" s="2" customFormat="1" ht="21" customHeight="1">
      <c r="A16" s="257">
        <v>2</v>
      </c>
      <c r="B16" s="258" t="s">
        <v>753</v>
      </c>
      <c r="C16" s="258" t="s">
        <v>754</v>
      </c>
      <c r="D16" s="258" t="s">
        <v>755</v>
      </c>
      <c r="E16" s="259">
        <v>2.64</v>
      </c>
      <c r="F16" s="463"/>
      <c r="G16" s="463">
        <f t="shared" si="0"/>
        <v>0</v>
      </c>
      <c r="H16" s="259">
        <v>0</v>
      </c>
    </row>
    <row r="17" spans="1:8" s="2" customFormat="1" ht="21" customHeight="1">
      <c r="A17" s="257">
        <v>3</v>
      </c>
      <c r="B17" s="258" t="s">
        <v>756</v>
      </c>
      <c r="C17" s="258" t="s">
        <v>757</v>
      </c>
      <c r="D17" s="258" t="s">
        <v>755</v>
      </c>
      <c r="E17" s="259">
        <v>13.65</v>
      </c>
      <c r="F17" s="463"/>
      <c r="G17" s="463">
        <f t="shared" si="0"/>
        <v>0</v>
      </c>
      <c r="H17" s="259">
        <v>0</v>
      </c>
    </row>
    <row r="18" spans="1:8" s="2" customFormat="1" ht="21" customHeight="1">
      <c r="A18" s="257">
        <v>4</v>
      </c>
      <c r="B18" s="258" t="s">
        <v>762</v>
      </c>
      <c r="C18" s="258" t="s">
        <v>763</v>
      </c>
      <c r="D18" s="258" t="s">
        <v>764</v>
      </c>
      <c r="E18" s="259">
        <v>51.95</v>
      </c>
      <c r="F18" s="463"/>
      <c r="G18" s="463">
        <f t="shared" si="0"/>
        <v>0</v>
      </c>
      <c r="H18" s="259">
        <v>0</v>
      </c>
    </row>
    <row r="19" spans="1:8" s="2" customFormat="1" ht="21" customHeight="1">
      <c r="A19" s="257">
        <v>5</v>
      </c>
      <c r="B19" s="258" t="s">
        <v>768</v>
      </c>
      <c r="C19" s="258" t="s">
        <v>769</v>
      </c>
      <c r="D19" s="258" t="s">
        <v>767</v>
      </c>
      <c r="E19" s="259">
        <v>280.79</v>
      </c>
      <c r="F19" s="463"/>
      <c r="G19" s="463">
        <f t="shared" si="0"/>
        <v>0</v>
      </c>
      <c r="H19" s="259">
        <v>0</v>
      </c>
    </row>
    <row r="20" spans="1:8" s="2" customFormat="1" ht="12" customHeight="1">
      <c r="A20" s="257">
        <v>6</v>
      </c>
      <c r="B20" s="258" t="s">
        <v>770</v>
      </c>
      <c r="C20" s="258" t="s">
        <v>771</v>
      </c>
      <c r="D20" s="258" t="s">
        <v>767</v>
      </c>
      <c r="E20" s="259">
        <v>280.79</v>
      </c>
      <c r="F20" s="463"/>
      <c r="G20" s="463">
        <f t="shared" si="0"/>
        <v>0</v>
      </c>
      <c r="H20" s="259">
        <v>0</v>
      </c>
    </row>
    <row r="21" spans="1:8" s="2" customFormat="1" ht="21" customHeight="1">
      <c r="A21" s="257">
        <v>7</v>
      </c>
      <c r="B21" s="258" t="s">
        <v>770</v>
      </c>
      <c r="C21" s="258" t="s">
        <v>892</v>
      </c>
      <c r="D21" s="258" t="s">
        <v>767</v>
      </c>
      <c r="E21" s="259">
        <v>178.51</v>
      </c>
      <c r="F21" s="463"/>
      <c r="G21" s="463">
        <f t="shared" si="0"/>
        <v>0</v>
      </c>
      <c r="H21" s="259">
        <v>0</v>
      </c>
    </row>
    <row r="22" spans="1:8" s="2" customFormat="1" ht="21" customHeight="1">
      <c r="A22" s="257">
        <v>8</v>
      </c>
      <c r="B22" s="258" t="s">
        <v>772</v>
      </c>
      <c r="C22" s="258" t="s">
        <v>773</v>
      </c>
      <c r="D22" s="258" t="s">
        <v>767</v>
      </c>
      <c r="E22" s="259">
        <v>1841.04</v>
      </c>
      <c r="F22" s="463"/>
      <c r="G22" s="463">
        <f t="shared" si="0"/>
        <v>0</v>
      </c>
      <c r="H22" s="259">
        <v>0</v>
      </c>
    </row>
    <row r="23" spans="1:8" s="2" customFormat="1" ht="21" customHeight="1">
      <c r="A23" s="257">
        <v>9</v>
      </c>
      <c r="B23" s="258" t="s">
        <v>772</v>
      </c>
      <c r="C23" s="258" t="s">
        <v>773</v>
      </c>
      <c r="D23" s="258" t="s">
        <v>767</v>
      </c>
      <c r="E23" s="259">
        <v>535.53</v>
      </c>
      <c r="F23" s="463"/>
      <c r="G23" s="463">
        <f t="shared" si="0"/>
        <v>0</v>
      </c>
      <c r="H23" s="259">
        <v>0</v>
      </c>
    </row>
    <row r="24" spans="1:8" s="2" customFormat="1" ht="21" customHeight="1">
      <c r="A24" s="257">
        <v>10</v>
      </c>
      <c r="B24" s="258" t="s">
        <v>774</v>
      </c>
      <c r="C24" s="258" t="s">
        <v>775</v>
      </c>
      <c r="D24" s="258" t="s">
        <v>767</v>
      </c>
      <c r="E24" s="259">
        <v>280.79</v>
      </c>
      <c r="F24" s="463"/>
      <c r="G24" s="463">
        <f t="shared" si="0"/>
        <v>0</v>
      </c>
      <c r="H24" s="259">
        <v>0</v>
      </c>
    </row>
    <row r="25" spans="1:8" s="2" customFormat="1" ht="21" customHeight="1">
      <c r="A25" s="257">
        <v>11</v>
      </c>
      <c r="B25" s="258" t="s">
        <v>774</v>
      </c>
      <c r="C25" s="258" t="s">
        <v>893</v>
      </c>
      <c r="D25" s="258" t="s">
        <v>767</v>
      </c>
      <c r="E25" s="259">
        <v>178.51</v>
      </c>
      <c r="F25" s="463"/>
      <c r="G25" s="463">
        <f t="shared" si="0"/>
        <v>0</v>
      </c>
      <c r="H25" s="259">
        <v>0</v>
      </c>
    </row>
    <row r="26" spans="1:8" s="2" customFormat="1" ht="21" customHeight="1">
      <c r="A26" s="257">
        <v>12</v>
      </c>
      <c r="B26" s="258" t="s">
        <v>894</v>
      </c>
      <c r="C26" s="258" t="s">
        <v>895</v>
      </c>
      <c r="D26" s="258" t="s">
        <v>767</v>
      </c>
      <c r="E26" s="259">
        <v>178.51</v>
      </c>
      <c r="F26" s="463"/>
      <c r="G26" s="463">
        <f t="shared" si="0"/>
        <v>0</v>
      </c>
      <c r="H26" s="259">
        <v>0</v>
      </c>
    </row>
    <row r="27" spans="1:8" s="2" customFormat="1" ht="12" customHeight="1">
      <c r="A27" s="257">
        <v>13</v>
      </c>
      <c r="B27" s="258" t="s">
        <v>776</v>
      </c>
      <c r="C27" s="258" t="s">
        <v>777</v>
      </c>
      <c r="D27" s="258" t="s">
        <v>778</v>
      </c>
      <c r="E27" s="259">
        <v>183.744</v>
      </c>
      <c r="F27" s="463"/>
      <c r="G27" s="463">
        <f t="shared" si="0"/>
        <v>0</v>
      </c>
      <c r="H27" s="259">
        <v>0</v>
      </c>
    </row>
    <row r="28" spans="1:8" s="2" customFormat="1" ht="27.75" customHeight="1">
      <c r="A28" s="254"/>
      <c r="B28" s="255" t="s">
        <v>605</v>
      </c>
      <c r="C28" s="255" t="s">
        <v>738</v>
      </c>
      <c r="D28" s="255"/>
      <c r="E28" s="256"/>
      <c r="F28" s="462"/>
      <c r="G28" s="462">
        <f>SUM(G29:G30)</f>
        <v>0</v>
      </c>
      <c r="H28" s="256">
        <f>SUM(H29:H30)</f>
        <v>0.3748215</v>
      </c>
    </row>
    <row r="29" spans="1:8" s="2" customFormat="1" ht="21" customHeight="1">
      <c r="A29" s="257">
        <v>14</v>
      </c>
      <c r="B29" s="258" t="s">
        <v>779</v>
      </c>
      <c r="C29" s="258" t="s">
        <v>896</v>
      </c>
      <c r="D29" s="258" t="s">
        <v>755</v>
      </c>
      <c r="E29" s="259">
        <v>1115.54</v>
      </c>
      <c r="F29" s="463"/>
      <c r="G29" s="463">
        <f>ROUND(E29*F29,2)</f>
        <v>0</v>
      </c>
      <c r="H29" s="259">
        <v>0.0334662</v>
      </c>
    </row>
    <row r="30" spans="1:8" s="2" customFormat="1" ht="21" customHeight="1">
      <c r="A30" s="260">
        <v>15</v>
      </c>
      <c r="B30" s="261" t="s">
        <v>781</v>
      </c>
      <c r="C30" s="261" t="s">
        <v>782</v>
      </c>
      <c r="D30" s="261" t="s">
        <v>755</v>
      </c>
      <c r="E30" s="262">
        <v>1137.851</v>
      </c>
      <c r="F30" s="464"/>
      <c r="G30" s="464">
        <f>ROUND(E30*F30,2)</f>
        <v>0</v>
      </c>
      <c r="H30" s="262">
        <v>0.3413553</v>
      </c>
    </row>
    <row r="31" spans="1:8" s="2" customFormat="1" ht="27.75" customHeight="1">
      <c r="A31" s="254"/>
      <c r="B31" s="255" t="s">
        <v>621</v>
      </c>
      <c r="C31" s="255" t="s">
        <v>739</v>
      </c>
      <c r="D31" s="255"/>
      <c r="E31" s="256"/>
      <c r="F31" s="462"/>
      <c r="G31" s="462">
        <f>SUM(G32:G39)</f>
        <v>0</v>
      </c>
      <c r="H31" s="256">
        <f>SUM(H32:H39)</f>
        <v>1065.7715501999999</v>
      </c>
    </row>
    <row r="32" spans="1:8" s="2" customFormat="1" ht="21" customHeight="1">
      <c r="A32" s="257">
        <v>16</v>
      </c>
      <c r="B32" s="258" t="s">
        <v>783</v>
      </c>
      <c r="C32" s="258" t="s">
        <v>897</v>
      </c>
      <c r="D32" s="258" t="s">
        <v>755</v>
      </c>
      <c r="E32" s="259">
        <v>1115.54</v>
      </c>
      <c r="F32" s="463"/>
      <c r="G32" s="463">
        <f aca="true" t="shared" si="1" ref="G32:G39">ROUND(E32*F32,2)</f>
        <v>0</v>
      </c>
      <c r="H32" s="259">
        <v>312.2842676</v>
      </c>
    </row>
    <row r="33" spans="1:8" s="2" customFormat="1" ht="21" customHeight="1">
      <c r="A33" s="257">
        <v>17</v>
      </c>
      <c r="B33" s="258" t="s">
        <v>785</v>
      </c>
      <c r="C33" s="258" t="s">
        <v>898</v>
      </c>
      <c r="D33" s="258" t="s">
        <v>755</v>
      </c>
      <c r="E33" s="259">
        <v>1115.54</v>
      </c>
      <c r="F33" s="463"/>
      <c r="G33" s="463">
        <f t="shared" si="1"/>
        <v>0</v>
      </c>
      <c r="H33" s="259">
        <v>394.2095252</v>
      </c>
    </row>
    <row r="34" spans="1:8" s="2" customFormat="1" ht="30.75" customHeight="1">
      <c r="A34" s="257">
        <v>18</v>
      </c>
      <c r="B34" s="258" t="s">
        <v>793</v>
      </c>
      <c r="C34" s="258" t="s">
        <v>794</v>
      </c>
      <c r="D34" s="258" t="s">
        <v>755</v>
      </c>
      <c r="E34" s="259">
        <v>18.69</v>
      </c>
      <c r="F34" s="463"/>
      <c r="G34" s="463">
        <f t="shared" si="1"/>
        <v>0</v>
      </c>
      <c r="H34" s="259">
        <v>2.4233454</v>
      </c>
    </row>
    <row r="35" spans="1:8" s="2" customFormat="1" ht="12" customHeight="1">
      <c r="A35" s="257">
        <v>19</v>
      </c>
      <c r="B35" s="258" t="s">
        <v>899</v>
      </c>
      <c r="C35" s="258" t="s">
        <v>900</v>
      </c>
      <c r="D35" s="258" t="s">
        <v>755</v>
      </c>
      <c r="E35" s="259">
        <v>180.06</v>
      </c>
      <c r="F35" s="463"/>
      <c r="G35" s="463">
        <f t="shared" si="1"/>
        <v>0</v>
      </c>
      <c r="H35" s="259">
        <v>20.16672</v>
      </c>
    </row>
    <row r="36" spans="1:8" s="2" customFormat="1" ht="21" customHeight="1">
      <c r="A36" s="260">
        <v>20</v>
      </c>
      <c r="B36" s="261" t="s">
        <v>901</v>
      </c>
      <c r="C36" s="261" t="s">
        <v>902</v>
      </c>
      <c r="D36" s="261" t="s">
        <v>755</v>
      </c>
      <c r="E36" s="262">
        <v>16.524</v>
      </c>
      <c r="F36" s="464"/>
      <c r="G36" s="464">
        <f t="shared" si="1"/>
        <v>0</v>
      </c>
      <c r="H36" s="262">
        <v>2.14812</v>
      </c>
    </row>
    <row r="37" spans="1:8" s="2" customFormat="1" ht="21" customHeight="1">
      <c r="A37" s="260">
        <v>21</v>
      </c>
      <c r="B37" s="261" t="s">
        <v>903</v>
      </c>
      <c r="C37" s="261" t="s">
        <v>904</v>
      </c>
      <c r="D37" s="261" t="s">
        <v>755</v>
      </c>
      <c r="E37" s="262">
        <v>16.574</v>
      </c>
      <c r="F37" s="464"/>
      <c r="G37" s="464">
        <f t="shared" si="1"/>
        <v>0</v>
      </c>
      <c r="H37" s="262">
        <v>2.287212</v>
      </c>
    </row>
    <row r="38" spans="1:8" s="2" customFormat="1" ht="21" customHeight="1">
      <c r="A38" s="257">
        <v>22</v>
      </c>
      <c r="B38" s="258" t="s">
        <v>905</v>
      </c>
      <c r="C38" s="258" t="s">
        <v>906</v>
      </c>
      <c r="D38" s="258" t="s">
        <v>755</v>
      </c>
      <c r="E38" s="259">
        <v>1115.54</v>
      </c>
      <c r="F38" s="463"/>
      <c r="G38" s="463">
        <f t="shared" si="1"/>
        <v>0</v>
      </c>
      <c r="H38" s="259">
        <v>124.94048</v>
      </c>
    </row>
    <row r="39" spans="1:8" s="2" customFormat="1" ht="12" customHeight="1">
      <c r="A39" s="260">
        <v>23</v>
      </c>
      <c r="B39" s="261" t="s">
        <v>907</v>
      </c>
      <c r="C39" s="261" t="s">
        <v>908</v>
      </c>
      <c r="D39" s="261" t="s">
        <v>755</v>
      </c>
      <c r="E39" s="262">
        <v>1126.695</v>
      </c>
      <c r="F39" s="464"/>
      <c r="G39" s="464">
        <f t="shared" si="1"/>
        <v>0</v>
      </c>
      <c r="H39" s="262">
        <v>207.31188</v>
      </c>
    </row>
    <row r="40" spans="1:8" s="2" customFormat="1" ht="27.75" customHeight="1">
      <c r="A40" s="254"/>
      <c r="B40" s="255" t="s">
        <v>607</v>
      </c>
      <c r="C40" s="255" t="s">
        <v>740</v>
      </c>
      <c r="D40" s="255"/>
      <c r="E40" s="256"/>
      <c r="F40" s="462"/>
      <c r="G40" s="462">
        <f>SUM(G41:G65)</f>
        <v>0</v>
      </c>
      <c r="H40" s="256">
        <f>SUM(H41:H65)</f>
        <v>228.22589801369597</v>
      </c>
    </row>
    <row r="41" spans="1:8" s="2" customFormat="1" ht="21" customHeight="1">
      <c r="A41" s="257">
        <v>24</v>
      </c>
      <c r="B41" s="258" t="s">
        <v>797</v>
      </c>
      <c r="C41" s="258" t="s">
        <v>798</v>
      </c>
      <c r="D41" s="258" t="s">
        <v>799</v>
      </c>
      <c r="E41" s="259">
        <v>15</v>
      </c>
      <c r="F41" s="463"/>
      <c r="G41" s="463">
        <f aca="true" t="shared" si="2" ref="G41:G65">ROUND(E41*F41,2)</f>
        <v>0</v>
      </c>
      <c r="H41" s="259">
        <v>3.6855378</v>
      </c>
    </row>
    <row r="42" spans="1:8" s="2" customFormat="1" ht="12" customHeight="1">
      <c r="A42" s="260">
        <v>25</v>
      </c>
      <c r="B42" s="261" t="s">
        <v>800</v>
      </c>
      <c r="C42" s="261" t="s">
        <v>801</v>
      </c>
      <c r="D42" s="261" t="s">
        <v>799</v>
      </c>
      <c r="E42" s="262">
        <v>15</v>
      </c>
      <c r="F42" s="464"/>
      <c r="G42" s="464">
        <f t="shared" si="2"/>
        <v>0</v>
      </c>
      <c r="H42" s="262">
        <v>0.01395</v>
      </c>
    </row>
    <row r="43" spans="1:8" s="2" customFormat="1" ht="21" customHeight="1">
      <c r="A43" s="257">
        <v>26</v>
      </c>
      <c r="B43" s="258" t="s">
        <v>802</v>
      </c>
      <c r="C43" s="258" t="s">
        <v>803</v>
      </c>
      <c r="D43" s="258" t="s">
        <v>799</v>
      </c>
      <c r="E43" s="259">
        <v>15</v>
      </c>
      <c r="F43" s="463"/>
      <c r="G43" s="463">
        <f t="shared" si="2"/>
        <v>0</v>
      </c>
      <c r="H43" s="259">
        <v>1.7937</v>
      </c>
    </row>
    <row r="44" spans="1:8" s="2" customFormat="1" ht="12" customHeight="1">
      <c r="A44" s="260">
        <v>27</v>
      </c>
      <c r="B44" s="261" t="s">
        <v>804</v>
      </c>
      <c r="C44" s="261" t="s">
        <v>805</v>
      </c>
      <c r="D44" s="261" t="s">
        <v>799</v>
      </c>
      <c r="E44" s="262">
        <v>15</v>
      </c>
      <c r="F44" s="464"/>
      <c r="G44" s="464">
        <f t="shared" si="2"/>
        <v>0</v>
      </c>
      <c r="H44" s="262">
        <v>0.021</v>
      </c>
    </row>
    <row r="45" spans="1:8" s="2" customFormat="1" ht="21" customHeight="1">
      <c r="A45" s="257">
        <v>28</v>
      </c>
      <c r="B45" s="258" t="s">
        <v>808</v>
      </c>
      <c r="C45" s="258" t="s">
        <v>809</v>
      </c>
      <c r="D45" s="258" t="s">
        <v>755</v>
      </c>
      <c r="E45" s="259">
        <v>16</v>
      </c>
      <c r="F45" s="463"/>
      <c r="G45" s="463">
        <f t="shared" si="2"/>
        <v>0</v>
      </c>
      <c r="H45" s="259">
        <v>0.032</v>
      </c>
    </row>
    <row r="46" spans="1:8" s="2" customFormat="1" ht="21" customHeight="1">
      <c r="A46" s="257">
        <v>29</v>
      </c>
      <c r="B46" s="258" t="s">
        <v>812</v>
      </c>
      <c r="C46" s="258" t="s">
        <v>813</v>
      </c>
      <c r="D46" s="258" t="s">
        <v>755</v>
      </c>
      <c r="E46" s="259">
        <v>16</v>
      </c>
      <c r="F46" s="463"/>
      <c r="G46" s="463">
        <f t="shared" si="2"/>
        <v>0</v>
      </c>
      <c r="H46" s="259">
        <v>3.2E-05</v>
      </c>
    </row>
    <row r="47" spans="1:8" s="2" customFormat="1" ht="21" customHeight="1">
      <c r="A47" s="257">
        <v>30</v>
      </c>
      <c r="B47" s="258" t="s">
        <v>816</v>
      </c>
      <c r="C47" s="258" t="s">
        <v>830</v>
      </c>
      <c r="D47" s="258" t="s">
        <v>799</v>
      </c>
      <c r="E47" s="259">
        <v>16</v>
      </c>
      <c r="F47" s="463"/>
      <c r="G47" s="463">
        <f t="shared" si="2"/>
        <v>0</v>
      </c>
      <c r="H47" s="259">
        <v>0</v>
      </c>
    </row>
    <row r="48" spans="1:8" s="2" customFormat="1" ht="21" customHeight="1">
      <c r="A48" s="260">
        <v>31</v>
      </c>
      <c r="B48" s="261" t="s">
        <v>831</v>
      </c>
      <c r="C48" s="261" t="s">
        <v>832</v>
      </c>
      <c r="D48" s="261" t="s">
        <v>799</v>
      </c>
      <c r="E48" s="262">
        <v>16</v>
      </c>
      <c r="F48" s="464"/>
      <c r="G48" s="464">
        <f t="shared" si="2"/>
        <v>0</v>
      </c>
      <c r="H48" s="262">
        <v>0.04</v>
      </c>
    </row>
    <row r="49" spans="1:8" s="2" customFormat="1" ht="21" customHeight="1">
      <c r="A49" s="257">
        <v>32</v>
      </c>
      <c r="B49" s="258" t="s">
        <v>833</v>
      </c>
      <c r="C49" s="258" t="s">
        <v>834</v>
      </c>
      <c r="D49" s="258" t="s">
        <v>764</v>
      </c>
      <c r="E49" s="259">
        <v>14.56</v>
      </c>
      <c r="F49" s="463"/>
      <c r="G49" s="463">
        <f t="shared" si="2"/>
        <v>0</v>
      </c>
      <c r="H49" s="259">
        <v>2.2164688</v>
      </c>
    </row>
    <row r="50" spans="1:8" s="2" customFormat="1" ht="21" customHeight="1">
      <c r="A50" s="260">
        <v>33</v>
      </c>
      <c r="B50" s="261" t="s">
        <v>835</v>
      </c>
      <c r="C50" s="261" t="s">
        <v>836</v>
      </c>
      <c r="D50" s="261" t="s">
        <v>799</v>
      </c>
      <c r="E50" s="262">
        <v>2.02</v>
      </c>
      <c r="F50" s="464"/>
      <c r="G50" s="464">
        <f t="shared" si="2"/>
        <v>0</v>
      </c>
      <c r="H50" s="262">
        <v>0.171296</v>
      </c>
    </row>
    <row r="51" spans="1:8" s="2" customFormat="1" ht="21" customHeight="1">
      <c r="A51" s="260">
        <v>34</v>
      </c>
      <c r="B51" s="261" t="s">
        <v>839</v>
      </c>
      <c r="C51" s="261" t="s">
        <v>840</v>
      </c>
      <c r="D51" s="261" t="s">
        <v>799</v>
      </c>
      <c r="E51" s="262">
        <v>12.686</v>
      </c>
      <c r="F51" s="464"/>
      <c r="G51" s="464">
        <f t="shared" si="2"/>
        <v>0</v>
      </c>
      <c r="H51" s="262">
        <v>1.14174</v>
      </c>
    </row>
    <row r="52" spans="1:8" s="2" customFormat="1" ht="21" customHeight="1">
      <c r="A52" s="257">
        <v>35</v>
      </c>
      <c r="B52" s="258" t="s">
        <v>841</v>
      </c>
      <c r="C52" s="258" t="s">
        <v>842</v>
      </c>
      <c r="D52" s="258" t="s">
        <v>764</v>
      </c>
      <c r="E52" s="259">
        <v>784.92</v>
      </c>
      <c r="F52" s="463"/>
      <c r="G52" s="463">
        <f t="shared" si="2"/>
        <v>0</v>
      </c>
      <c r="H52" s="259">
        <v>106.380308697696</v>
      </c>
    </row>
    <row r="53" spans="1:8" s="2" customFormat="1" ht="12" customHeight="1">
      <c r="A53" s="260">
        <v>36</v>
      </c>
      <c r="B53" s="261" t="s">
        <v>843</v>
      </c>
      <c r="C53" s="261" t="s">
        <v>844</v>
      </c>
      <c r="D53" s="261" t="s">
        <v>799</v>
      </c>
      <c r="E53" s="262">
        <v>792.769</v>
      </c>
      <c r="F53" s="464"/>
      <c r="G53" s="464">
        <f t="shared" si="2"/>
        <v>0</v>
      </c>
      <c r="H53" s="262">
        <v>18.233687</v>
      </c>
    </row>
    <row r="54" spans="1:8" s="2" customFormat="1" ht="21" customHeight="1">
      <c r="A54" s="257">
        <v>37</v>
      </c>
      <c r="B54" s="258" t="s">
        <v>845</v>
      </c>
      <c r="C54" s="258" t="s">
        <v>846</v>
      </c>
      <c r="D54" s="258" t="s">
        <v>767</v>
      </c>
      <c r="E54" s="259">
        <v>39.98</v>
      </c>
      <c r="F54" s="463"/>
      <c r="G54" s="463">
        <f t="shared" si="2"/>
        <v>0</v>
      </c>
      <c r="H54" s="259">
        <v>94.466743</v>
      </c>
    </row>
    <row r="55" spans="1:8" s="2" customFormat="1" ht="21" customHeight="1">
      <c r="A55" s="257">
        <v>38</v>
      </c>
      <c r="B55" s="258" t="s">
        <v>847</v>
      </c>
      <c r="C55" s="258" t="s">
        <v>848</v>
      </c>
      <c r="D55" s="258" t="s">
        <v>764</v>
      </c>
      <c r="E55" s="259">
        <v>18.69</v>
      </c>
      <c r="F55" s="463"/>
      <c r="G55" s="463">
        <f t="shared" si="2"/>
        <v>0</v>
      </c>
      <c r="H55" s="259">
        <v>0</v>
      </c>
    </row>
    <row r="56" spans="1:8" s="2" customFormat="1" ht="21" customHeight="1">
      <c r="A56" s="257">
        <v>39</v>
      </c>
      <c r="B56" s="258" t="s">
        <v>861</v>
      </c>
      <c r="C56" s="258" t="s">
        <v>862</v>
      </c>
      <c r="D56" s="258" t="s">
        <v>799</v>
      </c>
      <c r="E56" s="259">
        <v>1</v>
      </c>
      <c r="F56" s="463"/>
      <c r="G56" s="463">
        <f t="shared" si="2"/>
        <v>0</v>
      </c>
      <c r="H56" s="259">
        <v>0.004588716</v>
      </c>
    </row>
    <row r="57" spans="1:8" s="2" customFormat="1" ht="12" customHeight="1">
      <c r="A57" s="260">
        <v>40</v>
      </c>
      <c r="B57" s="261" t="s">
        <v>863</v>
      </c>
      <c r="C57" s="261" t="s">
        <v>864</v>
      </c>
      <c r="D57" s="261" t="s">
        <v>799</v>
      </c>
      <c r="E57" s="262">
        <v>1.01</v>
      </c>
      <c r="F57" s="464"/>
      <c r="G57" s="464">
        <f t="shared" si="2"/>
        <v>0</v>
      </c>
      <c r="H57" s="262">
        <v>0.024846</v>
      </c>
    </row>
    <row r="58" spans="1:8" s="2" customFormat="1" ht="21" customHeight="1">
      <c r="A58" s="257">
        <v>41</v>
      </c>
      <c r="B58" s="258" t="s">
        <v>865</v>
      </c>
      <c r="C58" s="258" t="s">
        <v>866</v>
      </c>
      <c r="D58" s="258" t="s">
        <v>799</v>
      </c>
      <c r="E58" s="259">
        <v>2</v>
      </c>
      <c r="F58" s="463"/>
      <c r="G58" s="463">
        <f t="shared" si="2"/>
        <v>0</v>
      </c>
      <c r="H58" s="259">
        <v>0</v>
      </c>
    </row>
    <row r="59" spans="1:8" s="2" customFormat="1" ht="21" customHeight="1">
      <c r="A59" s="257">
        <v>42</v>
      </c>
      <c r="B59" s="258" t="s">
        <v>909</v>
      </c>
      <c r="C59" s="258" t="s">
        <v>910</v>
      </c>
      <c r="D59" s="258" t="s">
        <v>764</v>
      </c>
      <c r="E59" s="259">
        <v>51.95</v>
      </c>
      <c r="F59" s="463"/>
      <c r="G59" s="463">
        <f t="shared" si="2"/>
        <v>0</v>
      </c>
      <c r="H59" s="259">
        <v>0</v>
      </c>
    </row>
    <row r="60" spans="1:8" s="2" customFormat="1" ht="21" customHeight="1">
      <c r="A60" s="257">
        <v>43</v>
      </c>
      <c r="B60" s="258" t="s">
        <v>911</v>
      </c>
      <c r="C60" s="258" t="s">
        <v>912</v>
      </c>
      <c r="D60" s="258" t="s">
        <v>799</v>
      </c>
      <c r="E60" s="259">
        <v>1</v>
      </c>
      <c r="F60" s="463"/>
      <c r="G60" s="463">
        <f t="shared" si="2"/>
        <v>0</v>
      </c>
      <c r="H60" s="259">
        <v>0</v>
      </c>
    </row>
    <row r="61" spans="1:8" s="2" customFormat="1" ht="12" customHeight="1">
      <c r="A61" s="257">
        <v>44</v>
      </c>
      <c r="B61" s="258" t="s">
        <v>867</v>
      </c>
      <c r="C61" s="258" t="s">
        <v>868</v>
      </c>
      <c r="D61" s="258" t="s">
        <v>778</v>
      </c>
      <c r="E61" s="259">
        <v>11.954</v>
      </c>
      <c r="F61" s="463"/>
      <c r="G61" s="463">
        <f t="shared" si="2"/>
        <v>0</v>
      </c>
      <c r="H61" s="259">
        <v>0</v>
      </c>
    </row>
    <row r="62" spans="1:8" s="2" customFormat="1" ht="21" customHeight="1">
      <c r="A62" s="257">
        <v>45</v>
      </c>
      <c r="B62" s="258" t="s">
        <v>869</v>
      </c>
      <c r="C62" s="258" t="s">
        <v>870</v>
      </c>
      <c r="D62" s="258" t="s">
        <v>778</v>
      </c>
      <c r="E62" s="259">
        <v>215.172</v>
      </c>
      <c r="F62" s="463"/>
      <c r="G62" s="463">
        <f t="shared" si="2"/>
        <v>0</v>
      </c>
      <c r="H62" s="259">
        <v>0</v>
      </c>
    </row>
    <row r="63" spans="1:8" s="2" customFormat="1" ht="21" customHeight="1">
      <c r="A63" s="257">
        <v>46</v>
      </c>
      <c r="B63" s="258" t="s">
        <v>871</v>
      </c>
      <c r="C63" s="258" t="s">
        <v>872</v>
      </c>
      <c r="D63" s="258" t="s">
        <v>778</v>
      </c>
      <c r="E63" s="259">
        <v>11.954</v>
      </c>
      <c r="F63" s="463"/>
      <c r="G63" s="463">
        <f t="shared" si="2"/>
        <v>0</v>
      </c>
      <c r="H63" s="259">
        <v>0</v>
      </c>
    </row>
    <row r="64" spans="1:8" s="2" customFormat="1" ht="12" customHeight="1">
      <c r="A64" s="257">
        <v>47</v>
      </c>
      <c r="B64" s="258" t="s">
        <v>873</v>
      </c>
      <c r="C64" s="258" t="s">
        <v>874</v>
      </c>
      <c r="D64" s="258" t="s">
        <v>778</v>
      </c>
      <c r="E64" s="259">
        <v>11.954</v>
      </c>
      <c r="F64" s="463"/>
      <c r="G64" s="463">
        <f t="shared" si="2"/>
        <v>0</v>
      </c>
      <c r="H64" s="259">
        <v>0</v>
      </c>
    </row>
    <row r="65" spans="1:8" s="2" customFormat="1" ht="12" customHeight="1">
      <c r="A65" s="257">
        <v>48</v>
      </c>
      <c r="B65" s="258" t="s">
        <v>875</v>
      </c>
      <c r="C65" s="258" t="s">
        <v>876</v>
      </c>
      <c r="D65" s="258" t="s">
        <v>778</v>
      </c>
      <c r="E65" s="259">
        <v>11.954</v>
      </c>
      <c r="F65" s="463"/>
      <c r="G65" s="463">
        <f t="shared" si="2"/>
        <v>0</v>
      </c>
      <c r="H65" s="259">
        <v>0</v>
      </c>
    </row>
    <row r="66" spans="1:8" s="2" customFormat="1" ht="27.75" customHeight="1">
      <c r="A66" s="254"/>
      <c r="B66" s="255" t="s">
        <v>741</v>
      </c>
      <c r="C66" s="255" t="s">
        <v>742</v>
      </c>
      <c r="D66" s="255"/>
      <c r="E66" s="256"/>
      <c r="F66" s="462"/>
      <c r="G66" s="462">
        <f>SUM(G67)</f>
        <v>0</v>
      </c>
      <c r="H66" s="256">
        <f>SUM(H67)</f>
        <v>0</v>
      </c>
    </row>
    <row r="67" spans="1:8" s="2" customFormat="1" ht="21" customHeight="1">
      <c r="A67" s="257">
        <v>49</v>
      </c>
      <c r="B67" s="258" t="s">
        <v>877</v>
      </c>
      <c r="C67" s="258" t="s">
        <v>878</v>
      </c>
      <c r="D67" s="258" t="s">
        <v>778</v>
      </c>
      <c r="E67" s="259">
        <v>1294.372</v>
      </c>
      <c r="F67" s="463"/>
      <c r="G67" s="463">
        <f>ROUND(E67*F67,2)</f>
        <v>0</v>
      </c>
      <c r="H67" s="259">
        <v>0</v>
      </c>
    </row>
    <row r="68" spans="1:8" s="2" customFormat="1" ht="30" customHeight="1">
      <c r="A68" s="251"/>
      <c r="B68" s="252" t="s">
        <v>612</v>
      </c>
      <c r="C68" s="252" t="s">
        <v>743</v>
      </c>
      <c r="D68" s="252"/>
      <c r="E68" s="253"/>
      <c r="F68" s="461"/>
      <c r="G68" s="461">
        <f>G69</f>
        <v>0</v>
      </c>
      <c r="H68" s="253">
        <f>H69</f>
        <v>0.17439999999999997</v>
      </c>
    </row>
    <row r="69" spans="1:8" s="2" customFormat="1" ht="27.75" customHeight="1">
      <c r="A69" s="254"/>
      <c r="B69" s="255" t="s">
        <v>890</v>
      </c>
      <c r="C69" s="255" t="s">
        <v>891</v>
      </c>
      <c r="D69" s="255"/>
      <c r="E69" s="256"/>
      <c r="F69" s="462"/>
      <c r="G69" s="462">
        <f>SUM(G70:G75)</f>
        <v>0</v>
      </c>
      <c r="H69" s="256">
        <f>SUM(H70:H75)</f>
        <v>0.17439999999999997</v>
      </c>
    </row>
    <row r="70" spans="1:8" s="2" customFormat="1" ht="12" customHeight="1">
      <c r="A70" s="257">
        <v>50</v>
      </c>
      <c r="B70" s="258" t="s">
        <v>913</v>
      </c>
      <c r="C70" s="258" t="s">
        <v>914</v>
      </c>
      <c r="D70" s="258" t="s">
        <v>764</v>
      </c>
      <c r="E70" s="259">
        <v>49.5</v>
      </c>
      <c r="F70" s="463"/>
      <c r="G70" s="463">
        <f aca="true" t="shared" si="3" ref="G70:G75">ROUND(E70*F70,2)</f>
        <v>0</v>
      </c>
      <c r="H70" s="259">
        <v>0</v>
      </c>
    </row>
    <row r="71" spans="1:8" s="2" customFormat="1" ht="21" customHeight="1">
      <c r="A71" s="260">
        <v>51</v>
      </c>
      <c r="B71" s="261" t="s">
        <v>915</v>
      </c>
      <c r="C71" s="261" t="s">
        <v>916</v>
      </c>
      <c r="D71" s="261" t="s">
        <v>799</v>
      </c>
      <c r="E71" s="262">
        <v>2</v>
      </c>
      <c r="F71" s="464"/>
      <c r="G71" s="464">
        <f t="shared" si="3"/>
        <v>0</v>
      </c>
      <c r="H71" s="262">
        <v>0.0808</v>
      </c>
    </row>
    <row r="72" spans="1:8" s="2" customFormat="1" ht="21" customHeight="1">
      <c r="A72" s="257">
        <v>52</v>
      </c>
      <c r="B72" s="258" t="s">
        <v>917</v>
      </c>
      <c r="C72" s="258" t="s">
        <v>918</v>
      </c>
      <c r="D72" s="258" t="s">
        <v>799</v>
      </c>
      <c r="E72" s="259">
        <v>24</v>
      </c>
      <c r="F72" s="463"/>
      <c r="G72" s="463">
        <f t="shared" si="3"/>
        <v>0</v>
      </c>
      <c r="H72" s="259">
        <v>0.012</v>
      </c>
    </row>
    <row r="73" spans="1:8" s="2" customFormat="1" ht="21" customHeight="1">
      <c r="A73" s="260">
        <v>53</v>
      </c>
      <c r="B73" s="261" t="s">
        <v>919</v>
      </c>
      <c r="C73" s="261" t="s">
        <v>920</v>
      </c>
      <c r="D73" s="261" t="s">
        <v>799</v>
      </c>
      <c r="E73" s="262">
        <v>24</v>
      </c>
      <c r="F73" s="464"/>
      <c r="G73" s="464">
        <f t="shared" si="3"/>
        <v>0</v>
      </c>
      <c r="H73" s="262">
        <v>0.0576</v>
      </c>
    </row>
    <row r="74" spans="1:8" s="2" customFormat="1" ht="21" customHeight="1">
      <c r="A74" s="260">
        <v>54</v>
      </c>
      <c r="B74" s="261" t="s">
        <v>921</v>
      </c>
      <c r="C74" s="261" t="s">
        <v>922</v>
      </c>
      <c r="D74" s="261" t="s">
        <v>799</v>
      </c>
      <c r="E74" s="262">
        <v>24</v>
      </c>
      <c r="F74" s="464"/>
      <c r="G74" s="464">
        <f t="shared" si="3"/>
        <v>0</v>
      </c>
      <c r="H74" s="262">
        <v>0.024</v>
      </c>
    </row>
    <row r="75" spans="1:8" s="2" customFormat="1" ht="21" customHeight="1">
      <c r="A75" s="257">
        <v>55</v>
      </c>
      <c r="B75" s="258" t="s">
        <v>923</v>
      </c>
      <c r="C75" s="258" t="s">
        <v>924</v>
      </c>
      <c r="D75" s="258" t="s">
        <v>886</v>
      </c>
      <c r="E75" s="259">
        <v>8.232</v>
      </c>
      <c r="F75" s="463"/>
      <c r="G75" s="463">
        <f t="shared" si="3"/>
        <v>0</v>
      </c>
      <c r="H75" s="259">
        <v>0</v>
      </c>
    </row>
    <row r="76" spans="1:8" s="2" customFormat="1" ht="30" customHeight="1">
      <c r="A76" s="266"/>
      <c r="B76" s="267"/>
      <c r="C76" s="267" t="s">
        <v>746</v>
      </c>
      <c r="D76" s="267"/>
      <c r="E76" s="268"/>
      <c r="F76" s="465"/>
      <c r="G76" s="465">
        <f>G68+G13</f>
        <v>0</v>
      </c>
      <c r="H76" s="268">
        <f>H68+H13</f>
        <v>1294.546669713696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77" r:id="rId1"/>
  <headerFooter alignWithMargins="0">
    <oddFooter>&amp;C   Strana &amp;P 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tabSelected="1" view="pageBreakPreview" zoomScaleSheetLayoutView="100" zoomScalePageLayoutView="0" workbookViewId="0" topLeftCell="A1">
      <pane ySplit="3" topLeftCell="BM10" activePane="bottomLeft" state="frozen"/>
      <selection pane="topLeft" activeCell="A1" sqref="A1"/>
      <selection pane="bottomLeft" activeCell="AB26" sqref="AB26"/>
    </sheetView>
  </sheetViews>
  <sheetFormatPr defaultColWidth="13.16015625" defaultRowHeight="9" customHeight="1"/>
  <cols>
    <col min="1" max="1" width="3.83203125" style="2" customWidth="1"/>
    <col min="2" max="2" width="3.16015625" style="2" customWidth="1"/>
    <col min="3" max="3" width="4.83203125" style="2" customWidth="1"/>
    <col min="4" max="4" width="14.66015625" style="2" customWidth="1"/>
    <col min="5" max="5" width="18.5" style="2" customWidth="1"/>
    <col min="6" max="6" width="0.65625" style="2" customWidth="1"/>
    <col min="7" max="7" width="4" style="2" customWidth="1"/>
    <col min="8" max="8" width="3.83203125" style="2" customWidth="1"/>
    <col min="9" max="9" width="15.5" style="2" customWidth="1"/>
    <col min="10" max="10" width="20.16015625" style="2" customWidth="1"/>
    <col min="11" max="11" width="0.82421875" style="2" customWidth="1"/>
    <col min="12" max="12" width="3.83203125" style="2" customWidth="1"/>
    <col min="13" max="13" width="4.66015625" style="2" customWidth="1"/>
    <col min="14" max="14" width="11.33203125" style="2" customWidth="1"/>
    <col min="15" max="15" width="5.5" style="2" customWidth="1"/>
    <col min="16" max="16" width="19.16015625" style="2" customWidth="1"/>
    <col min="17" max="17" width="9.33203125" style="2" customWidth="1"/>
    <col min="18" max="18" width="18.16015625" style="2" customWidth="1"/>
    <col min="19" max="19" width="0.65625" style="2" customWidth="1"/>
    <col min="20" max="16384" width="13.16015625" style="1" customWidth="1"/>
  </cols>
  <sheetData>
    <row r="1" spans="1:19" s="2" customFormat="1" ht="14.2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  <c r="P1" s="151"/>
      <c r="Q1" s="151"/>
      <c r="R1" s="151"/>
      <c r="S1" s="153"/>
    </row>
    <row r="2" spans="1:19" s="2" customFormat="1" ht="21" customHeight="1">
      <c r="A2" s="154"/>
      <c r="B2" s="131"/>
      <c r="C2" s="131"/>
      <c r="D2" s="131"/>
      <c r="E2" s="131"/>
      <c r="F2" s="131"/>
      <c r="G2" s="155" t="s">
        <v>560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56"/>
    </row>
    <row r="3" spans="1:19" s="2" customFormat="1" ht="11.25" customHeight="1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9"/>
    </row>
    <row r="4" spans="1:19" s="2" customFormat="1" ht="9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" customHeight="1">
      <c r="A5" s="18"/>
      <c r="B5" s="16" t="s">
        <v>561</v>
      </c>
      <c r="C5" s="16"/>
      <c r="D5" s="16"/>
      <c r="E5" s="788" t="s">
        <v>661</v>
      </c>
      <c r="F5" s="789"/>
      <c r="G5" s="789"/>
      <c r="H5" s="789"/>
      <c r="I5" s="789"/>
      <c r="J5" s="789"/>
      <c r="K5" s="789"/>
      <c r="L5" s="789"/>
      <c r="M5" s="790"/>
      <c r="N5" s="16"/>
      <c r="O5" s="16"/>
      <c r="P5" s="16" t="s">
        <v>563</v>
      </c>
      <c r="Q5" s="160"/>
      <c r="R5" s="20"/>
      <c r="S5" s="21"/>
    </row>
    <row r="6" spans="1:19" s="2" customFormat="1" ht="24" customHeight="1">
      <c r="A6" s="18"/>
      <c r="B6" s="16" t="s">
        <v>705</v>
      </c>
      <c r="C6" s="16"/>
      <c r="D6" s="16"/>
      <c r="E6" s="777" t="s">
        <v>716</v>
      </c>
      <c r="F6" s="778"/>
      <c r="G6" s="778"/>
      <c r="H6" s="778"/>
      <c r="I6" s="778"/>
      <c r="J6" s="778"/>
      <c r="K6" s="778"/>
      <c r="L6" s="778"/>
      <c r="M6" s="779"/>
      <c r="N6" s="16"/>
      <c r="O6" s="16"/>
      <c r="P6" s="16" t="s">
        <v>564</v>
      </c>
      <c r="Q6" s="161"/>
      <c r="R6" s="23"/>
      <c r="S6" s="21"/>
    </row>
    <row r="7" spans="1:19" s="2" customFormat="1" ht="24" customHeight="1" thickBot="1">
      <c r="A7" s="18"/>
      <c r="B7" s="16" t="s">
        <v>719</v>
      </c>
      <c r="C7" s="16"/>
      <c r="D7" s="16"/>
      <c r="E7" s="780" t="s">
        <v>925</v>
      </c>
      <c r="F7" s="764"/>
      <c r="G7" s="764"/>
      <c r="H7" s="764"/>
      <c r="I7" s="764"/>
      <c r="J7" s="764"/>
      <c r="K7" s="764"/>
      <c r="L7" s="764"/>
      <c r="M7" s="765"/>
      <c r="N7" s="16"/>
      <c r="O7" s="16"/>
      <c r="P7" s="16" t="s">
        <v>565</v>
      </c>
      <c r="Q7" s="24" t="s">
        <v>566</v>
      </c>
      <c r="R7" s="25"/>
      <c r="S7" s="21"/>
    </row>
    <row r="8" spans="1:19" s="2" customFormat="1" ht="24" customHeight="1" thickBot="1">
      <c r="A8" s="18"/>
      <c r="B8" s="766"/>
      <c r="C8" s="766"/>
      <c r="D8" s="76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567</v>
      </c>
      <c r="Q8" s="16" t="s">
        <v>568</v>
      </c>
      <c r="R8" s="16"/>
      <c r="S8" s="21"/>
    </row>
    <row r="9" spans="1:19" s="2" customFormat="1" ht="24" customHeight="1" thickBot="1">
      <c r="A9" s="18"/>
      <c r="B9" s="16" t="s">
        <v>569</v>
      </c>
      <c r="C9" s="16"/>
      <c r="D9" s="16"/>
      <c r="E9" s="797" t="s">
        <v>570</v>
      </c>
      <c r="F9" s="798"/>
      <c r="G9" s="798"/>
      <c r="H9" s="798"/>
      <c r="I9" s="798"/>
      <c r="J9" s="798"/>
      <c r="K9" s="798"/>
      <c r="L9" s="798"/>
      <c r="M9" s="799"/>
      <c r="N9" s="16"/>
      <c r="O9" s="16"/>
      <c r="P9" s="26" t="s">
        <v>571</v>
      </c>
      <c r="Q9" s="129"/>
      <c r="R9" s="128"/>
      <c r="S9" s="21"/>
    </row>
    <row r="10" spans="1:19" s="2" customFormat="1" ht="24" customHeight="1" thickBot="1">
      <c r="A10" s="18"/>
      <c r="B10" s="16" t="s">
        <v>572</v>
      </c>
      <c r="C10" s="16"/>
      <c r="D10" s="16"/>
      <c r="E10" s="803" t="s">
        <v>573</v>
      </c>
      <c r="F10" s="781"/>
      <c r="G10" s="781"/>
      <c r="H10" s="781"/>
      <c r="I10" s="781"/>
      <c r="J10" s="781"/>
      <c r="K10" s="781"/>
      <c r="L10" s="781"/>
      <c r="M10" s="782"/>
      <c r="N10" s="16"/>
      <c r="O10" s="16"/>
      <c r="P10" s="26" t="s">
        <v>574</v>
      </c>
      <c r="Q10" s="129" t="s">
        <v>575</v>
      </c>
      <c r="R10" s="128"/>
      <c r="S10" s="21"/>
    </row>
    <row r="11" spans="1:19" s="2" customFormat="1" ht="24" customHeight="1" thickBot="1">
      <c r="A11" s="18"/>
      <c r="B11" s="16" t="s">
        <v>576</v>
      </c>
      <c r="C11" s="16"/>
      <c r="D11" s="16"/>
      <c r="E11" s="803" t="s">
        <v>577</v>
      </c>
      <c r="F11" s="781"/>
      <c r="G11" s="781"/>
      <c r="H11" s="781"/>
      <c r="I11" s="781"/>
      <c r="J11" s="781"/>
      <c r="K11" s="781"/>
      <c r="L11" s="781"/>
      <c r="M11" s="782"/>
      <c r="N11" s="16"/>
      <c r="O11" s="16"/>
      <c r="P11" s="26"/>
      <c r="Q11" s="129"/>
      <c r="R11" s="128"/>
      <c r="S11" s="21"/>
    </row>
    <row r="12" spans="1:19" s="2" customFormat="1" ht="21" customHeight="1" thickBot="1">
      <c r="A12" s="29"/>
      <c r="B12" s="801" t="s">
        <v>578</v>
      </c>
      <c r="C12" s="801"/>
      <c r="D12" s="801"/>
      <c r="E12" s="783"/>
      <c r="F12" s="768"/>
      <c r="G12" s="768"/>
      <c r="H12" s="768"/>
      <c r="I12" s="768"/>
      <c r="J12" s="768"/>
      <c r="K12" s="768"/>
      <c r="L12" s="768"/>
      <c r="M12" s="769"/>
      <c r="N12" s="28"/>
      <c r="O12" s="28"/>
      <c r="P12" s="30"/>
      <c r="Q12" s="770"/>
      <c r="R12" s="771"/>
      <c r="S12" s="31"/>
    </row>
    <row r="13" spans="1:19" s="2" customFormat="1" ht="9.75" customHeight="1" thickBot="1">
      <c r="A13" s="29"/>
      <c r="B13" s="28"/>
      <c r="C13" s="28"/>
      <c r="D13" s="28"/>
      <c r="E13" s="135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135"/>
      <c r="Q13" s="135"/>
      <c r="R13" s="28"/>
      <c r="S13" s="31"/>
    </row>
    <row r="14" spans="1:19" s="2" customFormat="1" ht="18" customHeight="1" thickBot="1">
      <c r="A14" s="18"/>
      <c r="B14" s="16"/>
      <c r="C14" s="16"/>
      <c r="D14" s="16"/>
      <c r="E14" s="162" t="s">
        <v>579</v>
      </c>
      <c r="F14" s="16"/>
      <c r="G14" s="28"/>
      <c r="H14" s="16" t="s">
        <v>580</v>
      </c>
      <c r="I14" s="28"/>
      <c r="J14" s="16"/>
      <c r="K14" s="16"/>
      <c r="L14" s="16"/>
      <c r="M14" s="16"/>
      <c r="N14" s="16"/>
      <c r="O14" s="16"/>
      <c r="P14" s="16" t="s">
        <v>582</v>
      </c>
      <c r="Q14" s="19"/>
      <c r="R14" s="20"/>
      <c r="S14" s="21"/>
    </row>
    <row r="15" spans="1:19" s="2" customFormat="1" ht="18" customHeight="1" thickBot="1">
      <c r="A15" s="18"/>
      <c r="B15" s="16"/>
      <c r="C15" s="16"/>
      <c r="D15" s="16"/>
      <c r="E15" s="30"/>
      <c r="F15" s="16"/>
      <c r="G15" s="28"/>
      <c r="H15" s="772"/>
      <c r="I15" s="773"/>
      <c r="J15" s="16"/>
      <c r="K15" s="16"/>
      <c r="L15" s="16"/>
      <c r="M15" s="16"/>
      <c r="N15" s="16"/>
      <c r="O15" s="16"/>
      <c r="P15" s="163" t="s">
        <v>583</v>
      </c>
      <c r="Q15" s="164"/>
      <c r="R15" s="25"/>
      <c r="S15" s="21"/>
    </row>
    <row r="16" spans="1:19" s="2" customFormat="1" ht="9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7"/>
    </row>
    <row r="17" spans="1:19" s="2" customFormat="1" ht="20.25" customHeight="1">
      <c r="A17" s="165"/>
      <c r="B17" s="166"/>
      <c r="C17" s="166"/>
      <c r="D17" s="166"/>
      <c r="E17" s="40" t="s">
        <v>706</v>
      </c>
      <c r="F17" s="166"/>
      <c r="G17" s="166"/>
      <c r="H17" s="166"/>
      <c r="I17" s="166"/>
      <c r="J17" s="166"/>
      <c r="K17" s="166"/>
      <c r="L17" s="166"/>
      <c r="M17" s="166"/>
      <c r="N17" s="166"/>
      <c r="O17" s="36"/>
      <c r="P17" s="166"/>
      <c r="Q17" s="166"/>
      <c r="R17" s="166"/>
      <c r="S17" s="167"/>
    </row>
    <row r="18" spans="1:19" s="2" customFormat="1" ht="21" customHeight="1">
      <c r="A18" s="168" t="s">
        <v>707</v>
      </c>
      <c r="B18" s="169"/>
      <c r="C18" s="169"/>
      <c r="D18" s="170"/>
      <c r="E18" s="171" t="s">
        <v>589</v>
      </c>
      <c r="F18" s="170"/>
      <c r="G18" s="171" t="s">
        <v>708</v>
      </c>
      <c r="H18" s="169"/>
      <c r="I18" s="170"/>
      <c r="J18" s="171" t="s">
        <v>709</v>
      </c>
      <c r="K18" s="169"/>
      <c r="L18" s="171" t="s">
        <v>710</v>
      </c>
      <c r="M18" s="169"/>
      <c r="N18" s="169"/>
      <c r="O18" s="172"/>
      <c r="P18" s="170"/>
      <c r="Q18" s="171" t="s">
        <v>711</v>
      </c>
      <c r="R18" s="169"/>
      <c r="S18" s="173"/>
    </row>
    <row r="19" spans="1:19" s="2" customFormat="1" ht="18.75" customHeight="1">
      <c r="A19" s="174"/>
      <c r="B19" s="175"/>
      <c r="C19" s="175"/>
      <c r="D19" s="176">
        <v>0</v>
      </c>
      <c r="E19" s="92">
        <v>0</v>
      </c>
      <c r="F19" s="177"/>
      <c r="G19" s="178"/>
      <c r="H19" s="175"/>
      <c r="I19" s="176">
        <v>0</v>
      </c>
      <c r="J19" s="92">
        <v>0</v>
      </c>
      <c r="K19" s="179"/>
      <c r="L19" s="178"/>
      <c r="M19" s="175"/>
      <c r="N19" s="175"/>
      <c r="O19" s="180"/>
      <c r="P19" s="176">
        <v>0</v>
      </c>
      <c r="Q19" s="178"/>
      <c r="R19" s="181">
        <v>0</v>
      </c>
      <c r="S19" s="182"/>
    </row>
    <row r="20" spans="1:19" s="2" customFormat="1" ht="20.25" customHeight="1">
      <c r="A20" s="165"/>
      <c r="B20" s="166"/>
      <c r="C20" s="166"/>
      <c r="D20" s="166"/>
      <c r="E20" s="40" t="s">
        <v>712</v>
      </c>
      <c r="F20" s="166"/>
      <c r="G20" s="166"/>
      <c r="H20" s="166"/>
      <c r="I20" s="166"/>
      <c r="J20" s="183" t="s">
        <v>591</v>
      </c>
      <c r="K20" s="166"/>
      <c r="L20" s="166"/>
      <c r="M20" s="166"/>
      <c r="N20" s="166"/>
      <c r="O20" s="36"/>
      <c r="P20" s="166"/>
      <c r="Q20" s="166"/>
      <c r="R20" s="166"/>
      <c r="S20" s="167"/>
    </row>
    <row r="21" spans="1:19" s="2" customFormat="1" ht="18.75" customHeight="1">
      <c r="A21" s="64" t="s">
        <v>592</v>
      </c>
      <c r="B21" s="184"/>
      <c r="C21" s="66" t="s">
        <v>593</v>
      </c>
      <c r="D21" s="67"/>
      <c r="E21" s="67"/>
      <c r="F21" s="69"/>
      <c r="G21" s="64" t="s">
        <v>594</v>
      </c>
      <c r="H21" s="65"/>
      <c r="I21" s="66" t="s">
        <v>595</v>
      </c>
      <c r="J21" s="67"/>
      <c r="K21" s="67"/>
      <c r="L21" s="64" t="s">
        <v>596</v>
      </c>
      <c r="M21" s="65"/>
      <c r="N21" s="66" t="s">
        <v>597</v>
      </c>
      <c r="O21" s="70"/>
      <c r="P21" s="67"/>
      <c r="Q21" s="67"/>
      <c r="R21" s="67"/>
      <c r="S21" s="69"/>
    </row>
    <row r="22" spans="1:19" s="2" customFormat="1" ht="18.75" customHeight="1">
      <c r="A22" s="71" t="s">
        <v>598</v>
      </c>
      <c r="B22" s="185" t="s">
        <v>599</v>
      </c>
      <c r="C22" s="186"/>
      <c r="D22" s="74" t="s">
        <v>600</v>
      </c>
      <c r="E22" s="75">
        <f>'9310010302 - Rekapitulácia rozp'!C18</f>
        <v>0</v>
      </c>
      <c r="F22" s="187"/>
      <c r="G22" s="71" t="s">
        <v>601</v>
      </c>
      <c r="H22" s="77" t="s">
        <v>713</v>
      </c>
      <c r="I22" s="112"/>
      <c r="J22" s="188">
        <v>0</v>
      </c>
      <c r="K22" s="189"/>
      <c r="L22" s="71" t="s">
        <v>603</v>
      </c>
      <c r="M22" s="80" t="s">
        <v>604</v>
      </c>
      <c r="N22" s="87"/>
      <c r="O22" s="172"/>
      <c r="P22" s="87"/>
      <c r="Q22" s="190"/>
      <c r="R22" s="75">
        <v>0</v>
      </c>
      <c r="S22" s="187"/>
    </row>
    <row r="23" spans="1:19" s="2" customFormat="1" ht="18.75" customHeight="1">
      <c r="A23" s="71" t="s">
        <v>605</v>
      </c>
      <c r="B23" s="191"/>
      <c r="C23" s="192"/>
      <c r="D23" s="74" t="s">
        <v>606</v>
      </c>
      <c r="E23" s="75">
        <f>'9310010302 - Rekapitulácia rozp'!D18</f>
        <v>0</v>
      </c>
      <c r="F23" s="187"/>
      <c r="G23" s="71" t="s">
        <v>607</v>
      </c>
      <c r="H23" s="16" t="s">
        <v>608</v>
      </c>
      <c r="I23" s="112"/>
      <c r="J23" s="188">
        <v>0</v>
      </c>
      <c r="K23" s="189"/>
      <c r="L23" s="71" t="s">
        <v>609</v>
      </c>
      <c r="M23" s="80" t="s">
        <v>610</v>
      </c>
      <c r="N23" s="87"/>
      <c r="O23" s="172"/>
      <c r="P23" s="87"/>
      <c r="Q23" s="190"/>
      <c r="R23" s="75">
        <v>0</v>
      </c>
      <c r="S23" s="187"/>
    </row>
    <row r="24" spans="1:19" s="2" customFormat="1" ht="18.75" customHeight="1">
      <c r="A24" s="71" t="s">
        <v>611</v>
      </c>
      <c r="B24" s="185" t="s">
        <v>612</v>
      </c>
      <c r="C24" s="186"/>
      <c r="D24" s="74" t="s">
        <v>600</v>
      </c>
      <c r="E24" s="75">
        <v>0</v>
      </c>
      <c r="F24" s="187"/>
      <c r="G24" s="71" t="s">
        <v>613</v>
      </c>
      <c r="H24" s="77" t="s">
        <v>614</v>
      </c>
      <c r="I24" s="112"/>
      <c r="J24" s="188">
        <v>0</v>
      </c>
      <c r="K24" s="189"/>
      <c r="L24" s="71" t="s">
        <v>615</v>
      </c>
      <c r="M24" s="80" t="s">
        <v>616</v>
      </c>
      <c r="N24" s="87"/>
      <c r="O24" s="172"/>
      <c r="P24" s="87"/>
      <c r="Q24" s="190"/>
      <c r="R24" s="75">
        <v>0</v>
      </c>
      <c r="S24" s="187"/>
    </row>
    <row r="25" spans="1:19" s="2" customFormat="1" ht="18.75" customHeight="1">
      <c r="A25" s="71" t="s">
        <v>617</v>
      </c>
      <c r="B25" s="191"/>
      <c r="C25" s="192"/>
      <c r="D25" s="74" t="s">
        <v>606</v>
      </c>
      <c r="E25" s="75">
        <v>0</v>
      </c>
      <c r="F25" s="187"/>
      <c r="G25" s="71" t="s">
        <v>618</v>
      </c>
      <c r="H25" s="77"/>
      <c r="I25" s="112"/>
      <c r="J25" s="188">
        <v>0</v>
      </c>
      <c r="K25" s="189"/>
      <c r="L25" s="71" t="s">
        <v>619</v>
      </c>
      <c r="M25" s="80" t="s">
        <v>620</v>
      </c>
      <c r="N25" s="87"/>
      <c r="O25" s="172"/>
      <c r="P25" s="87"/>
      <c r="Q25" s="190"/>
      <c r="R25" s="75">
        <v>0</v>
      </c>
      <c r="S25" s="187"/>
    </row>
    <row r="26" spans="1:19" s="2" customFormat="1" ht="18.75" customHeight="1">
      <c r="A26" s="71" t="s">
        <v>621</v>
      </c>
      <c r="B26" s="185" t="s">
        <v>622</v>
      </c>
      <c r="C26" s="186"/>
      <c r="D26" s="74" t="s">
        <v>600</v>
      </c>
      <c r="E26" s="75">
        <v>0</v>
      </c>
      <c r="F26" s="187"/>
      <c r="G26" s="86"/>
      <c r="H26" s="87"/>
      <c r="I26" s="112"/>
      <c r="J26" s="188"/>
      <c r="K26" s="189"/>
      <c r="L26" s="71" t="s">
        <v>623</v>
      </c>
      <c r="M26" s="80" t="s">
        <v>624</v>
      </c>
      <c r="N26" s="87"/>
      <c r="O26" s="172"/>
      <c r="P26" s="87"/>
      <c r="Q26" s="190"/>
      <c r="R26" s="75">
        <v>0</v>
      </c>
      <c r="S26" s="187"/>
    </row>
    <row r="27" spans="1:19" s="2" customFormat="1" ht="18.75" customHeight="1">
      <c r="A27" s="71" t="s">
        <v>625</v>
      </c>
      <c r="B27" s="191"/>
      <c r="C27" s="192"/>
      <c r="D27" s="74" t="s">
        <v>606</v>
      </c>
      <c r="E27" s="75">
        <v>0</v>
      </c>
      <c r="F27" s="187"/>
      <c r="G27" s="86"/>
      <c r="H27" s="87"/>
      <c r="I27" s="112"/>
      <c r="J27" s="188"/>
      <c r="K27" s="189"/>
      <c r="L27" s="71" t="s">
        <v>626</v>
      </c>
      <c r="M27" s="77" t="s">
        <v>627</v>
      </c>
      <c r="N27" s="87"/>
      <c r="O27" s="172"/>
      <c r="P27" s="87"/>
      <c r="Q27" s="112"/>
      <c r="R27" s="75">
        <v>0</v>
      </c>
      <c r="S27" s="187"/>
    </row>
    <row r="28" spans="1:19" s="2" customFormat="1" ht="18.75" customHeight="1">
      <c r="A28" s="71" t="s">
        <v>628</v>
      </c>
      <c r="B28" s="802" t="s">
        <v>629</v>
      </c>
      <c r="C28" s="802"/>
      <c r="D28" s="802"/>
      <c r="E28" s="193">
        <f>SUM(E22:E27)</f>
        <v>0</v>
      </c>
      <c r="F28" s="167"/>
      <c r="G28" s="71" t="s">
        <v>630</v>
      </c>
      <c r="H28" s="89" t="s">
        <v>631</v>
      </c>
      <c r="I28" s="112"/>
      <c r="J28" s="194"/>
      <c r="K28" s="195"/>
      <c r="L28" s="71" t="s">
        <v>632</v>
      </c>
      <c r="M28" s="89" t="s">
        <v>633</v>
      </c>
      <c r="N28" s="87"/>
      <c r="O28" s="172"/>
      <c r="P28" s="87"/>
      <c r="Q28" s="112"/>
      <c r="R28" s="193">
        <v>0</v>
      </c>
      <c r="S28" s="167"/>
    </row>
    <row r="29" spans="1:19" s="2" customFormat="1" ht="18.75" customHeight="1">
      <c r="A29" s="90" t="s">
        <v>634</v>
      </c>
      <c r="B29" s="91" t="s">
        <v>635</v>
      </c>
      <c r="C29" s="196"/>
      <c r="D29" s="197"/>
      <c r="E29" s="198">
        <v>0</v>
      </c>
      <c r="F29" s="37"/>
      <c r="G29" s="90" t="s">
        <v>636</v>
      </c>
      <c r="H29" s="91" t="s">
        <v>637</v>
      </c>
      <c r="I29" s="197"/>
      <c r="J29" s="199">
        <v>0</v>
      </c>
      <c r="K29" s="200"/>
      <c r="L29" s="90" t="s">
        <v>638</v>
      </c>
      <c r="M29" s="91" t="s">
        <v>639</v>
      </c>
      <c r="N29" s="196"/>
      <c r="O29" s="36"/>
      <c r="P29" s="196"/>
      <c r="Q29" s="197"/>
      <c r="R29" s="198">
        <v>0</v>
      </c>
      <c r="S29" s="37"/>
    </row>
    <row r="30" spans="1:19" s="2" customFormat="1" ht="18.75" customHeight="1">
      <c r="A30" s="93" t="s">
        <v>572</v>
      </c>
      <c r="B30" s="15"/>
      <c r="C30" s="15"/>
      <c r="D30" s="15"/>
      <c r="E30" s="15"/>
      <c r="F30" s="201"/>
      <c r="G30" s="202"/>
      <c r="H30" s="15"/>
      <c r="I30" s="15"/>
      <c r="J30" s="15"/>
      <c r="K30" s="15"/>
      <c r="L30" s="64" t="s">
        <v>640</v>
      </c>
      <c r="M30" s="170"/>
      <c r="N30" s="66" t="s">
        <v>641</v>
      </c>
      <c r="O30" s="70"/>
      <c r="P30" s="169"/>
      <c r="Q30" s="169"/>
      <c r="R30" s="169"/>
      <c r="S30" s="173"/>
    </row>
    <row r="31" spans="1:19" s="2" customFormat="1" ht="18.75" customHeight="1">
      <c r="A31" s="18"/>
      <c r="B31" s="16"/>
      <c r="C31" s="16"/>
      <c r="D31" s="16"/>
      <c r="E31" s="16"/>
      <c r="F31" s="203"/>
      <c r="G31" s="204"/>
      <c r="H31" s="16"/>
      <c r="I31" s="16"/>
      <c r="J31" s="16"/>
      <c r="K31" s="16"/>
      <c r="L31" s="71" t="s">
        <v>642</v>
      </c>
      <c r="M31" s="77" t="s">
        <v>643</v>
      </c>
      <c r="N31" s="87"/>
      <c r="O31" s="172"/>
      <c r="P31" s="87"/>
      <c r="Q31" s="112"/>
      <c r="R31" s="193">
        <f>E28+J28+R28+E29+J29+R29</f>
        <v>0</v>
      </c>
      <c r="S31" s="167"/>
    </row>
    <row r="32" spans="1:19" s="2" customFormat="1" ht="18.75" customHeight="1" thickBot="1">
      <c r="A32" s="104" t="s">
        <v>644</v>
      </c>
      <c r="B32" s="172"/>
      <c r="C32" s="172"/>
      <c r="D32" s="172"/>
      <c r="E32" s="172"/>
      <c r="F32" s="192"/>
      <c r="G32" s="105" t="s">
        <v>645</v>
      </c>
      <c r="H32" s="172"/>
      <c r="I32" s="172"/>
      <c r="J32" s="172"/>
      <c r="K32" s="172"/>
      <c r="L32" s="71" t="s">
        <v>646</v>
      </c>
      <c r="M32" s="80" t="s">
        <v>647</v>
      </c>
      <c r="N32" s="109">
        <v>20</v>
      </c>
      <c r="O32" s="205" t="s">
        <v>648</v>
      </c>
      <c r="P32" s="111">
        <f>R31</f>
        <v>0</v>
      </c>
      <c r="Q32" s="112"/>
      <c r="R32" s="113">
        <f>P32*0.2</f>
        <v>0</v>
      </c>
      <c r="S32" s="206"/>
    </row>
    <row r="33" spans="1:19" s="2" customFormat="1" ht="12.75" customHeight="1" hidden="1">
      <c r="A33" s="114"/>
      <c r="B33" s="207"/>
      <c r="C33" s="207"/>
      <c r="D33" s="207"/>
      <c r="E33" s="207"/>
      <c r="F33" s="186"/>
      <c r="G33" s="208"/>
      <c r="H33" s="207"/>
      <c r="I33" s="207"/>
      <c r="J33" s="207"/>
      <c r="K33" s="207"/>
      <c r="L33" s="209"/>
      <c r="M33" s="210"/>
      <c r="N33" s="211"/>
      <c r="O33" s="212"/>
      <c r="P33" s="213"/>
      <c r="Q33" s="211"/>
      <c r="R33" s="214"/>
      <c r="S33" s="187"/>
    </row>
    <row r="34" spans="1:19" s="2" customFormat="1" ht="35.25" customHeight="1" thickBot="1">
      <c r="A34" s="120" t="s">
        <v>569</v>
      </c>
      <c r="B34" s="215"/>
      <c r="C34" s="215"/>
      <c r="D34" s="215"/>
      <c r="E34" s="16"/>
      <c r="F34" s="203"/>
      <c r="G34" s="204"/>
      <c r="H34" s="16"/>
      <c r="I34" s="16"/>
      <c r="J34" s="16"/>
      <c r="K34" s="16"/>
      <c r="L34" s="90" t="s">
        <v>649</v>
      </c>
      <c r="M34" s="767" t="s">
        <v>650</v>
      </c>
      <c r="N34" s="800"/>
      <c r="O34" s="800"/>
      <c r="P34" s="800"/>
      <c r="Q34" s="197"/>
      <c r="R34" s="216">
        <f>SUM(R31:R33)</f>
        <v>0</v>
      </c>
      <c r="S34" s="128"/>
    </row>
    <row r="35" spans="1:19" s="2" customFormat="1" ht="33" customHeight="1">
      <c r="A35" s="104" t="s">
        <v>644</v>
      </c>
      <c r="B35" s="172"/>
      <c r="C35" s="172"/>
      <c r="D35" s="172"/>
      <c r="E35" s="172"/>
      <c r="F35" s="192"/>
      <c r="G35" s="105" t="s">
        <v>645</v>
      </c>
      <c r="H35" s="172"/>
      <c r="I35" s="172"/>
      <c r="J35" s="172"/>
      <c r="K35" s="172"/>
      <c r="L35" s="64" t="s">
        <v>651</v>
      </c>
      <c r="M35" s="170"/>
      <c r="N35" s="66" t="s">
        <v>652</v>
      </c>
      <c r="O35" s="70"/>
      <c r="P35" s="169"/>
      <c r="Q35" s="169"/>
      <c r="R35" s="217"/>
      <c r="S35" s="173"/>
    </row>
    <row r="36" spans="1:19" s="2" customFormat="1" ht="20.25" customHeight="1">
      <c r="A36" s="123" t="s">
        <v>576</v>
      </c>
      <c r="B36" s="207"/>
      <c r="C36" s="207"/>
      <c r="D36" s="207"/>
      <c r="E36" s="207"/>
      <c r="F36" s="186"/>
      <c r="G36" s="218"/>
      <c r="H36" s="207"/>
      <c r="I36" s="207"/>
      <c r="J36" s="207"/>
      <c r="K36" s="207"/>
      <c r="L36" s="71" t="s">
        <v>653</v>
      </c>
      <c r="M36" s="77" t="s">
        <v>714</v>
      </c>
      <c r="N36" s="87"/>
      <c r="O36" s="172"/>
      <c r="P36" s="87"/>
      <c r="Q36" s="112"/>
      <c r="R36" s="75">
        <v>0</v>
      </c>
      <c r="S36" s="187"/>
    </row>
    <row r="37" spans="1:19" s="2" customFormat="1" ht="18.75" customHeight="1">
      <c r="A37" s="18"/>
      <c r="B37" s="16"/>
      <c r="C37" s="16"/>
      <c r="D37" s="16"/>
      <c r="E37" s="16"/>
      <c r="F37" s="203"/>
      <c r="G37" s="219"/>
      <c r="H37" s="16"/>
      <c r="I37" s="16"/>
      <c r="J37" s="16"/>
      <c r="K37" s="16"/>
      <c r="L37" s="71" t="s">
        <v>655</v>
      </c>
      <c r="M37" s="77" t="s">
        <v>656</v>
      </c>
      <c r="N37" s="87"/>
      <c r="O37" s="172"/>
      <c r="P37" s="87"/>
      <c r="Q37" s="112"/>
      <c r="R37" s="75">
        <v>0</v>
      </c>
      <c r="S37" s="187"/>
    </row>
    <row r="38" spans="1:19" s="2" customFormat="1" ht="18.75" customHeight="1" thickBot="1">
      <c r="A38" s="124" t="s">
        <v>644</v>
      </c>
      <c r="B38" s="36"/>
      <c r="C38" s="36"/>
      <c r="D38" s="36"/>
      <c r="E38" s="36"/>
      <c r="F38" s="220"/>
      <c r="G38" s="126" t="s">
        <v>645</v>
      </c>
      <c r="H38" s="36"/>
      <c r="I38" s="36"/>
      <c r="J38" s="36"/>
      <c r="K38" s="36"/>
      <c r="L38" s="90" t="s">
        <v>657</v>
      </c>
      <c r="M38" s="91" t="s">
        <v>715</v>
      </c>
      <c r="N38" s="196"/>
      <c r="O38" s="221"/>
      <c r="P38" s="196"/>
      <c r="Q38" s="197"/>
      <c r="R38" s="92">
        <v>0</v>
      </c>
      <c r="S38" s="222"/>
    </row>
  </sheetData>
  <sheetProtection/>
  <mergeCells count="13">
    <mergeCell ref="Q12:R12"/>
    <mergeCell ref="H15:I15"/>
    <mergeCell ref="B28:D28"/>
    <mergeCell ref="E5:M5"/>
    <mergeCell ref="E6:M6"/>
    <mergeCell ref="E7:M7"/>
    <mergeCell ref="B8:D8"/>
    <mergeCell ref="E9:M9"/>
    <mergeCell ref="E10:M10"/>
    <mergeCell ref="M34:P34"/>
    <mergeCell ref="E11:M11"/>
    <mergeCell ref="B12:D12"/>
    <mergeCell ref="E12:M12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74" r:id="rId1"/>
  <headerFooter alignWithMargins="0">
    <oddFooter>&amp;C   Strana &amp;P 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view="pageBreakPreview" zoomScaleSheetLayoutView="100" zoomScalePageLayoutView="0" workbookViewId="0" topLeftCell="A1">
      <selection activeCell="B41" sqref="B41"/>
    </sheetView>
  </sheetViews>
  <sheetFormatPr defaultColWidth="13.33203125" defaultRowHeight="9" customHeight="1"/>
  <cols>
    <col min="1" max="1" width="19.33203125" style="293" customWidth="1"/>
    <col min="2" max="2" width="90.5" style="293" customWidth="1"/>
    <col min="3" max="3" width="27.5" style="293" customWidth="1"/>
    <col min="4" max="4" width="26.33203125" style="293" customWidth="1"/>
    <col min="5" max="5" width="26.83203125" style="293" customWidth="1"/>
    <col min="6" max="7" width="24.66015625" style="293" customWidth="1"/>
    <col min="8" max="16384" width="13.33203125" style="293" customWidth="1"/>
  </cols>
  <sheetData>
    <row r="1" spans="1:7" ht="30" customHeight="1">
      <c r="A1" s="853" t="s">
        <v>721</v>
      </c>
      <c r="B1" s="853"/>
      <c r="C1" s="853"/>
      <c r="D1" s="853"/>
      <c r="E1" s="853"/>
      <c r="F1" s="853"/>
      <c r="G1" s="853"/>
    </row>
    <row r="2" spans="1:7" ht="12" customHeight="1">
      <c r="A2" s="294" t="s">
        <v>722</v>
      </c>
      <c r="B2" s="294"/>
      <c r="C2" s="294"/>
      <c r="D2" s="294"/>
      <c r="E2" s="294"/>
      <c r="F2" s="294"/>
      <c r="G2" s="294"/>
    </row>
    <row r="3" spans="1:7" ht="12" customHeight="1">
      <c r="A3" s="294" t="s">
        <v>723</v>
      </c>
      <c r="B3" s="294"/>
      <c r="C3" s="294"/>
      <c r="D3" s="294"/>
      <c r="E3" s="294"/>
      <c r="F3" s="294"/>
      <c r="G3" s="294"/>
    </row>
    <row r="4" spans="1:7" ht="12.75" customHeight="1">
      <c r="A4" s="295" t="s">
        <v>724</v>
      </c>
      <c r="B4" s="295" t="s">
        <v>926</v>
      </c>
      <c r="C4" s="294"/>
      <c r="D4" s="294"/>
      <c r="E4" s="294"/>
      <c r="F4" s="294"/>
      <c r="G4" s="294"/>
    </row>
    <row r="5" spans="1:7" ht="6" customHeight="1">
      <c r="A5" s="296"/>
      <c r="B5" s="296"/>
      <c r="C5" s="296"/>
      <c r="D5" s="296"/>
      <c r="E5" s="296"/>
      <c r="F5" s="296"/>
      <c r="G5" s="296"/>
    </row>
    <row r="6" spans="1:7" ht="12.75" customHeight="1">
      <c r="A6" s="297" t="s">
        <v>726</v>
      </c>
      <c r="B6" s="297"/>
      <c r="C6" s="298"/>
      <c r="D6" s="299"/>
      <c r="E6" s="298"/>
      <c r="F6" s="298"/>
      <c r="G6" s="298"/>
    </row>
    <row r="7" spans="1:7" ht="14.25" customHeight="1">
      <c r="A7" s="297" t="s">
        <v>727</v>
      </c>
      <c r="B7" s="297"/>
      <c r="C7" s="300"/>
      <c r="D7" s="854" t="s">
        <v>728</v>
      </c>
      <c r="E7" s="855"/>
      <c r="F7" s="856"/>
      <c r="G7" s="300"/>
    </row>
    <row r="8" spans="1:7" ht="14.25" customHeight="1">
      <c r="A8" s="297" t="s">
        <v>729</v>
      </c>
      <c r="B8" s="297"/>
      <c r="C8" s="300"/>
      <c r="D8" s="297" t="s">
        <v>340</v>
      </c>
      <c r="E8" s="300"/>
      <c r="F8" s="300"/>
      <c r="G8" s="300"/>
    </row>
    <row r="9" spans="1:7" ht="6" customHeight="1">
      <c r="A9" s="301"/>
      <c r="B9" s="301"/>
      <c r="C9" s="301"/>
      <c r="D9" s="301"/>
      <c r="E9" s="301"/>
      <c r="F9" s="301"/>
      <c r="G9" s="301"/>
    </row>
    <row r="10" spans="1:7" ht="23.25" customHeight="1">
      <c r="A10" s="302" t="s">
        <v>668</v>
      </c>
      <c r="B10" s="302" t="s">
        <v>731</v>
      </c>
      <c r="C10" s="302" t="s">
        <v>732</v>
      </c>
      <c r="D10" s="302" t="s">
        <v>606</v>
      </c>
      <c r="E10" s="302" t="s">
        <v>733</v>
      </c>
      <c r="F10" s="302" t="s">
        <v>734</v>
      </c>
      <c r="G10" s="302" t="s">
        <v>735</v>
      </c>
    </row>
    <row r="11" spans="1:7" ht="12.75" customHeight="1" hidden="1">
      <c r="A11" s="302" t="s">
        <v>598</v>
      </c>
      <c r="B11" s="302" t="s">
        <v>605</v>
      </c>
      <c r="C11" s="303" t="s">
        <v>611</v>
      </c>
      <c r="D11" s="303" t="s">
        <v>617</v>
      </c>
      <c r="E11" s="303" t="s">
        <v>621</v>
      </c>
      <c r="F11" s="303" t="s">
        <v>625</v>
      </c>
      <c r="G11" s="303" t="s">
        <v>628</v>
      </c>
    </row>
    <row r="12" spans="1:7" ht="3.75" customHeight="1">
      <c r="A12" s="304"/>
      <c r="B12" s="304"/>
      <c r="C12" s="301"/>
      <c r="D12" s="301"/>
      <c r="E12" s="301"/>
      <c r="F12" s="301"/>
      <c r="G12" s="301"/>
    </row>
    <row r="13" spans="1:7" ht="30" customHeight="1">
      <c r="A13" s="305" t="s">
        <v>599</v>
      </c>
      <c r="B13" s="306" t="s">
        <v>736</v>
      </c>
      <c r="C13" s="488">
        <f>SUM(C14:C17)</f>
        <v>0</v>
      </c>
      <c r="D13" s="488">
        <f>SUM(D14:D17)</f>
        <v>0</v>
      </c>
      <c r="E13" s="488">
        <f>SUM(E14:E17)</f>
        <v>0</v>
      </c>
      <c r="F13" s="307">
        <f>SUM(F14:F17)</f>
        <v>235.35946871476</v>
      </c>
      <c r="G13" s="307">
        <f>SUM(G14:G17)</f>
        <v>0.008</v>
      </c>
    </row>
    <row r="14" spans="1:7" ht="27.75" customHeight="1">
      <c r="A14" s="308" t="s">
        <v>598</v>
      </c>
      <c r="B14" s="309" t="s">
        <v>737</v>
      </c>
      <c r="C14" s="489">
        <v>0</v>
      </c>
      <c r="D14" s="489">
        <f>'9310010302 - Rozpočet'!G15+'9310010302 - Rozpočet'!G16+'9310010302 - Rozpočet'!G17+'9310010302 - Rozpočet'!G18+'9310010302 - Rozpočet'!G19+'9310010302 - Rozpočet'!G20+'9310010302 - Rozpočet'!G21+'9310010302 - Rozpočet'!G22+'9310010302 - Rozpočet'!G23+'9310010302 - Rozpočet'!G24</f>
        <v>0</v>
      </c>
      <c r="E14" s="489">
        <f>D14+C14</f>
        <v>0</v>
      </c>
      <c r="F14" s="310">
        <v>0</v>
      </c>
      <c r="G14" s="310">
        <v>0</v>
      </c>
    </row>
    <row r="15" spans="1:7" ht="27.75" customHeight="1">
      <c r="A15" s="308" t="s">
        <v>621</v>
      </c>
      <c r="B15" s="309" t="s">
        <v>739</v>
      </c>
      <c r="C15" s="489">
        <f>'9310010302 - Rozpočet'!G28</f>
        <v>0</v>
      </c>
      <c r="D15" s="489">
        <f>'9310010302 - Rozpočet'!G26+'9310010302 - Rozpočet'!G27</f>
        <v>0</v>
      </c>
      <c r="E15" s="489">
        <f>D15+C15</f>
        <v>0</v>
      </c>
      <c r="F15" s="310">
        <v>182.1267526</v>
      </c>
      <c r="G15" s="310">
        <v>0</v>
      </c>
    </row>
    <row r="16" spans="1:7" ht="27.75" customHeight="1">
      <c r="A16" s="308" t="s">
        <v>607</v>
      </c>
      <c r="B16" s="309" t="s">
        <v>740</v>
      </c>
      <c r="C16" s="489">
        <f>'9310010302 - Rozpočet'!G31+'9310010302 - Rozpočet'!G33+'9310010302 - Rozpočet'!G37</f>
        <v>0</v>
      </c>
      <c r="D16" s="489">
        <f>'9310010302 - Rozpočet'!G30+'9310010302 - Rozpočet'!G32+'9310010302 - Rozpočet'!G34+'9310010302 - Rozpočet'!G35+'9310010302 - Rozpočet'!G36+'9310010302 - Rozpočet'!G38+'9310010302 - Rozpočet'!G39+'9310010302 - Rozpočet'!G40</f>
        <v>0</v>
      </c>
      <c r="E16" s="489">
        <f>D16+C16</f>
        <v>0</v>
      </c>
      <c r="F16" s="310">
        <v>53.23271611476</v>
      </c>
      <c r="G16" s="310">
        <v>0.008</v>
      </c>
    </row>
    <row r="17" spans="1:7" ht="27.75" customHeight="1">
      <c r="A17" s="308" t="s">
        <v>741</v>
      </c>
      <c r="B17" s="309" t="s">
        <v>742</v>
      </c>
      <c r="C17" s="489">
        <v>0</v>
      </c>
      <c r="D17" s="489">
        <f>'9310010302 - Rozpočet'!G42</f>
        <v>0</v>
      </c>
      <c r="E17" s="489">
        <f>D17+C17</f>
        <v>0</v>
      </c>
      <c r="F17" s="310">
        <v>0</v>
      </c>
      <c r="G17" s="310">
        <v>0</v>
      </c>
    </row>
    <row r="18" spans="1:7" ht="30" customHeight="1">
      <c r="A18" s="311"/>
      <c r="B18" s="312" t="s">
        <v>746</v>
      </c>
      <c r="C18" s="490">
        <f>C13</f>
        <v>0</v>
      </c>
      <c r="D18" s="490">
        <f>D13</f>
        <v>0</v>
      </c>
      <c r="E18" s="490">
        <f>E13</f>
        <v>0</v>
      </c>
      <c r="F18" s="313">
        <f>F13</f>
        <v>235.35946871476</v>
      </c>
      <c r="G18" s="313">
        <f>G13</f>
        <v>0.008</v>
      </c>
    </row>
  </sheetData>
  <sheetProtection/>
  <mergeCells count="2">
    <mergeCell ref="A1:G1"/>
    <mergeCell ref="D7:F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50" r:id="rId1"/>
  <headerFooter alignWithMargins="0">
    <oddFooter>&amp;C   Strana &amp;P 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view="pageBreakPreview" zoomScaleSheetLayoutView="100" zoomScalePageLayoutView="0" workbookViewId="0" topLeftCell="A22">
      <selection activeCell="A2" sqref="A2"/>
    </sheetView>
  </sheetViews>
  <sheetFormatPr defaultColWidth="13.16015625" defaultRowHeight="9" customHeight="1"/>
  <cols>
    <col min="1" max="1" width="5" style="269" customWidth="1"/>
    <col min="2" max="2" width="17.33203125" style="270" customWidth="1"/>
    <col min="3" max="3" width="62.33203125" style="270" customWidth="1"/>
    <col min="4" max="4" width="4.83203125" style="270" customWidth="1"/>
    <col min="5" max="5" width="14.16015625" style="271" customWidth="1"/>
    <col min="6" max="6" width="14.33203125" style="271" customWidth="1"/>
    <col min="7" max="7" width="21.66015625" style="271" customWidth="1"/>
    <col min="8" max="8" width="17.33203125" style="271" customWidth="1"/>
    <col min="9" max="16384" width="13.16015625" style="1" customWidth="1"/>
  </cols>
  <sheetData>
    <row r="1" spans="1:8" s="2" customFormat="1" ht="27" customHeight="1">
      <c r="A1" s="845" t="s">
        <v>308</v>
      </c>
      <c r="B1" s="846"/>
      <c r="C1" s="846"/>
      <c r="D1" s="846"/>
      <c r="E1" s="846"/>
      <c r="F1" s="846"/>
      <c r="G1" s="846"/>
      <c r="H1" s="846"/>
    </row>
    <row r="2" spans="1:8" s="2" customFormat="1" ht="12" customHeight="1">
      <c r="A2" s="133" t="s">
        <v>722</v>
      </c>
      <c r="B2" s="137"/>
      <c r="C2" s="137"/>
      <c r="D2" s="137"/>
      <c r="E2" s="137"/>
      <c r="F2" s="137"/>
      <c r="G2" s="137"/>
      <c r="H2" s="137"/>
    </row>
    <row r="3" spans="1:8" s="2" customFormat="1" ht="12" customHeight="1">
      <c r="A3" s="133" t="s">
        <v>723</v>
      </c>
      <c r="B3" s="137"/>
      <c r="C3" s="137"/>
      <c r="D3" s="137"/>
      <c r="E3" s="137"/>
      <c r="F3" s="137"/>
      <c r="G3" s="137"/>
      <c r="H3" s="137"/>
    </row>
    <row r="4" spans="1:8" s="2" customFormat="1" ht="12.75" customHeight="1">
      <c r="A4" s="244" t="s">
        <v>724</v>
      </c>
      <c r="B4" s="133"/>
      <c r="C4" s="244" t="s">
        <v>926</v>
      </c>
      <c r="D4" s="134"/>
      <c r="E4" s="134"/>
      <c r="F4" s="134"/>
      <c r="G4" s="134"/>
      <c r="H4" s="134"/>
    </row>
    <row r="5" spans="1:8" s="2" customFormat="1" ht="6" customHeight="1">
      <c r="A5" s="245"/>
      <c r="B5" s="246"/>
      <c r="C5" s="246"/>
      <c r="D5" s="246"/>
      <c r="E5" s="247"/>
      <c r="F5" s="247"/>
      <c r="G5" s="247"/>
      <c r="H5" s="247"/>
    </row>
    <row r="6" spans="1:8" s="2" customFormat="1" ht="12" customHeight="1">
      <c r="A6" s="137" t="s">
        <v>726</v>
      </c>
      <c r="B6" s="137"/>
      <c r="C6" s="137"/>
      <c r="D6" s="137"/>
      <c r="E6" s="137"/>
      <c r="F6" s="137"/>
      <c r="G6" s="137"/>
      <c r="H6" s="137"/>
    </row>
    <row r="7" spans="1:8" s="2" customFormat="1" ht="12.75" customHeight="1">
      <c r="A7" s="137" t="s">
        <v>747</v>
      </c>
      <c r="B7" s="137"/>
      <c r="C7" s="137"/>
      <c r="D7" s="137"/>
      <c r="E7" s="137" t="s">
        <v>728</v>
      </c>
      <c r="F7" s="137"/>
      <c r="G7" s="137"/>
      <c r="H7" s="137"/>
    </row>
    <row r="8" spans="1:8" s="2" customFormat="1" ht="12.75" customHeight="1">
      <c r="A8" s="847" t="s">
        <v>729</v>
      </c>
      <c r="B8" s="848"/>
      <c r="C8" s="848"/>
      <c r="D8" s="248"/>
      <c r="E8" s="137" t="s">
        <v>340</v>
      </c>
      <c r="F8" s="249"/>
      <c r="G8" s="249"/>
      <c r="H8" s="249"/>
    </row>
    <row r="9" spans="1:8" s="2" customFormat="1" ht="6" customHeight="1">
      <c r="A9" s="245"/>
      <c r="B9" s="245"/>
      <c r="C9" s="245"/>
      <c r="D9" s="245"/>
      <c r="E9" s="245"/>
      <c r="F9" s="245"/>
      <c r="G9" s="245"/>
      <c r="H9" s="245"/>
    </row>
    <row r="10" spans="1:8" s="2" customFormat="1" ht="27.75" customHeight="1">
      <c r="A10" s="250" t="s">
        <v>748</v>
      </c>
      <c r="B10" s="250" t="s">
        <v>749</v>
      </c>
      <c r="C10" s="250" t="s">
        <v>731</v>
      </c>
      <c r="D10" s="250" t="s">
        <v>750</v>
      </c>
      <c r="E10" s="250" t="s">
        <v>751</v>
      </c>
      <c r="F10" s="250" t="s">
        <v>752</v>
      </c>
      <c r="G10" s="250" t="s">
        <v>733</v>
      </c>
      <c r="H10" s="250" t="s">
        <v>734</v>
      </c>
    </row>
    <row r="11" spans="1:8" s="2" customFormat="1" ht="12.75" customHeight="1" hidden="1">
      <c r="A11" s="250" t="s">
        <v>598</v>
      </c>
      <c r="B11" s="250" t="s">
        <v>605</v>
      </c>
      <c r="C11" s="250" t="s">
        <v>611</v>
      </c>
      <c r="D11" s="250" t="s">
        <v>617</v>
      </c>
      <c r="E11" s="250" t="s">
        <v>621</v>
      </c>
      <c r="F11" s="250" t="s">
        <v>625</v>
      </c>
      <c r="G11" s="250" t="s">
        <v>628</v>
      </c>
      <c r="H11" s="250" t="s">
        <v>601</v>
      </c>
    </row>
    <row r="12" spans="1:8" s="2" customFormat="1" ht="3" customHeight="1">
      <c r="A12" s="245"/>
      <c r="B12" s="245"/>
      <c r="C12" s="245"/>
      <c r="D12" s="245"/>
      <c r="E12" s="245"/>
      <c r="F12" s="245"/>
      <c r="G12" s="245"/>
      <c r="H12" s="245"/>
    </row>
    <row r="13" spans="1:8" s="2" customFormat="1" ht="30" customHeight="1">
      <c r="A13" s="251"/>
      <c r="B13" s="252" t="s">
        <v>599</v>
      </c>
      <c r="C13" s="252" t="s">
        <v>736</v>
      </c>
      <c r="D13" s="252"/>
      <c r="E13" s="253"/>
      <c r="F13" s="461"/>
      <c r="G13" s="461">
        <f>G14+G25+G29+G41</f>
        <v>0</v>
      </c>
      <c r="H13" s="253">
        <f>H14+H25+H29+H41</f>
        <v>235.35946871476</v>
      </c>
    </row>
    <row r="14" spans="1:8" s="2" customFormat="1" ht="27.75" customHeight="1">
      <c r="A14" s="254"/>
      <c r="B14" s="255" t="s">
        <v>598</v>
      </c>
      <c r="C14" s="255" t="s">
        <v>737</v>
      </c>
      <c r="D14" s="255"/>
      <c r="E14" s="256"/>
      <c r="F14" s="462"/>
      <c r="G14" s="462">
        <f>SUM(G15:G24)</f>
        <v>0</v>
      </c>
      <c r="H14" s="256">
        <v>0</v>
      </c>
    </row>
    <row r="15" spans="1:8" s="2" customFormat="1" ht="21" customHeight="1">
      <c r="A15" s="257">
        <v>1</v>
      </c>
      <c r="B15" s="258" t="s">
        <v>765</v>
      </c>
      <c r="C15" s="258" t="s">
        <v>766</v>
      </c>
      <c r="D15" s="258" t="s">
        <v>767</v>
      </c>
      <c r="E15" s="259">
        <v>55.934</v>
      </c>
      <c r="F15" s="463"/>
      <c r="G15" s="463">
        <f aca="true" t="shared" si="0" ref="G15:G24">ROUND(E15*F15,2)</f>
        <v>0</v>
      </c>
      <c r="H15" s="259">
        <v>0</v>
      </c>
    </row>
    <row r="16" spans="1:8" s="2" customFormat="1" ht="21" customHeight="1">
      <c r="A16" s="257">
        <v>2</v>
      </c>
      <c r="B16" s="258" t="s">
        <v>768</v>
      </c>
      <c r="C16" s="258" t="s">
        <v>769</v>
      </c>
      <c r="D16" s="258" t="s">
        <v>767</v>
      </c>
      <c r="E16" s="259">
        <v>78.308</v>
      </c>
      <c r="F16" s="463"/>
      <c r="G16" s="463">
        <f t="shared" si="0"/>
        <v>0</v>
      </c>
      <c r="H16" s="259">
        <v>0</v>
      </c>
    </row>
    <row r="17" spans="1:8" s="2" customFormat="1" ht="12" customHeight="1">
      <c r="A17" s="257">
        <v>3</v>
      </c>
      <c r="B17" s="258" t="s">
        <v>770</v>
      </c>
      <c r="C17" s="258" t="s">
        <v>771</v>
      </c>
      <c r="D17" s="258" t="s">
        <v>767</v>
      </c>
      <c r="E17" s="259">
        <v>134.242</v>
      </c>
      <c r="F17" s="463"/>
      <c r="G17" s="463">
        <f t="shared" si="0"/>
        <v>0</v>
      </c>
      <c r="H17" s="259">
        <v>0</v>
      </c>
    </row>
    <row r="18" spans="1:8" s="2" customFormat="1" ht="21" customHeight="1">
      <c r="A18" s="257">
        <v>4</v>
      </c>
      <c r="B18" s="258" t="s">
        <v>770</v>
      </c>
      <c r="C18" s="258" t="s">
        <v>892</v>
      </c>
      <c r="D18" s="258" t="s">
        <v>767</v>
      </c>
      <c r="E18" s="259">
        <v>6.992</v>
      </c>
      <c r="F18" s="463"/>
      <c r="G18" s="463">
        <f t="shared" si="0"/>
        <v>0</v>
      </c>
      <c r="H18" s="259">
        <v>0</v>
      </c>
    </row>
    <row r="19" spans="1:8" s="2" customFormat="1" ht="21" customHeight="1">
      <c r="A19" s="257">
        <v>5</v>
      </c>
      <c r="B19" s="258" t="s">
        <v>772</v>
      </c>
      <c r="C19" s="258" t="s">
        <v>773</v>
      </c>
      <c r="D19" s="258" t="s">
        <v>767</v>
      </c>
      <c r="E19" s="259">
        <v>2290.5</v>
      </c>
      <c r="F19" s="463"/>
      <c r="G19" s="463">
        <f t="shared" si="0"/>
        <v>0</v>
      </c>
      <c r="H19" s="259">
        <v>0</v>
      </c>
    </row>
    <row r="20" spans="1:8" s="2" customFormat="1" ht="21" customHeight="1">
      <c r="A20" s="257">
        <v>6</v>
      </c>
      <c r="B20" s="258" t="s">
        <v>772</v>
      </c>
      <c r="C20" s="258" t="s">
        <v>773</v>
      </c>
      <c r="D20" s="258" t="s">
        <v>767</v>
      </c>
      <c r="E20" s="259">
        <v>20.976</v>
      </c>
      <c r="F20" s="463"/>
      <c r="G20" s="463">
        <f t="shared" si="0"/>
        <v>0</v>
      </c>
      <c r="H20" s="259">
        <v>0</v>
      </c>
    </row>
    <row r="21" spans="1:8" s="2" customFormat="1" ht="21" customHeight="1">
      <c r="A21" s="257">
        <v>7</v>
      </c>
      <c r="B21" s="258" t="s">
        <v>774</v>
      </c>
      <c r="C21" s="258" t="s">
        <v>775</v>
      </c>
      <c r="D21" s="258" t="s">
        <v>767</v>
      </c>
      <c r="E21" s="259">
        <v>127.25</v>
      </c>
      <c r="F21" s="463"/>
      <c r="G21" s="463">
        <f t="shared" si="0"/>
        <v>0</v>
      </c>
      <c r="H21" s="259">
        <v>0</v>
      </c>
    </row>
    <row r="22" spans="1:8" s="2" customFormat="1" ht="21" customHeight="1">
      <c r="A22" s="257">
        <v>8</v>
      </c>
      <c r="B22" s="258" t="s">
        <v>774</v>
      </c>
      <c r="C22" s="258" t="s">
        <v>893</v>
      </c>
      <c r="D22" s="258" t="s">
        <v>767</v>
      </c>
      <c r="E22" s="259">
        <v>6.992</v>
      </c>
      <c r="F22" s="463"/>
      <c r="G22" s="463">
        <f t="shared" si="0"/>
        <v>0</v>
      </c>
      <c r="H22" s="259">
        <v>0</v>
      </c>
    </row>
    <row r="23" spans="1:8" s="2" customFormat="1" ht="12" customHeight="1">
      <c r="A23" s="257">
        <v>9</v>
      </c>
      <c r="B23" s="258" t="s">
        <v>776</v>
      </c>
      <c r="C23" s="258" t="s">
        <v>777</v>
      </c>
      <c r="D23" s="258" t="s">
        <v>778</v>
      </c>
      <c r="E23" s="259">
        <v>229.05</v>
      </c>
      <c r="F23" s="463"/>
      <c r="G23" s="463">
        <f t="shared" si="0"/>
        <v>0</v>
      </c>
      <c r="H23" s="259">
        <v>0</v>
      </c>
    </row>
    <row r="24" spans="1:8" s="2" customFormat="1" ht="21" customHeight="1">
      <c r="A24" s="257">
        <v>10</v>
      </c>
      <c r="B24" s="258" t="s">
        <v>927</v>
      </c>
      <c r="C24" s="258" t="s">
        <v>928</v>
      </c>
      <c r="D24" s="258" t="s">
        <v>755</v>
      </c>
      <c r="E24" s="259">
        <v>46.615</v>
      </c>
      <c r="F24" s="463"/>
      <c r="G24" s="463">
        <f t="shared" si="0"/>
        <v>0</v>
      </c>
      <c r="H24" s="259">
        <v>0</v>
      </c>
    </row>
    <row r="25" spans="1:8" s="2" customFormat="1" ht="27.75" customHeight="1">
      <c r="A25" s="254"/>
      <c r="B25" s="255" t="s">
        <v>621</v>
      </c>
      <c r="C25" s="255" t="s">
        <v>739</v>
      </c>
      <c r="D25" s="255"/>
      <c r="E25" s="256"/>
      <c r="F25" s="462"/>
      <c r="G25" s="462">
        <f>SUM(G26:G28)</f>
        <v>0</v>
      </c>
      <c r="H25" s="256">
        <v>182.1267526</v>
      </c>
    </row>
    <row r="26" spans="1:8" s="2" customFormat="1" ht="21" customHeight="1">
      <c r="A26" s="257">
        <v>11</v>
      </c>
      <c r="B26" s="258" t="s">
        <v>929</v>
      </c>
      <c r="C26" s="258" t="s">
        <v>930</v>
      </c>
      <c r="D26" s="258" t="s">
        <v>755</v>
      </c>
      <c r="E26" s="259">
        <v>279.67</v>
      </c>
      <c r="F26" s="463"/>
      <c r="G26" s="463">
        <f>ROUND(E26*F26,2)</f>
        <v>0</v>
      </c>
      <c r="H26" s="259">
        <v>98.8297846</v>
      </c>
    </row>
    <row r="27" spans="1:8" s="2" customFormat="1" ht="21" customHeight="1">
      <c r="A27" s="257">
        <v>12</v>
      </c>
      <c r="B27" s="258" t="s">
        <v>905</v>
      </c>
      <c r="C27" s="258" t="s">
        <v>906</v>
      </c>
      <c r="D27" s="258" t="s">
        <v>755</v>
      </c>
      <c r="E27" s="259">
        <v>279.67</v>
      </c>
      <c r="F27" s="463"/>
      <c r="G27" s="463">
        <f>ROUND(E27*F27,2)</f>
        <v>0</v>
      </c>
      <c r="H27" s="259">
        <v>31.32304</v>
      </c>
    </row>
    <row r="28" spans="1:8" s="2" customFormat="1" ht="12" customHeight="1">
      <c r="A28" s="260">
        <v>13</v>
      </c>
      <c r="B28" s="261" t="s">
        <v>907</v>
      </c>
      <c r="C28" s="261" t="s">
        <v>908</v>
      </c>
      <c r="D28" s="261" t="s">
        <v>755</v>
      </c>
      <c r="E28" s="262">
        <v>282.467</v>
      </c>
      <c r="F28" s="464"/>
      <c r="G28" s="464">
        <f>ROUND(E28*F28,2)</f>
        <v>0</v>
      </c>
      <c r="H28" s="262">
        <v>51.973928</v>
      </c>
    </row>
    <row r="29" spans="1:8" s="2" customFormat="1" ht="27.75" customHeight="1">
      <c r="A29" s="254"/>
      <c r="B29" s="255" t="s">
        <v>607</v>
      </c>
      <c r="C29" s="255" t="s">
        <v>740</v>
      </c>
      <c r="D29" s="255"/>
      <c r="E29" s="256"/>
      <c r="F29" s="462"/>
      <c r="G29" s="462">
        <f>SUM(G30:G40)</f>
        <v>0</v>
      </c>
      <c r="H29" s="256">
        <v>53.23271611476</v>
      </c>
    </row>
    <row r="30" spans="1:8" s="2" customFormat="1" ht="21" customHeight="1">
      <c r="A30" s="257">
        <v>14</v>
      </c>
      <c r="B30" s="258" t="s">
        <v>797</v>
      </c>
      <c r="C30" s="258" t="s">
        <v>798</v>
      </c>
      <c r="D30" s="258" t="s">
        <v>799</v>
      </c>
      <c r="E30" s="259">
        <v>5</v>
      </c>
      <c r="F30" s="463"/>
      <c r="G30" s="463">
        <f aca="true" t="shared" si="1" ref="G30:G40">ROUND(E30*F30,2)</f>
        <v>0</v>
      </c>
      <c r="H30" s="259">
        <v>1.2285126</v>
      </c>
    </row>
    <row r="31" spans="1:8" s="2" customFormat="1" ht="12" customHeight="1">
      <c r="A31" s="260">
        <v>15</v>
      </c>
      <c r="B31" s="261" t="s">
        <v>800</v>
      </c>
      <c r="C31" s="261" t="s">
        <v>801</v>
      </c>
      <c r="D31" s="261" t="s">
        <v>799</v>
      </c>
      <c r="E31" s="262">
        <v>5</v>
      </c>
      <c r="F31" s="464"/>
      <c r="G31" s="464">
        <f t="shared" si="1"/>
        <v>0</v>
      </c>
      <c r="H31" s="262">
        <v>0.00465</v>
      </c>
    </row>
    <row r="32" spans="1:8" s="2" customFormat="1" ht="21" customHeight="1">
      <c r="A32" s="257">
        <v>16</v>
      </c>
      <c r="B32" s="258" t="s">
        <v>802</v>
      </c>
      <c r="C32" s="258" t="s">
        <v>803</v>
      </c>
      <c r="D32" s="258" t="s">
        <v>799</v>
      </c>
      <c r="E32" s="259">
        <v>3</v>
      </c>
      <c r="F32" s="463"/>
      <c r="G32" s="463">
        <f t="shared" si="1"/>
        <v>0</v>
      </c>
      <c r="H32" s="259">
        <v>0.35874</v>
      </c>
    </row>
    <row r="33" spans="1:8" s="2" customFormat="1" ht="12" customHeight="1">
      <c r="A33" s="260">
        <v>17</v>
      </c>
      <c r="B33" s="261" t="s">
        <v>804</v>
      </c>
      <c r="C33" s="261" t="s">
        <v>805</v>
      </c>
      <c r="D33" s="261" t="s">
        <v>799</v>
      </c>
      <c r="E33" s="262">
        <v>3</v>
      </c>
      <c r="F33" s="464"/>
      <c r="G33" s="464">
        <f t="shared" si="1"/>
        <v>0</v>
      </c>
      <c r="H33" s="262">
        <v>0.0042</v>
      </c>
    </row>
    <row r="34" spans="1:8" s="2" customFormat="1" ht="21" customHeight="1">
      <c r="A34" s="257">
        <v>18</v>
      </c>
      <c r="B34" s="258" t="s">
        <v>808</v>
      </c>
      <c r="C34" s="258" t="s">
        <v>809</v>
      </c>
      <c r="D34" s="258" t="s">
        <v>755</v>
      </c>
      <c r="E34" s="259">
        <v>7</v>
      </c>
      <c r="F34" s="463"/>
      <c r="G34" s="463">
        <f t="shared" si="1"/>
        <v>0</v>
      </c>
      <c r="H34" s="259">
        <v>0.014</v>
      </c>
    </row>
    <row r="35" spans="1:8" s="2" customFormat="1" ht="21" customHeight="1">
      <c r="A35" s="257">
        <v>19</v>
      </c>
      <c r="B35" s="258" t="s">
        <v>812</v>
      </c>
      <c r="C35" s="258" t="s">
        <v>813</v>
      </c>
      <c r="D35" s="258" t="s">
        <v>755</v>
      </c>
      <c r="E35" s="259">
        <v>7</v>
      </c>
      <c r="F35" s="463"/>
      <c r="G35" s="463">
        <f t="shared" si="1"/>
        <v>0</v>
      </c>
      <c r="H35" s="259">
        <v>1.4E-05</v>
      </c>
    </row>
    <row r="36" spans="1:8" s="2" customFormat="1" ht="21" customHeight="1">
      <c r="A36" s="257">
        <v>20</v>
      </c>
      <c r="B36" s="258" t="s">
        <v>841</v>
      </c>
      <c r="C36" s="258" t="s">
        <v>842</v>
      </c>
      <c r="D36" s="258" t="s">
        <v>764</v>
      </c>
      <c r="E36" s="259">
        <v>186.45</v>
      </c>
      <c r="F36" s="463"/>
      <c r="G36" s="463">
        <f t="shared" si="1"/>
        <v>0</v>
      </c>
      <c r="H36" s="259">
        <v>25.26959251476</v>
      </c>
    </row>
    <row r="37" spans="1:8" s="2" customFormat="1" ht="12" customHeight="1">
      <c r="A37" s="260">
        <v>21</v>
      </c>
      <c r="B37" s="261" t="s">
        <v>843</v>
      </c>
      <c r="C37" s="261" t="s">
        <v>844</v>
      </c>
      <c r="D37" s="261" t="s">
        <v>799</v>
      </c>
      <c r="E37" s="262">
        <v>188.315</v>
      </c>
      <c r="F37" s="464"/>
      <c r="G37" s="464">
        <f t="shared" si="1"/>
        <v>0</v>
      </c>
      <c r="H37" s="262">
        <v>4.331245</v>
      </c>
    </row>
    <row r="38" spans="1:8" s="2" customFormat="1" ht="21" customHeight="1">
      <c r="A38" s="257">
        <v>22</v>
      </c>
      <c r="B38" s="258" t="s">
        <v>845</v>
      </c>
      <c r="C38" s="258" t="s">
        <v>846</v>
      </c>
      <c r="D38" s="258" t="s">
        <v>767</v>
      </c>
      <c r="E38" s="259">
        <v>9.32</v>
      </c>
      <c r="F38" s="463"/>
      <c r="G38" s="463">
        <f t="shared" si="1"/>
        <v>0</v>
      </c>
      <c r="H38" s="259">
        <v>22.021762</v>
      </c>
    </row>
    <row r="39" spans="1:8" s="2" customFormat="1" ht="21" customHeight="1">
      <c r="A39" s="257">
        <v>23</v>
      </c>
      <c r="B39" s="258" t="s">
        <v>865</v>
      </c>
      <c r="C39" s="258" t="s">
        <v>866</v>
      </c>
      <c r="D39" s="258" t="s">
        <v>799</v>
      </c>
      <c r="E39" s="259">
        <v>2</v>
      </c>
      <c r="F39" s="463"/>
      <c r="G39" s="463">
        <f t="shared" si="1"/>
        <v>0</v>
      </c>
      <c r="H39" s="259">
        <v>0</v>
      </c>
    </row>
    <row r="40" spans="1:8" s="2" customFormat="1" ht="21" customHeight="1">
      <c r="A40" s="257">
        <v>24</v>
      </c>
      <c r="B40" s="258" t="s">
        <v>931</v>
      </c>
      <c r="C40" s="258" t="s">
        <v>932</v>
      </c>
      <c r="D40" s="258" t="s">
        <v>764</v>
      </c>
      <c r="E40" s="259">
        <v>28.5</v>
      </c>
      <c r="F40" s="463"/>
      <c r="G40" s="463">
        <f t="shared" si="1"/>
        <v>0</v>
      </c>
      <c r="H40" s="259">
        <v>0</v>
      </c>
    </row>
    <row r="41" spans="1:8" s="2" customFormat="1" ht="27.75" customHeight="1">
      <c r="A41" s="254"/>
      <c r="B41" s="255" t="s">
        <v>741</v>
      </c>
      <c r="C41" s="255" t="s">
        <v>742</v>
      </c>
      <c r="D41" s="255"/>
      <c r="E41" s="256"/>
      <c r="F41" s="462"/>
      <c r="G41" s="462">
        <f>SUM(G42)</f>
        <v>0</v>
      </c>
      <c r="H41" s="256">
        <v>0</v>
      </c>
    </row>
    <row r="42" spans="1:8" s="2" customFormat="1" ht="21" customHeight="1">
      <c r="A42" s="257">
        <v>25</v>
      </c>
      <c r="B42" s="258" t="s">
        <v>877</v>
      </c>
      <c r="C42" s="258" t="s">
        <v>878</v>
      </c>
      <c r="D42" s="258" t="s">
        <v>778</v>
      </c>
      <c r="E42" s="259">
        <v>235.359</v>
      </c>
      <c r="F42" s="463"/>
      <c r="G42" s="463">
        <f>ROUND(E42*F42,2)</f>
        <v>0</v>
      </c>
      <c r="H42" s="259">
        <v>0</v>
      </c>
    </row>
    <row r="43" spans="1:8" s="2" customFormat="1" ht="30" customHeight="1">
      <c r="A43" s="266"/>
      <c r="B43" s="267"/>
      <c r="C43" s="267" t="s">
        <v>746</v>
      </c>
      <c r="D43" s="267"/>
      <c r="E43" s="268"/>
      <c r="F43" s="465"/>
      <c r="G43" s="465">
        <f>G13</f>
        <v>0</v>
      </c>
      <c r="H43" s="268">
        <f>H13</f>
        <v>235.35946871476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77" r:id="rId1"/>
  <headerFooter alignWithMargins="0">
    <oddFooter>&amp;C   Strana &amp;P 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view="pageBreakPreview" zoomScaleSheetLayoutView="100" zoomScalePageLayoutView="0" workbookViewId="0" topLeftCell="A1">
      <pane ySplit="3" topLeftCell="BM4" activePane="bottomLeft" state="frozen"/>
      <selection pane="topLeft" activeCell="A1" sqref="A1"/>
      <selection pane="bottomLeft" activeCell="U36" sqref="U36"/>
    </sheetView>
  </sheetViews>
  <sheetFormatPr defaultColWidth="13.16015625" defaultRowHeight="9" customHeight="1"/>
  <cols>
    <col min="1" max="1" width="3.83203125" style="2" customWidth="1"/>
    <col min="2" max="2" width="3.16015625" style="2" customWidth="1"/>
    <col min="3" max="3" width="4.83203125" style="2" customWidth="1"/>
    <col min="4" max="4" width="14.66015625" style="2" customWidth="1"/>
    <col min="5" max="5" width="18.5" style="2" customWidth="1"/>
    <col min="6" max="6" width="0.65625" style="2" customWidth="1"/>
    <col min="7" max="7" width="4" style="2" customWidth="1"/>
    <col min="8" max="8" width="3.83203125" style="2" customWidth="1"/>
    <col min="9" max="9" width="15.5" style="2" customWidth="1"/>
    <col min="10" max="10" width="20.16015625" style="2" customWidth="1"/>
    <col min="11" max="11" width="0.82421875" style="2" customWidth="1"/>
    <col min="12" max="12" width="3.83203125" style="2" customWidth="1"/>
    <col min="13" max="13" width="4.66015625" style="2" customWidth="1"/>
    <col min="14" max="14" width="11.33203125" style="2" customWidth="1"/>
    <col min="15" max="15" width="5.5" style="2" customWidth="1"/>
    <col min="16" max="16" width="19.16015625" style="2" customWidth="1"/>
    <col min="17" max="17" width="9.33203125" style="2" customWidth="1"/>
    <col min="18" max="18" width="18.16015625" style="2" customWidth="1"/>
    <col min="19" max="19" width="0.65625" style="2" customWidth="1"/>
    <col min="20" max="16384" width="13.16015625" style="1" customWidth="1"/>
  </cols>
  <sheetData>
    <row r="1" spans="1:19" s="2" customFormat="1" ht="14.2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  <c r="P1" s="151"/>
      <c r="Q1" s="151"/>
      <c r="R1" s="151"/>
      <c r="S1" s="153"/>
    </row>
    <row r="2" spans="1:19" s="2" customFormat="1" ht="21" customHeight="1">
      <c r="A2" s="154"/>
      <c r="B2" s="131"/>
      <c r="C2" s="131"/>
      <c r="D2" s="131"/>
      <c r="E2" s="131"/>
      <c r="F2" s="131"/>
      <c r="G2" s="155" t="s">
        <v>560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56"/>
    </row>
    <row r="3" spans="1:19" s="2" customFormat="1" ht="11.25" customHeight="1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9"/>
    </row>
    <row r="4" spans="1:19" s="2" customFormat="1" ht="9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" customHeight="1">
      <c r="A5" s="18"/>
      <c r="B5" s="16" t="s">
        <v>561</v>
      </c>
      <c r="C5" s="16"/>
      <c r="D5" s="16"/>
      <c r="E5" s="788" t="s">
        <v>661</v>
      </c>
      <c r="F5" s="789"/>
      <c r="G5" s="789"/>
      <c r="H5" s="789"/>
      <c r="I5" s="789"/>
      <c r="J5" s="789"/>
      <c r="K5" s="789"/>
      <c r="L5" s="789"/>
      <c r="M5" s="790"/>
      <c r="N5" s="16"/>
      <c r="O5" s="16"/>
      <c r="P5" s="16" t="s">
        <v>563</v>
      </c>
      <c r="Q5" s="160"/>
      <c r="R5" s="20"/>
      <c r="S5" s="21"/>
    </row>
    <row r="6" spans="1:19" s="2" customFormat="1" ht="24" customHeight="1">
      <c r="A6" s="18"/>
      <c r="B6" s="16" t="s">
        <v>705</v>
      </c>
      <c r="C6" s="16"/>
      <c r="D6" s="16"/>
      <c r="E6" s="777" t="s">
        <v>716</v>
      </c>
      <c r="F6" s="778"/>
      <c r="G6" s="778"/>
      <c r="H6" s="778"/>
      <c r="I6" s="778"/>
      <c r="J6" s="778"/>
      <c r="K6" s="778"/>
      <c r="L6" s="778"/>
      <c r="M6" s="779"/>
      <c r="N6" s="16"/>
      <c r="O6" s="16"/>
      <c r="P6" s="16" t="s">
        <v>564</v>
      </c>
      <c r="Q6" s="161"/>
      <c r="R6" s="23"/>
      <c r="S6" s="21"/>
    </row>
    <row r="7" spans="1:19" s="2" customFormat="1" ht="24" customHeight="1" thickBot="1">
      <c r="A7" s="18"/>
      <c r="B7" s="16" t="s">
        <v>719</v>
      </c>
      <c r="C7" s="16"/>
      <c r="D7" s="16"/>
      <c r="E7" s="780" t="s">
        <v>933</v>
      </c>
      <c r="F7" s="764"/>
      <c r="G7" s="764"/>
      <c r="H7" s="764"/>
      <c r="I7" s="764"/>
      <c r="J7" s="764"/>
      <c r="K7" s="764"/>
      <c r="L7" s="764"/>
      <c r="M7" s="765"/>
      <c r="N7" s="16"/>
      <c r="O7" s="16"/>
      <c r="P7" s="16" t="s">
        <v>565</v>
      </c>
      <c r="Q7" s="24" t="s">
        <v>566</v>
      </c>
      <c r="R7" s="25"/>
      <c r="S7" s="21"/>
    </row>
    <row r="8" spans="1:19" s="2" customFormat="1" ht="24" customHeight="1" thickBot="1">
      <c r="A8" s="18"/>
      <c r="B8" s="766"/>
      <c r="C8" s="766"/>
      <c r="D8" s="76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567</v>
      </c>
      <c r="Q8" s="16" t="s">
        <v>568</v>
      </c>
      <c r="R8" s="16"/>
      <c r="S8" s="21"/>
    </row>
    <row r="9" spans="1:19" s="2" customFormat="1" ht="24" customHeight="1" thickBot="1">
      <c r="A9" s="18"/>
      <c r="B9" s="16" t="s">
        <v>569</v>
      </c>
      <c r="C9" s="16"/>
      <c r="D9" s="16"/>
      <c r="E9" s="797" t="s">
        <v>570</v>
      </c>
      <c r="F9" s="798"/>
      <c r="G9" s="798"/>
      <c r="H9" s="798"/>
      <c r="I9" s="798"/>
      <c r="J9" s="798"/>
      <c r="K9" s="798"/>
      <c r="L9" s="798"/>
      <c r="M9" s="799"/>
      <c r="N9" s="16"/>
      <c r="O9" s="16"/>
      <c r="P9" s="26" t="s">
        <v>571</v>
      </c>
      <c r="Q9" s="129"/>
      <c r="R9" s="128"/>
      <c r="S9" s="21"/>
    </row>
    <row r="10" spans="1:19" s="2" customFormat="1" ht="24" customHeight="1" thickBot="1">
      <c r="A10" s="18"/>
      <c r="B10" s="16" t="s">
        <v>572</v>
      </c>
      <c r="C10" s="16"/>
      <c r="D10" s="16"/>
      <c r="E10" s="803" t="s">
        <v>573</v>
      </c>
      <c r="F10" s="781"/>
      <c r="G10" s="781"/>
      <c r="H10" s="781"/>
      <c r="I10" s="781"/>
      <c r="J10" s="781"/>
      <c r="K10" s="781"/>
      <c r="L10" s="781"/>
      <c r="M10" s="782"/>
      <c r="N10" s="16"/>
      <c r="O10" s="16"/>
      <c r="P10" s="26" t="s">
        <v>574</v>
      </c>
      <c r="Q10" s="129" t="s">
        <v>575</v>
      </c>
      <c r="R10" s="128"/>
      <c r="S10" s="21"/>
    </row>
    <row r="11" spans="1:19" s="2" customFormat="1" ht="24" customHeight="1" thickBot="1">
      <c r="A11" s="18"/>
      <c r="B11" s="16" t="s">
        <v>576</v>
      </c>
      <c r="C11" s="16"/>
      <c r="D11" s="16"/>
      <c r="E11" s="803" t="s">
        <v>577</v>
      </c>
      <c r="F11" s="781"/>
      <c r="G11" s="781"/>
      <c r="H11" s="781"/>
      <c r="I11" s="781"/>
      <c r="J11" s="781"/>
      <c r="K11" s="781"/>
      <c r="L11" s="781"/>
      <c r="M11" s="782"/>
      <c r="N11" s="16"/>
      <c r="O11" s="16"/>
      <c r="P11" s="26"/>
      <c r="Q11" s="129"/>
      <c r="R11" s="128"/>
      <c r="S11" s="21"/>
    </row>
    <row r="12" spans="1:19" s="2" customFormat="1" ht="21" customHeight="1" thickBot="1">
      <c r="A12" s="29"/>
      <c r="B12" s="801" t="s">
        <v>578</v>
      </c>
      <c r="C12" s="801"/>
      <c r="D12" s="801"/>
      <c r="E12" s="783"/>
      <c r="F12" s="768"/>
      <c r="G12" s="768"/>
      <c r="H12" s="768"/>
      <c r="I12" s="768"/>
      <c r="J12" s="768"/>
      <c r="K12" s="768"/>
      <c r="L12" s="768"/>
      <c r="M12" s="769"/>
      <c r="N12" s="28"/>
      <c r="O12" s="28"/>
      <c r="P12" s="30"/>
      <c r="Q12" s="770"/>
      <c r="R12" s="771"/>
      <c r="S12" s="31"/>
    </row>
    <row r="13" spans="1:19" s="2" customFormat="1" ht="9.75" customHeight="1" thickBot="1">
      <c r="A13" s="29"/>
      <c r="B13" s="28"/>
      <c r="C13" s="28"/>
      <c r="D13" s="28"/>
      <c r="E13" s="135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135"/>
      <c r="Q13" s="135"/>
      <c r="R13" s="28"/>
      <c r="S13" s="31"/>
    </row>
    <row r="14" spans="1:19" s="2" customFormat="1" ht="18" customHeight="1" thickBot="1">
      <c r="A14" s="18"/>
      <c r="B14" s="16"/>
      <c r="C14" s="16"/>
      <c r="D14" s="16"/>
      <c r="E14" s="162" t="s">
        <v>579</v>
      </c>
      <c r="F14" s="16"/>
      <c r="G14" s="28"/>
      <c r="H14" s="16" t="s">
        <v>580</v>
      </c>
      <c r="I14" s="28"/>
      <c r="J14" s="16"/>
      <c r="K14" s="16"/>
      <c r="L14" s="16"/>
      <c r="M14" s="16"/>
      <c r="N14" s="16"/>
      <c r="O14" s="16"/>
      <c r="P14" s="16" t="s">
        <v>582</v>
      </c>
      <c r="Q14" s="19"/>
      <c r="R14" s="20"/>
      <c r="S14" s="21"/>
    </row>
    <row r="15" spans="1:19" s="2" customFormat="1" ht="18" customHeight="1" thickBot="1">
      <c r="A15" s="18"/>
      <c r="B15" s="16"/>
      <c r="C15" s="16"/>
      <c r="D15" s="16"/>
      <c r="E15" s="30"/>
      <c r="F15" s="16"/>
      <c r="G15" s="28"/>
      <c r="H15" s="772"/>
      <c r="I15" s="773"/>
      <c r="J15" s="16"/>
      <c r="K15" s="16"/>
      <c r="L15" s="16"/>
      <c r="M15" s="16"/>
      <c r="N15" s="16"/>
      <c r="O15" s="16"/>
      <c r="P15" s="163" t="s">
        <v>583</v>
      </c>
      <c r="Q15" s="164"/>
      <c r="R15" s="25"/>
      <c r="S15" s="21"/>
    </row>
    <row r="16" spans="1:19" s="2" customFormat="1" ht="9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7"/>
    </row>
    <row r="17" spans="1:19" s="2" customFormat="1" ht="20.25" customHeight="1">
      <c r="A17" s="165"/>
      <c r="B17" s="166"/>
      <c r="C17" s="166"/>
      <c r="D17" s="166"/>
      <c r="E17" s="40" t="s">
        <v>706</v>
      </c>
      <c r="F17" s="166"/>
      <c r="G17" s="166"/>
      <c r="H17" s="166"/>
      <c r="I17" s="166"/>
      <c r="J17" s="166"/>
      <c r="K17" s="166"/>
      <c r="L17" s="166"/>
      <c r="M17" s="166"/>
      <c r="N17" s="166"/>
      <c r="O17" s="36"/>
      <c r="P17" s="166"/>
      <c r="Q17" s="166"/>
      <c r="R17" s="166"/>
      <c r="S17" s="167"/>
    </row>
    <row r="18" spans="1:19" s="2" customFormat="1" ht="21" customHeight="1">
      <c r="A18" s="168" t="s">
        <v>707</v>
      </c>
      <c r="B18" s="169"/>
      <c r="C18" s="169"/>
      <c r="D18" s="170"/>
      <c r="E18" s="171" t="s">
        <v>589</v>
      </c>
      <c r="F18" s="170"/>
      <c r="G18" s="171" t="s">
        <v>708</v>
      </c>
      <c r="H18" s="169"/>
      <c r="I18" s="170"/>
      <c r="J18" s="171" t="s">
        <v>709</v>
      </c>
      <c r="K18" s="169"/>
      <c r="L18" s="171" t="s">
        <v>710</v>
      </c>
      <c r="M18" s="169"/>
      <c r="N18" s="169"/>
      <c r="O18" s="172"/>
      <c r="P18" s="170"/>
      <c r="Q18" s="171" t="s">
        <v>711</v>
      </c>
      <c r="R18" s="169"/>
      <c r="S18" s="173"/>
    </row>
    <row r="19" spans="1:19" s="2" customFormat="1" ht="18.75" customHeight="1">
      <c r="A19" s="174"/>
      <c r="B19" s="175"/>
      <c r="C19" s="175"/>
      <c r="D19" s="176">
        <v>0</v>
      </c>
      <c r="E19" s="92">
        <v>0</v>
      </c>
      <c r="F19" s="177"/>
      <c r="G19" s="178"/>
      <c r="H19" s="175"/>
      <c r="I19" s="176">
        <v>0</v>
      </c>
      <c r="J19" s="92">
        <v>0</v>
      </c>
      <c r="K19" s="179"/>
      <c r="L19" s="178"/>
      <c r="M19" s="175"/>
      <c r="N19" s="175"/>
      <c r="O19" s="180"/>
      <c r="P19" s="176">
        <v>0</v>
      </c>
      <c r="Q19" s="178"/>
      <c r="R19" s="181">
        <v>0</v>
      </c>
      <c r="S19" s="182"/>
    </row>
    <row r="20" spans="1:19" s="2" customFormat="1" ht="20.25" customHeight="1">
      <c r="A20" s="165"/>
      <c r="B20" s="166"/>
      <c r="C20" s="166"/>
      <c r="D20" s="166"/>
      <c r="E20" s="40" t="s">
        <v>712</v>
      </c>
      <c r="F20" s="166"/>
      <c r="G20" s="166"/>
      <c r="H20" s="166"/>
      <c r="I20" s="166"/>
      <c r="J20" s="183" t="s">
        <v>591</v>
      </c>
      <c r="K20" s="166"/>
      <c r="L20" s="166"/>
      <c r="M20" s="166"/>
      <c r="N20" s="166"/>
      <c r="O20" s="36"/>
      <c r="P20" s="166"/>
      <c r="Q20" s="166"/>
      <c r="R20" s="166"/>
      <c r="S20" s="167"/>
    </row>
    <row r="21" spans="1:19" s="2" customFormat="1" ht="18.75" customHeight="1">
      <c r="A21" s="64" t="s">
        <v>592</v>
      </c>
      <c r="B21" s="184"/>
      <c r="C21" s="66" t="s">
        <v>593</v>
      </c>
      <c r="D21" s="67"/>
      <c r="E21" s="67"/>
      <c r="F21" s="69"/>
      <c r="G21" s="64" t="s">
        <v>594</v>
      </c>
      <c r="H21" s="65"/>
      <c r="I21" s="66" t="s">
        <v>595</v>
      </c>
      <c r="J21" s="67"/>
      <c r="K21" s="67"/>
      <c r="L21" s="64" t="s">
        <v>596</v>
      </c>
      <c r="M21" s="65"/>
      <c r="N21" s="66" t="s">
        <v>597</v>
      </c>
      <c r="O21" s="70"/>
      <c r="P21" s="67"/>
      <c r="Q21" s="67"/>
      <c r="R21" s="67"/>
      <c r="S21" s="69"/>
    </row>
    <row r="22" spans="1:19" s="2" customFormat="1" ht="18.75" customHeight="1">
      <c r="A22" s="71" t="s">
        <v>598</v>
      </c>
      <c r="B22" s="185" t="s">
        <v>599</v>
      </c>
      <c r="C22" s="186"/>
      <c r="D22" s="74" t="s">
        <v>600</v>
      </c>
      <c r="E22" s="75">
        <f>'9310010303 - Rekapitulácia rozp'!C20</f>
        <v>0</v>
      </c>
      <c r="F22" s="187"/>
      <c r="G22" s="71" t="s">
        <v>601</v>
      </c>
      <c r="H22" s="77" t="s">
        <v>713</v>
      </c>
      <c r="I22" s="112"/>
      <c r="J22" s="188">
        <v>0</v>
      </c>
      <c r="K22" s="189"/>
      <c r="L22" s="71" t="s">
        <v>603</v>
      </c>
      <c r="M22" s="80" t="s">
        <v>604</v>
      </c>
      <c r="N22" s="87"/>
      <c r="O22" s="172"/>
      <c r="P22" s="87"/>
      <c r="Q22" s="190"/>
      <c r="R22" s="75">
        <v>0</v>
      </c>
      <c r="S22" s="187"/>
    </row>
    <row r="23" spans="1:19" s="2" customFormat="1" ht="18.75" customHeight="1">
      <c r="A23" s="71" t="s">
        <v>605</v>
      </c>
      <c r="B23" s="191"/>
      <c r="C23" s="192"/>
      <c r="D23" s="74" t="s">
        <v>606</v>
      </c>
      <c r="E23" s="75">
        <f>'9310010303 - Rekapitulácia rozp'!D20</f>
        <v>0</v>
      </c>
      <c r="F23" s="187"/>
      <c r="G23" s="71" t="s">
        <v>607</v>
      </c>
      <c r="H23" s="16" t="s">
        <v>608</v>
      </c>
      <c r="I23" s="112"/>
      <c r="J23" s="188">
        <v>0</v>
      </c>
      <c r="K23" s="189"/>
      <c r="L23" s="71" t="s">
        <v>609</v>
      </c>
      <c r="M23" s="80" t="s">
        <v>610</v>
      </c>
      <c r="N23" s="87"/>
      <c r="O23" s="172"/>
      <c r="P23" s="87"/>
      <c r="Q23" s="190"/>
      <c r="R23" s="75">
        <v>0</v>
      </c>
      <c r="S23" s="187"/>
    </row>
    <row r="24" spans="1:19" s="2" customFormat="1" ht="18.75" customHeight="1">
      <c r="A24" s="71" t="s">
        <v>611</v>
      </c>
      <c r="B24" s="185" t="s">
        <v>612</v>
      </c>
      <c r="C24" s="186"/>
      <c r="D24" s="74" t="s">
        <v>600</v>
      </c>
      <c r="E24" s="75">
        <v>0</v>
      </c>
      <c r="F24" s="187"/>
      <c r="G24" s="71" t="s">
        <v>613</v>
      </c>
      <c r="H24" s="77" t="s">
        <v>614</v>
      </c>
      <c r="I24" s="112"/>
      <c r="J24" s="188">
        <v>0</v>
      </c>
      <c r="K24" s="189"/>
      <c r="L24" s="71" t="s">
        <v>615</v>
      </c>
      <c r="M24" s="80" t="s">
        <v>616</v>
      </c>
      <c r="N24" s="87"/>
      <c r="O24" s="172"/>
      <c r="P24" s="87"/>
      <c r="Q24" s="190"/>
      <c r="R24" s="75">
        <v>0</v>
      </c>
      <c r="S24" s="187"/>
    </row>
    <row r="25" spans="1:19" s="2" customFormat="1" ht="18.75" customHeight="1">
      <c r="A25" s="71" t="s">
        <v>617</v>
      </c>
      <c r="B25" s="191"/>
      <c r="C25" s="192"/>
      <c r="D25" s="74" t="s">
        <v>606</v>
      </c>
      <c r="E25" s="75">
        <v>0</v>
      </c>
      <c r="F25" s="187"/>
      <c r="G25" s="71" t="s">
        <v>618</v>
      </c>
      <c r="H25" s="77"/>
      <c r="I25" s="112"/>
      <c r="J25" s="188">
        <v>0</v>
      </c>
      <c r="K25" s="189"/>
      <c r="L25" s="71" t="s">
        <v>619</v>
      </c>
      <c r="M25" s="80" t="s">
        <v>620</v>
      </c>
      <c r="N25" s="87"/>
      <c r="O25" s="172"/>
      <c r="P25" s="87"/>
      <c r="Q25" s="190"/>
      <c r="R25" s="75">
        <v>0</v>
      </c>
      <c r="S25" s="187"/>
    </row>
    <row r="26" spans="1:19" s="2" customFormat="1" ht="18.75" customHeight="1">
      <c r="A26" s="71" t="s">
        <v>621</v>
      </c>
      <c r="B26" s="185" t="s">
        <v>622</v>
      </c>
      <c r="C26" s="186"/>
      <c r="D26" s="74" t="s">
        <v>600</v>
      </c>
      <c r="E26" s="75">
        <v>0</v>
      </c>
      <c r="F26" s="187"/>
      <c r="G26" s="86"/>
      <c r="H26" s="87"/>
      <c r="I26" s="112"/>
      <c r="J26" s="188"/>
      <c r="K26" s="189"/>
      <c r="L26" s="71" t="s">
        <v>623</v>
      </c>
      <c r="M26" s="80" t="s">
        <v>624</v>
      </c>
      <c r="N26" s="87"/>
      <c r="O26" s="172"/>
      <c r="P26" s="87"/>
      <c r="Q26" s="190"/>
      <c r="R26" s="75">
        <v>0</v>
      </c>
      <c r="S26" s="187"/>
    </row>
    <row r="27" spans="1:19" s="2" customFormat="1" ht="18.75" customHeight="1">
      <c r="A27" s="71" t="s">
        <v>625</v>
      </c>
      <c r="B27" s="191"/>
      <c r="C27" s="192"/>
      <c r="D27" s="74" t="s">
        <v>606</v>
      </c>
      <c r="E27" s="75">
        <v>0</v>
      </c>
      <c r="F27" s="187"/>
      <c r="G27" s="86"/>
      <c r="H27" s="87"/>
      <c r="I27" s="112"/>
      <c r="J27" s="188"/>
      <c r="K27" s="189"/>
      <c r="L27" s="71" t="s">
        <v>626</v>
      </c>
      <c r="M27" s="77" t="s">
        <v>627</v>
      </c>
      <c r="N27" s="87"/>
      <c r="O27" s="172"/>
      <c r="P27" s="87"/>
      <c r="Q27" s="112"/>
      <c r="R27" s="75">
        <v>0</v>
      </c>
      <c r="S27" s="187"/>
    </row>
    <row r="28" spans="1:19" s="2" customFormat="1" ht="18.75" customHeight="1">
      <c r="A28" s="71" t="s">
        <v>628</v>
      </c>
      <c r="B28" s="802" t="s">
        <v>629</v>
      </c>
      <c r="C28" s="802"/>
      <c r="D28" s="802"/>
      <c r="E28" s="193">
        <f>SUM(E22:E27)</f>
        <v>0</v>
      </c>
      <c r="F28" s="167"/>
      <c r="G28" s="71" t="s">
        <v>630</v>
      </c>
      <c r="H28" s="89" t="s">
        <v>631</v>
      </c>
      <c r="I28" s="112"/>
      <c r="J28" s="194"/>
      <c r="K28" s="195"/>
      <c r="L28" s="71" t="s">
        <v>632</v>
      </c>
      <c r="M28" s="89" t="s">
        <v>633</v>
      </c>
      <c r="N28" s="87"/>
      <c r="O28" s="172"/>
      <c r="P28" s="87"/>
      <c r="Q28" s="112"/>
      <c r="R28" s="193">
        <v>0</v>
      </c>
      <c r="S28" s="167"/>
    </row>
    <row r="29" spans="1:19" s="2" customFormat="1" ht="18.75" customHeight="1">
      <c r="A29" s="90" t="s">
        <v>634</v>
      </c>
      <c r="B29" s="91" t="s">
        <v>635</v>
      </c>
      <c r="C29" s="196"/>
      <c r="D29" s="197"/>
      <c r="E29" s="198">
        <v>0</v>
      </c>
      <c r="F29" s="37"/>
      <c r="G29" s="90" t="s">
        <v>636</v>
      </c>
      <c r="H29" s="91" t="s">
        <v>637</v>
      </c>
      <c r="I29" s="197"/>
      <c r="J29" s="199">
        <v>0</v>
      </c>
      <c r="K29" s="200"/>
      <c r="L29" s="90" t="s">
        <v>638</v>
      </c>
      <c r="M29" s="91" t="s">
        <v>639</v>
      </c>
      <c r="N29" s="196"/>
      <c r="O29" s="36"/>
      <c r="P29" s="196"/>
      <c r="Q29" s="197"/>
      <c r="R29" s="198">
        <v>0</v>
      </c>
      <c r="S29" s="37"/>
    </row>
    <row r="30" spans="1:19" s="2" customFormat="1" ht="18.75" customHeight="1">
      <c r="A30" s="93" t="s">
        <v>572</v>
      </c>
      <c r="B30" s="15"/>
      <c r="C30" s="15"/>
      <c r="D30" s="15"/>
      <c r="E30" s="15"/>
      <c r="F30" s="201"/>
      <c r="G30" s="202"/>
      <c r="H30" s="15"/>
      <c r="I30" s="15"/>
      <c r="J30" s="15"/>
      <c r="K30" s="15"/>
      <c r="L30" s="64" t="s">
        <v>640</v>
      </c>
      <c r="M30" s="170"/>
      <c r="N30" s="66" t="s">
        <v>641</v>
      </c>
      <c r="O30" s="70"/>
      <c r="P30" s="169"/>
      <c r="Q30" s="169"/>
      <c r="R30" s="169"/>
      <c r="S30" s="173"/>
    </row>
    <row r="31" spans="1:19" s="2" customFormat="1" ht="18.75" customHeight="1">
      <c r="A31" s="18"/>
      <c r="B31" s="16"/>
      <c r="C31" s="16"/>
      <c r="D31" s="16"/>
      <c r="E31" s="16"/>
      <c r="F31" s="203"/>
      <c r="G31" s="204"/>
      <c r="H31" s="16"/>
      <c r="I31" s="16"/>
      <c r="J31" s="16"/>
      <c r="K31" s="16"/>
      <c r="L31" s="71" t="s">
        <v>642</v>
      </c>
      <c r="M31" s="77" t="s">
        <v>643</v>
      </c>
      <c r="N31" s="87"/>
      <c r="O31" s="172"/>
      <c r="P31" s="87"/>
      <c r="Q31" s="112"/>
      <c r="R31" s="193">
        <f>E28+J28+R28+E29+J29+R29</f>
        <v>0</v>
      </c>
      <c r="S31" s="167"/>
    </row>
    <row r="32" spans="1:19" s="2" customFormat="1" ht="18.75" customHeight="1" thickBot="1">
      <c r="A32" s="104" t="s">
        <v>644</v>
      </c>
      <c r="B32" s="172"/>
      <c r="C32" s="172"/>
      <c r="D32" s="172"/>
      <c r="E32" s="172"/>
      <c r="F32" s="192"/>
      <c r="G32" s="105" t="s">
        <v>645</v>
      </c>
      <c r="H32" s="172"/>
      <c r="I32" s="172"/>
      <c r="J32" s="172"/>
      <c r="K32" s="172"/>
      <c r="L32" s="71" t="s">
        <v>646</v>
      </c>
      <c r="M32" s="80" t="s">
        <v>647</v>
      </c>
      <c r="N32" s="109">
        <v>20</v>
      </c>
      <c r="O32" s="205" t="s">
        <v>648</v>
      </c>
      <c r="P32" s="111">
        <f>R31</f>
        <v>0</v>
      </c>
      <c r="Q32" s="112"/>
      <c r="R32" s="113">
        <f>P32*0.2</f>
        <v>0</v>
      </c>
      <c r="S32" s="206"/>
    </row>
    <row r="33" spans="1:19" s="2" customFormat="1" ht="12.75" customHeight="1" hidden="1">
      <c r="A33" s="114"/>
      <c r="B33" s="207"/>
      <c r="C33" s="207"/>
      <c r="D33" s="207"/>
      <c r="E33" s="207"/>
      <c r="F33" s="186"/>
      <c r="G33" s="208"/>
      <c r="H33" s="207"/>
      <c r="I33" s="207"/>
      <c r="J33" s="207"/>
      <c r="K33" s="207"/>
      <c r="L33" s="209"/>
      <c r="M33" s="210"/>
      <c r="N33" s="211"/>
      <c r="O33" s="212"/>
      <c r="P33" s="213"/>
      <c r="Q33" s="211"/>
      <c r="R33" s="214"/>
      <c r="S33" s="187"/>
    </row>
    <row r="34" spans="1:19" s="2" customFormat="1" ht="35.25" customHeight="1" thickBot="1">
      <c r="A34" s="120" t="s">
        <v>569</v>
      </c>
      <c r="B34" s="215"/>
      <c r="C34" s="215"/>
      <c r="D34" s="215"/>
      <c r="E34" s="16"/>
      <c r="F34" s="203"/>
      <c r="G34" s="204"/>
      <c r="H34" s="16"/>
      <c r="I34" s="16"/>
      <c r="J34" s="16"/>
      <c r="K34" s="16"/>
      <c r="L34" s="90" t="s">
        <v>649</v>
      </c>
      <c r="M34" s="767" t="s">
        <v>650</v>
      </c>
      <c r="N34" s="800"/>
      <c r="O34" s="800"/>
      <c r="P34" s="800"/>
      <c r="Q34" s="197"/>
      <c r="R34" s="216">
        <f>SUM(R31:R33)</f>
        <v>0</v>
      </c>
      <c r="S34" s="128"/>
    </row>
    <row r="35" spans="1:19" s="2" customFormat="1" ht="33" customHeight="1">
      <c r="A35" s="104" t="s">
        <v>644</v>
      </c>
      <c r="B35" s="172"/>
      <c r="C35" s="172"/>
      <c r="D35" s="172"/>
      <c r="E35" s="172"/>
      <c r="F35" s="192"/>
      <c r="G35" s="105" t="s">
        <v>645</v>
      </c>
      <c r="H35" s="172"/>
      <c r="I35" s="172"/>
      <c r="J35" s="172"/>
      <c r="K35" s="172"/>
      <c r="L35" s="64" t="s">
        <v>651</v>
      </c>
      <c r="M35" s="170"/>
      <c r="N35" s="66" t="s">
        <v>652</v>
      </c>
      <c r="O35" s="70"/>
      <c r="P35" s="169"/>
      <c r="Q35" s="169"/>
      <c r="R35" s="217"/>
      <c r="S35" s="173"/>
    </row>
    <row r="36" spans="1:19" s="2" customFormat="1" ht="20.25" customHeight="1">
      <c r="A36" s="123" t="s">
        <v>576</v>
      </c>
      <c r="B36" s="207"/>
      <c r="C36" s="207"/>
      <c r="D36" s="207"/>
      <c r="E36" s="207"/>
      <c r="F36" s="186"/>
      <c r="G36" s="218"/>
      <c r="H36" s="207"/>
      <c r="I36" s="207"/>
      <c r="J36" s="207"/>
      <c r="K36" s="207"/>
      <c r="L36" s="71" t="s">
        <v>653</v>
      </c>
      <c r="M36" s="77" t="s">
        <v>714</v>
      </c>
      <c r="N36" s="87"/>
      <c r="O36" s="172"/>
      <c r="P36" s="87"/>
      <c r="Q36" s="112"/>
      <c r="R36" s="75">
        <v>0</v>
      </c>
      <c r="S36" s="187"/>
    </row>
    <row r="37" spans="1:19" s="2" customFormat="1" ht="18.75" customHeight="1">
      <c r="A37" s="18"/>
      <c r="B37" s="16"/>
      <c r="C37" s="16"/>
      <c r="D37" s="16"/>
      <c r="E37" s="16"/>
      <c r="F37" s="203"/>
      <c r="G37" s="219"/>
      <c r="H37" s="16"/>
      <c r="I37" s="16"/>
      <c r="J37" s="16"/>
      <c r="K37" s="16"/>
      <c r="L37" s="71" t="s">
        <v>655</v>
      </c>
      <c r="M37" s="77" t="s">
        <v>656</v>
      </c>
      <c r="N37" s="87"/>
      <c r="O37" s="172"/>
      <c r="P37" s="87"/>
      <c r="Q37" s="112"/>
      <c r="R37" s="75">
        <v>0</v>
      </c>
      <c r="S37" s="187"/>
    </row>
    <row r="38" spans="1:19" s="2" customFormat="1" ht="18.75" customHeight="1" thickBot="1">
      <c r="A38" s="124" t="s">
        <v>644</v>
      </c>
      <c r="B38" s="36"/>
      <c r="C38" s="36"/>
      <c r="D38" s="36"/>
      <c r="E38" s="36"/>
      <c r="F38" s="220"/>
      <c r="G38" s="126" t="s">
        <v>645</v>
      </c>
      <c r="H38" s="36"/>
      <c r="I38" s="36"/>
      <c r="J38" s="36"/>
      <c r="K38" s="36"/>
      <c r="L38" s="90" t="s">
        <v>657</v>
      </c>
      <c r="M38" s="91" t="s">
        <v>715</v>
      </c>
      <c r="N38" s="196"/>
      <c r="O38" s="221"/>
      <c r="P38" s="196"/>
      <c r="Q38" s="197"/>
      <c r="R38" s="92">
        <v>0</v>
      </c>
      <c r="S38" s="222"/>
    </row>
  </sheetData>
  <sheetProtection/>
  <mergeCells count="13">
    <mergeCell ref="B28:D28"/>
    <mergeCell ref="B12:D12"/>
    <mergeCell ref="E12:M12"/>
    <mergeCell ref="Q12:R12"/>
    <mergeCell ref="H15:I15"/>
    <mergeCell ref="E9:M9"/>
    <mergeCell ref="E10:M10"/>
    <mergeCell ref="M34:P34"/>
    <mergeCell ref="E11:M11"/>
    <mergeCell ref="E5:M5"/>
    <mergeCell ref="E6:M6"/>
    <mergeCell ref="E7:M7"/>
    <mergeCell ref="B8:D8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74" r:id="rId1"/>
  <headerFooter alignWithMargins="0">
    <oddFooter>&amp;C   Strana &amp;P 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view="pageBreakPreview" zoomScaleSheetLayoutView="100" zoomScalePageLayoutView="0" workbookViewId="0" topLeftCell="A1">
      <selection activeCell="B51" sqref="B51"/>
    </sheetView>
  </sheetViews>
  <sheetFormatPr defaultColWidth="13.33203125" defaultRowHeight="9" customHeight="1"/>
  <cols>
    <col min="1" max="1" width="19.33203125" style="314" customWidth="1"/>
    <col min="2" max="2" width="90.5" style="314" customWidth="1"/>
    <col min="3" max="3" width="27.5" style="314" customWidth="1"/>
    <col min="4" max="4" width="26.33203125" style="314" customWidth="1"/>
    <col min="5" max="5" width="26.83203125" style="314" customWidth="1"/>
    <col min="6" max="7" width="24.66015625" style="314" customWidth="1"/>
    <col min="8" max="16384" width="13.33203125" style="314" customWidth="1"/>
  </cols>
  <sheetData>
    <row r="1" spans="1:7" ht="30" customHeight="1">
      <c r="A1" s="857" t="s">
        <v>721</v>
      </c>
      <c r="B1" s="857"/>
      <c r="C1" s="857"/>
      <c r="D1" s="857"/>
      <c r="E1" s="857"/>
      <c r="F1" s="857"/>
      <c r="G1" s="857"/>
    </row>
    <row r="2" spans="1:7" ht="12" customHeight="1">
      <c r="A2" s="315" t="s">
        <v>722</v>
      </c>
      <c r="B2" s="315"/>
      <c r="C2" s="315"/>
      <c r="D2" s="315"/>
      <c r="E2" s="315"/>
      <c r="F2" s="315"/>
      <c r="G2" s="315"/>
    </row>
    <row r="3" spans="1:7" ht="12" customHeight="1">
      <c r="A3" s="315" t="s">
        <v>723</v>
      </c>
      <c r="B3" s="315"/>
      <c r="C3" s="315"/>
      <c r="D3" s="315"/>
      <c r="E3" s="315"/>
      <c r="F3" s="315"/>
      <c r="G3" s="315"/>
    </row>
    <row r="4" spans="1:7" ht="12.75" customHeight="1">
      <c r="A4" s="316" t="s">
        <v>724</v>
      </c>
      <c r="B4" s="316" t="s">
        <v>934</v>
      </c>
      <c r="C4" s="315"/>
      <c r="D4" s="315"/>
      <c r="E4" s="315"/>
      <c r="F4" s="315"/>
      <c r="G4" s="315"/>
    </row>
    <row r="5" spans="1:7" ht="6" customHeight="1">
      <c r="A5" s="317"/>
      <c r="B5" s="317"/>
      <c r="C5" s="317"/>
      <c r="D5" s="317"/>
      <c r="E5" s="317"/>
      <c r="F5" s="317"/>
      <c r="G5" s="317"/>
    </row>
    <row r="6" spans="1:7" ht="12.75" customHeight="1">
      <c r="A6" s="318" t="s">
        <v>726</v>
      </c>
      <c r="B6" s="318"/>
      <c r="C6" s="319"/>
      <c r="D6" s="320"/>
      <c r="E6" s="319"/>
      <c r="F6" s="319"/>
      <c r="G6" s="319"/>
    </row>
    <row r="7" spans="1:7" ht="14.25" customHeight="1">
      <c r="A7" s="318" t="s">
        <v>727</v>
      </c>
      <c r="B7" s="318"/>
      <c r="C7" s="321"/>
      <c r="D7" s="858" t="s">
        <v>728</v>
      </c>
      <c r="E7" s="859"/>
      <c r="F7" s="860"/>
      <c r="G7" s="321"/>
    </row>
    <row r="8" spans="1:7" ht="14.25" customHeight="1">
      <c r="A8" s="318" t="s">
        <v>729</v>
      </c>
      <c r="B8" s="318"/>
      <c r="C8" s="321"/>
      <c r="D8" s="318" t="s">
        <v>339</v>
      </c>
      <c r="E8" s="321"/>
      <c r="F8" s="321"/>
      <c r="G8" s="321"/>
    </row>
    <row r="9" spans="1:7" ht="6" customHeight="1">
      <c r="A9" s="322"/>
      <c r="B9" s="322"/>
      <c r="C9" s="322"/>
      <c r="D9" s="322"/>
      <c r="E9" s="322"/>
      <c r="F9" s="322"/>
      <c r="G9" s="322"/>
    </row>
    <row r="10" spans="1:7" ht="23.25" customHeight="1">
      <c r="A10" s="323" t="s">
        <v>668</v>
      </c>
      <c r="B10" s="323" t="s">
        <v>731</v>
      </c>
      <c r="C10" s="323" t="s">
        <v>732</v>
      </c>
      <c r="D10" s="323" t="s">
        <v>606</v>
      </c>
      <c r="E10" s="323" t="s">
        <v>733</v>
      </c>
      <c r="F10" s="323" t="s">
        <v>734</v>
      </c>
      <c r="G10" s="323" t="s">
        <v>735</v>
      </c>
    </row>
    <row r="11" spans="1:7" ht="12.75" customHeight="1" hidden="1">
      <c r="A11" s="323" t="s">
        <v>598</v>
      </c>
      <c r="B11" s="323" t="s">
        <v>605</v>
      </c>
      <c r="C11" s="324" t="s">
        <v>611</v>
      </c>
      <c r="D11" s="324" t="s">
        <v>617</v>
      </c>
      <c r="E11" s="324" t="s">
        <v>621</v>
      </c>
      <c r="F11" s="324" t="s">
        <v>625</v>
      </c>
      <c r="G11" s="324" t="s">
        <v>628</v>
      </c>
    </row>
    <row r="12" spans="1:7" ht="3.75" customHeight="1">
      <c r="A12" s="325"/>
      <c r="B12" s="325"/>
      <c r="C12" s="322"/>
      <c r="D12" s="322"/>
      <c r="E12" s="322"/>
      <c r="F12" s="322"/>
      <c r="G12" s="322"/>
    </row>
    <row r="13" spans="1:7" ht="30" customHeight="1">
      <c r="A13" s="326" t="s">
        <v>599</v>
      </c>
      <c r="B13" s="327" t="s">
        <v>736</v>
      </c>
      <c r="C13" s="485">
        <f>SUM(C14:C19)</f>
        <v>0</v>
      </c>
      <c r="D13" s="485">
        <f>SUM(D14:D19)</f>
        <v>0</v>
      </c>
      <c r="E13" s="485">
        <f>SUM(E14:E19)</f>
        <v>0</v>
      </c>
      <c r="F13" s="328">
        <f>SUM(F14:F19)</f>
        <v>3794.4398767032562</v>
      </c>
      <c r="G13" s="328">
        <f>SUM(G14:G19)</f>
        <v>275.31095</v>
      </c>
    </row>
    <row r="14" spans="1:7" ht="27.75" customHeight="1">
      <c r="A14" s="329" t="s">
        <v>598</v>
      </c>
      <c r="B14" s="330" t="s">
        <v>737</v>
      </c>
      <c r="C14" s="486">
        <v>0</v>
      </c>
      <c r="D14" s="486">
        <f>'9310010303 - Rozpočet'!G15+'9310010303 - Rozpočet'!G16+'9310010303 - Rozpočet'!G17+'9310010303 - Rozpočet'!G18+'9310010303 - Rozpočet'!G19+'9310010303 - Rozpočet'!G20+'9310010303 - Rozpočet'!G21+'9310010303 - Rozpočet'!G22+'9310010303 - Rozpočet'!G23+'9310010303 - Rozpočet'!G24+'9310010303 - Rozpočet'!G25</f>
        <v>0</v>
      </c>
      <c r="E14" s="486">
        <f aca="true" t="shared" si="0" ref="E14:E19">D14+C14</f>
        <v>0</v>
      </c>
      <c r="F14" s="331">
        <v>0</v>
      </c>
      <c r="G14" s="331">
        <v>272.99495</v>
      </c>
    </row>
    <row r="15" spans="1:7" ht="27.75" customHeight="1">
      <c r="A15" s="329" t="s">
        <v>605</v>
      </c>
      <c r="B15" s="330" t="s">
        <v>738</v>
      </c>
      <c r="C15" s="486">
        <f>'9310010303 - Rozpočet'!G32</f>
        <v>0</v>
      </c>
      <c r="D15" s="486">
        <f>'9310010303 - Rozpočet'!G27+'9310010303 - Rozpočet'!G28+'9310010303 - Rozpočet'!G29+'9310010303 - Rozpočet'!G31+'9310010303 - Rozpočet'!G30</f>
        <v>0</v>
      </c>
      <c r="E15" s="486">
        <f t="shared" si="0"/>
        <v>0</v>
      </c>
      <c r="F15" s="331">
        <v>4.86063204</v>
      </c>
      <c r="G15" s="331">
        <v>0</v>
      </c>
    </row>
    <row r="16" spans="1:7" ht="27.75" customHeight="1">
      <c r="A16" s="329" t="s">
        <v>621</v>
      </c>
      <c r="B16" s="330" t="s">
        <v>739</v>
      </c>
      <c r="C16" s="486">
        <f>'9310010303 - Rozpočet'!G38+'9310010303 - Rozpočet'!G40</f>
        <v>0</v>
      </c>
      <c r="D16" s="486">
        <f>'9310010303 - Rozpočet'!G34+'9310010303 - Rozpočet'!G35+'9310010303 - Rozpočet'!G36+'9310010303 - Rozpočet'!G37+'9310010303 - Rozpočet'!G39</f>
        <v>0</v>
      </c>
      <c r="E16" s="486">
        <f t="shared" si="0"/>
        <v>0</v>
      </c>
      <c r="F16" s="331">
        <v>3156.8723322</v>
      </c>
      <c r="G16" s="331">
        <v>0</v>
      </c>
    </row>
    <row r="17" spans="1:7" ht="27.75" customHeight="1">
      <c r="A17" s="329" t="s">
        <v>601</v>
      </c>
      <c r="B17" s="330" t="s">
        <v>935</v>
      </c>
      <c r="C17" s="486">
        <v>0</v>
      </c>
      <c r="D17" s="486">
        <f>'9310010303 - Rozpočet'!G42</f>
        <v>0</v>
      </c>
      <c r="E17" s="486">
        <f t="shared" si="0"/>
        <v>0</v>
      </c>
      <c r="F17" s="331">
        <v>0</v>
      </c>
      <c r="G17" s="331">
        <v>0</v>
      </c>
    </row>
    <row r="18" spans="1:7" ht="27.75" customHeight="1">
      <c r="A18" s="329" t="s">
        <v>607</v>
      </c>
      <c r="B18" s="330" t="s">
        <v>740</v>
      </c>
      <c r="C18" s="486">
        <f>'9310010303 - Rozpočet'!G45+'9310010303 - Rozpočet'!G47+'9310010303 - Rozpočet'!G52+'9310010303 - Rozpočet'!G54+'9310010303 - Rozpočet'!G55+'9310010303 - Rozpočet'!G56+'9310010303 - Rozpočet'!G58+'9310010303 - Rozpočet'!G63+'9310010303 - Rozpočet'!G66</f>
        <v>0</v>
      </c>
      <c r="D18" s="486">
        <f>'9310010303 - Rozpočet'!G44+'9310010303 - Rozpočet'!G46+'9310010303 - Rozpočet'!G48+'9310010303 - Rozpočet'!G49+'9310010303 - Rozpočet'!G50+'9310010303 - Rozpočet'!G51+'9310010303 - Rozpočet'!G53+'9310010303 - Rozpočet'!G57+'9310010303 - Rozpočet'!G59+'9310010303 - Rozpočet'!G60+'9310010303 - Rozpočet'!G61+'9310010303 - Rozpočet'!G62+'9310010303 - Rozpočet'!G64+'9310010303 - Rozpočet'!G65+'9310010303 - Rozpočet'!G67+'9310010303 - Rozpočet'!G68+'9310010303 - Rozpočet'!G69+'9310010303 - Rozpočet'!G70+'9310010303 - Rozpočet'!G71+'9310010303 - Rozpočet'!G72+'9310010303 - Rozpočet'!G73+'9310010303 - Rozpočet'!G74</f>
        <v>0</v>
      </c>
      <c r="E18" s="486">
        <f t="shared" si="0"/>
        <v>0</v>
      </c>
      <c r="F18" s="331">
        <v>632.706912463256</v>
      </c>
      <c r="G18" s="331">
        <v>2.316</v>
      </c>
    </row>
    <row r="19" spans="1:7" ht="27.75" customHeight="1">
      <c r="A19" s="329" t="s">
        <v>741</v>
      </c>
      <c r="B19" s="330" t="s">
        <v>742</v>
      </c>
      <c r="C19" s="486">
        <v>0</v>
      </c>
      <c r="D19" s="486">
        <f>'9310010303 - Rozpočet'!G76</f>
        <v>0</v>
      </c>
      <c r="E19" s="486">
        <f t="shared" si="0"/>
        <v>0</v>
      </c>
      <c r="F19" s="331">
        <v>0</v>
      </c>
      <c r="G19" s="331">
        <v>0</v>
      </c>
    </row>
    <row r="20" spans="1:7" ht="30" customHeight="1">
      <c r="A20" s="332"/>
      <c r="B20" s="333" t="s">
        <v>746</v>
      </c>
      <c r="C20" s="487">
        <f>C13</f>
        <v>0</v>
      </c>
      <c r="D20" s="487">
        <f>D13</f>
        <v>0</v>
      </c>
      <c r="E20" s="487">
        <f>E13</f>
        <v>0</v>
      </c>
      <c r="F20" s="334">
        <f>F13</f>
        <v>3794.4398767032562</v>
      </c>
      <c r="G20" s="334">
        <f>G13</f>
        <v>275.31095</v>
      </c>
    </row>
  </sheetData>
  <sheetProtection/>
  <mergeCells count="2">
    <mergeCell ref="A1:G1"/>
    <mergeCell ref="D7:F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50" r:id="rId1"/>
  <headerFooter alignWithMargins="0">
    <oddFooter>&amp;C   Strana &amp;P 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GridLines="0" view="pageBreakPreview" zoomScaleSheetLayoutView="100" zoomScalePageLayoutView="0" workbookViewId="0" topLeftCell="A46">
      <selection activeCell="J15" sqref="J15"/>
    </sheetView>
  </sheetViews>
  <sheetFormatPr defaultColWidth="13.16015625" defaultRowHeight="9" customHeight="1"/>
  <cols>
    <col min="1" max="1" width="5" style="269" customWidth="1"/>
    <col min="2" max="2" width="17.33203125" style="270" customWidth="1"/>
    <col min="3" max="3" width="62.33203125" style="270" customWidth="1"/>
    <col min="4" max="4" width="4.83203125" style="270" customWidth="1"/>
    <col min="5" max="5" width="14.16015625" style="271" customWidth="1"/>
    <col min="6" max="6" width="14.33203125" style="271" customWidth="1"/>
    <col min="7" max="7" width="21.66015625" style="271" customWidth="1"/>
    <col min="8" max="8" width="17.33203125" style="271" customWidth="1"/>
    <col min="9" max="16384" width="13.16015625" style="1" customWidth="1"/>
  </cols>
  <sheetData>
    <row r="1" spans="1:8" s="2" customFormat="1" ht="27" customHeight="1">
      <c r="A1" s="845" t="s">
        <v>308</v>
      </c>
      <c r="B1" s="846"/>
      <c r="C1" s="846"/>
      <c r="D1" s="846"/>
      <c r="E1" s="846"/>
      <c r="F1" s="846"/>
      <c r="G1" s="846"/>
      <c r="H1" s="846"/>
    </row>
    <row r="2" spans="1:8" s="2" customFormat="1" ht="12" customHeight="1">
      <c r="A2" s="133" t="s">
        <v>722</v>
      </c>
      <c r="B2" s="137"/>
      <c r="C2" s="137"/>
      <c r="D2" s="137"/>
      <c r="E2" s="137"/>
      <c r="F2" s="137"/>
      <c r="G2" s="137"/>
      <c r="H2" s="137"/>
    </row>
    <row r="3" spans="1:8" s="2" customFormat="1" ht="12" customHeight="1">
      <c r="A3" s="133" t="s">
        <v>723</v>
      </c>
      <c r="B3" s="137"/>
      <c r="C3" s="137"/>
      <c r="D3" s="137"/>
      <c r="E3" s="137"/>
      <c r="F3" s="137"/>
      <c r="G3" s="137"/>
      <c r="H3" s="137"/>
    </row>
    <row r="4" spans="1:8" s="2" customFormat="1" ht="12.75" customHeight="1">
      <c r="A4" s="244" t="s">
        <v>724</v>
      </c>
      <c r="B4" s="133"/>
      <c r="C4" s="244" t="s">
        <v>934</v>
      </c>
      <c r="D4" s="134"/>
      <c r="E4" s="134"/>
      <c r="F4" s="134"/>
      <c r="G4" s="134"/>
      <c r="H4" s="134"/>
    </row>
    <row r="5" spans="1:8" s="2" customFormat="1" ht="6" customHeight="1">
      <c r="A5" s="245"/>
      <c r="B5" s="246"/>
      <c r="C5" s="246"/>
      <c r="D5" s="246"/>
      <c r="E5" s="247"/>
      <c r="F5" s="247"/>
      <c r="G5" s="247"/>
      <c r="H5" s="247"/>
    </row>
    <row r="6" spans="1:8" s="2" customFormat="1" ht="12" customHeight="1">
      <c r="A6" s="137" t="s">
        <v>726</v>
      </c>
      <c r="B6" s="137"/>
      <c r="C6" s="137"/>
      <c r="D6" s="137"/>
      <c r="E6" s="137"/>
      <c r="F6" s="137"/>
      <c r="G6" s="137"/>
      <c r="H6" s="137"/>
    </row>
    <row r="7" spans="1:8" s="2" customFormat="1" ht="12.75" customHeight="1">
      <c r="A7" s="137" t="s">
        <v>747</v>
      </c>
      <c r="B7" s="137"/>
      <c r="C7" s="137"/>
      <c r="D7" s="137"/>
      <c r="E7" s="137" t="s">
        <v>728</v>
      </c>
      <c r="F7" s="137"/>
      <c r="G7" s="137"/>
      <c r="H7" s="137"/>
    </row>
    <row r="8" spans="1:8" s="2" customFormat="1" ht="12.75" customHeight="1">
      <c r="A8" s="847" t="s">
        <v>729</v>
      </c>
      <c r="B8" s="848"/>
      <c r="C8" s="848"/>
      <c r="D8" s="248"/>
      <c r="E8" s="137" t="s">
        <v>340</v>
      </c>
      <c r="F8" s="249"/>
      <c r="G8" s="249"/>
      <c r="H8" s="249"/>
    </row>
    <row r="9" spans="1:8" s="2" customFormat="1" ht="6" customHeight="1">
      <c r="A9" s="245"/>
      <c r="B9" s="245"/>
      <c r="C9" s="245"/>
      <c r="D9" s="245"/>
      <c r="E9" s="245"/>
      <c r="F9" s="245"/>
      <c r="G9" s="245"/>
      <c r="H9" s="245"/>
    </row>
    <row r="10" spans="1:8" s="2" customFormat="1" ht="27.75" customHeight="1">
      <c r="A10" s="250" t="s">
        <v>748</v>
      </c>
      <c r="B10" s="250" t="s">
        <v>749</v>
      </c>
      <c r="C10" s="250" t="s">
        <v>731</v>
      </c>
      <c r="D10" s="250" t="s">
        <v>750</v>
      </c>
      <c r="E10" s="250" t="s">
        <v>751</v>
      </c>
      <c r="F10" s="250" t="s">
        <v>752</v>
      </c>
      <c r="G10" s="250" t="s">
        <v>733</v>
      </c>
      <c r="H10" s="250" t="s">
        <v>734</v>
      </c>
    </row>
    <row r="11" spans="1:8" s="2" customFormat="1" ht="12.75" customHeight="1" hidden="1">
      <c r="A11" s="250" t="s">
        <v>598</v>
      </c>
      <c r="B11" s="250" t="s">
        <v>605</v>
      </c>
      <c r="C11" s="250" t="s">
        <v>611</v>
      </c>
      <c r="D11" s="250" t="s">
        <v>617</v>
      </c>
      <c r="E11" s="250" t="s">
        <v>621</v>
      </c>
      <c r="F11" s="250" t="s">
        <v>625</v>
      </c>
      <c r="G11" s="250" t="s">
        <v>628</v>
      </c>
      <c r="H11" s="250" t="s">
        <v>601</v>
      </c>
    </row>
    <row r="12" spans="1:8" s="2" customFormat="1" ht="3" customHeight="1">
      <c r="A12" s="245"/>
      <c r="B12" s="245"/>
      <c r="C12" s="245"/>
      <c r="D12" s="245"/>
      <c r="E12" s="245"/>
      <c r="F12" s="245"/>
      <c r="G12" s="245"/>
      <c r="H12" s="245"/>
    </row>
    <row r="13" spans="1:8" s="2" customFormat="1" ht="30" customHeight="1">
      <c r="A13" s="251"/>
      <c r="B13" s="252" t="s">
        <v>599</v>
      </c>
      <c r="C13" s="252" t="s">
        <v>736</v>
      </c>
      <c r="D13" s="252"/>
      <c r="E13" s="253"/>
      <c r="F13" s="461"/>
      <c r="G13" s="461">
        <f>G14+G26+G33+G41+G43+G75</f>
        <v>0</v>
      </c>
      <c r="H13" s="253">
        <f>H14+H26+H33+H41+H43+H75</f>
        <v>3794.4398767032562</v>
      </c>
    </row>
    <row r="14" spans="1:8" s="2" customFormat="1" ht="27.75" customHeight="1">
      <c r="A14" s="254"/>
      <c r="B14" s="255" t="s">
        <v>598</v>
      </c>
      <c r="C14" s="255" t="s">
        <v>737</v>
      </c>
      <c r="D14" s="255"/>
      <c r="E14" s="256"/>
      <c r="F14" s="462"/>
      <c r="G14" s="462">
        <f>SUM(G15:G25)</f>
        <v>0</v>
      </c>
      <c r="H14" s="256">
        <f>SUM(H15:H25)</f>
        <v>0</v>
      </c>
    </row>
    <row r="15" spans="1:8" s="2" customFormat="1" ht="21" customHeight="1">
      <c r="A15" s="257">
        <v>1</v>
      </c>
      <c r="B15" s="258" t="s">
        <v>753</v>
      </c>
      <c r="C15" s="258" t="s">
        <v>754</v>
      </c>
      <c r="D15" s="258" t="s">
        <v>755</v>
      </c>
      <c r="E15" s="259">
        <v>12.84</v>
      </c>
      <c r="F15" s="463"/>
      <c r="G15" s="463">
        <f aca="true" t="shared" si="0" ref="G15:G25">ROUND(E15*F15,2)</f>
        <v>0</v>
      </c>
      <c r="H15" s="259">
        <v>0</v>
      </c>
    </row>
    <row r="16" spans="1:8" s="2" customFormat="1" ht="21" customHeight="1">
      <c r="A16" s="257">
        <v>2</v>
      </c>
      <c r="B16" s="258" t="s">
        <v>756</v>
      </c>
      <c r="C16" s="258" t="s">
        <v>757</v>
      </c>
      <c r="D16" s="258" t="s">
        <v>755</v>
      </c>
      <c r="E16" s="259">
        <v>44.48</v>
      </c>
      <c r="F16" s="463"/>
      <c r="G16" s="463">
        <f t="shared" si="0"/>
        <v>0</v>
      </c>
      <c r="H16" s="259">
        <v>0</v>
      </c>
    </row>
    <row r="17" spans="1:8" s="2" customFormat="1" ht="21" customHeight="1">
      <c r="A17" s="257">
        <v>3</v>
      </c>
      <c r="B17" s="258" t="s">
        <v>758</v>
      </c>
      <c r="C17" s="258" t="s">
        <v>759</v>
      </c>
      <c r="D17" s="258" t="s">
        <v>755</v>
      </c>
      <c r="E17" s="259">
        <v>458.45</v>
      </c>
      <c r="F17" s="463"/>
      <c r="G17" s="463">
        <f t="shared" si="0"/>
        <v>0</v>
      </c>
      <c r="H17" s="259">
        <v>0</v>
      </c>
    </row>
    <row r="18" spans="1:8" s="2" customFormat="1" ht="21" customHeight="1">
      <c r="A18" s="257">
        <v>4</v>
      </c>
      <c r="B18" s="258" t="s">
        <v>762</v>
      </c>
      <c r="C18" s="258" t="s">
        <v>763</v>
      </c>
      <c r="D18" s="258" t="s">
        <v>764</v>
      </c>
      <c r="E18" s="259">
        <v>206.75</v>
      </c>
      <c r="F18" s="463"/>
      <c r="G18" s="463">
        <f t="shared" si="0"/>
        <v>0</v>
      </c>
      <c r="H18" s="259">
        <v>0</v>
      </c>
    </row>
    <row r="19" spans="1:8" s="2" customFormat="1" ht="21" customHeight="1">
      <c r="A19" s="257">
        <v>5</v>
      </c>
      <c r="B19" s="258" t="s">
        <v>765</v>
      </c>
      <c r="C19" s="258" t="s">
        <v>766</v>
      </c>
      <c r="D19" s="258" t="s">
        <v>767</v>
      </c>
      <c r="E19" s="259">
        <v>714.01</v>
      </c>
      <c r="F19" s="463"/>
      <c r="G19" s="463">
        <f t="shared" si="0"/>
        <v>0</v>
      </c>
      <c r="H19" s="259">
        <v>0</v>
      </c>
    </row>
    <row r="20" spans="1:8" s="2" customFormat="1" ht="21" customHeight="1">
      <c r="A20" s="257">
        <v>6</v>
      </c>
      <c r="B20" s="258" t="s">
        <v>768</v>
      </c>
      <c r="C20" s="258" t="s">
        <v>769</v>
      </c>
      <c r="D20" s="258" t="s">
        <v>767</v>
      </c>
      <c r="E20" s="259">
        <v>219.16</v>
      </c>
      <c r="F20" s="463"/>
      <c r="G20" s="463">
        <f t="shared" si="0"/>
        <v>0</v>
      </c>
      <c r="H20" s="259">
        <v>0</v>
      </c>
    </row>
    <row r="21" spans="1:8" s="2" customFormat="1" ht="12" customHeight="1">
      <c r="A21" s="257">
        <v>7</v>
      </c>
      <c r="B21" s="258" t="s">
        <v>770</v>
      </c>
      <c r="C21" s="258" t="s">
        <v>771</v>
      </c>
      <c r="D21" s="258" t="s">
        <v>767</v>
      </c>
      <c r="E21" s="259">
        <v>933.17</v>
      </c>
      <c r="F21" s="463"/>
      <c r="G21" s="463">
        <f t="shared" si="0"/>
        <v>0</v>
      </c>
      <c r="H21" s="259">
        <v>0</v>
      </c>
    </row>
    <row r="22" spans="1:8" s="2" customFormat="1" ht="21" customHeight="1">
      <c r="A22" s="257">
        <v>8</v>
      </c>
      <c r="B22" s="258" t="s">
        <v>770</v>
      </c>
      <c r="C22" s="258" t="s">
        <v>892</v>
      </c>
      <c r="D22" s="258" t="s">
        <v>767</v>
      </c>
      <c r="E22" s="259">
        <v>2799.51</v>
      </c>
      <c r="F22" s="463"/>
      <c r="G22" s="463">
        <f t="shared" si="0"/>
        <v>0</v>
      </c>
      <c r="H22" s="259">
        <v>0</v>
      </c>
    </row>
    <row r="23" spans="1:8" s="2" customFormat="1" ht="21" customHeight="1">
      <c r="A23" s="257">
        <v>9</v>
      </c>
      <c r="B23" s="258" t="s">
        <v>774</v>
      </c>
      <c r="C23" s="258" t="s">
        <v>775</v>
      </c>
      <c r="D23" s="258" t="s">
        <v>767</v>
      </c>
      <c r="E23" s="259">
        <v>933.17</v>
      </c>
      <c r="F23" s="463"/>
      <c r="G23" s="463">
        <f t="shared" si="0"/>
        <v>0</v>
      </c>
      <c r="H23" s="259">
        <v>0</v>
      </c>
    </row>
    <row r="24" spans="1:8" s="2" customFormat="1" ht="21" customHeight="1">
      <c r="A24" s="257">
        <v>10</v>
      </c>
      <c r="B24" s="258" t="s">
        <v>774</v>
      </c>
      <c r="C24" s="258" t="s">
        <v>893</v>
      </c>
      <c r="D24" s="258" t="s">
        <v>767</v>
      </c>
      <c r="E24" s="259">
        <v>933.17</v>
      </c>
      <c r="F24" s="463"/>
      <c r="G24" s="463">
        <f t="shared" si="0"/>
        <v>0</v>
      </c>
      <c r="H24" s="259">
        <v>0</v>
      </c>
    </row>
    <row r="25" spans="1:8" s="2" customFormat="1" ht="21" customHeight="1">
      <c r="A25" s="257">
        <v>11</v>
      </c>
      <c r="B25" s="258" t="s">
        <v>894</v>
      </c>
      <c r="C25" s="258" t="s">
        <v>895</v>
      </c>
      <c r="D25" s="258" t="s">
        <v>767</v>
      </c>
      <c r="E25" s="259">
        <v>997.1</v>
      </c>
      <c r="F25" s="463"/>
      <c r="G25" s="463">
        <f t="shared" si="0"/>
        <v>0</v>
      </c>
      <c r="H25" s="259">
        <v>0</v>
      </c>
    </row>
    <row r="26" spans="1:8" s="2" customFormat="1" ht="27.75" customHeight="1">
      <c r="A26" s="254"/>
      <c r="B26" s="255" t="s">
        <v>605</v>
      </c>
      <c r="C26" s="255" t="s">
        <v>738</v>
      </c>
      <c r="D26" s="255"/>
      <c r="E26" s="256"/>
      <c r="F26" s="462"/>
      <c r="G26" s="462">
        <f>SUM(G27:G32)</f>
        <v>0</v>
      </c>
      <c r="H26" s="256">
        <v>4.86063204</v>
      </c>
    </row>
    <row r="27" spans="1:8" s="2" customFormat="1" ht="12" customHeight="1">
      <c r="A27" s="257">
        <v>12</v>
      </c>
      <c r="B27" s="258" t="s">
        <v>936</v>
      </c>
      <c r="C27" s="258" t="s">
        <v>937</v>
      </c>
      <c r="D27" s="258" t="s">
        <v>767</v>
      </c>
      <c r="E27" s="259">
        <v>1.477</v>
      </c>
      <c r="F27" s="463"/>
      <c r="G27" s="463">
        <f aca="true" t="shared" si="1" ref="G27:G32">ROUND(E27*F27,2)</f>
        <v>0</v>
      </c>
      <c r="H27" s="259">
        <v>3.56801844</v>
      </c>
    </row>
    <row r="28" spans="1:8" s="2" customFormat="1" ht="12" customHeight="1">
      <c r="A28" s="257">
        <v>13</v>
      </c>
      <c r="B28" s="258" t="s">
        <v>938</v>
      </c>
      <c r="C28" s="258" t="s">
        <v>939</v>
      </c>
      <c r="D28" s="258" t="s">
        <v>755</v>
      </c>
      <c r="E28" s="259">
        <v>14.76</v>
      </c>
      <c r="F28" s="463"/>
      <c r="G28" s="463">
        <f t="shared" si="1"/>
        <v>0</v>
      </c>
      <c r="H28" s="259">
        <v>0.0143172</v>
      </c>
    </row>
    <row r="29" spans="1:8" s="2" customFormat="1" ht="12" customHeight="1">
      <c r="A29" s="257">
        <v>14</v>
      </c>
      <c r="B29" s="258" t="s">
        <v>940</v>
      </c>
      <c r="C29" s="258" t="s">
        <v>941</v>
      </c>
      <c r="D29" s="258" t="s">
        <v>755</v>
      </c>
      <c r="E29" s="259">
        <v>14.76</v>
      </c>
      <c r="F29" s="463"/>
      <c r="G29" s="463">
        <f t="shared" si="1"/>
        <v>0</v>
      </c>
      <c r="H29" s="259">
        <v>0</v>
      </c>
    </row>
    <row r="30" spans="1:8" s="2" customFormat="1" ht="12" customHeight="1">
      <c r="A30" s="257">
        <v>15</v>
      </c>
      <c r="B30" s="258" t="s">
        <v>942</v>
      </c>
      <c r="C30" s="258" t="s">
        <v>943</v>
      </c>
      <c r="D30" s="258" t="s">
        <v>778</v>
      </c>
      <c r="E30" s="259">
        <v>0.148</v>
      </c>
      <c r="F30" s="463"/>
      <c r="G30" s="463">
        <f t="shared" si="1"/>
        <v>0</v>
      </c>
      <c r="H30" s="259">
        <v>0.1508046</v>
      </c>
    </row>
    <row r="31" spans="1:8" s="2" customFormat="1" ht="21" customHeight="1">
      <c r="A31" s="257">
        <v>16</v>
      </c>
      <c r="B31" s="258" t="s">
        <v>779</v>
      </c>
      <c r="C31" s="258" t="s">
        <v>896</v>
      </c>
      <c r="D31" s="258" t="s">
        <v>755</v>
      </c>
      <c r="E31" s="259">
        <v>3355.63</v>
      </c>
      <c r="F31" s="463"/>
      <c r="G31" s="463">
        <f t="shared" si="1"/>
        <v>0</v>
      </c>
      <c r="H31" s="259">
        <v>0.1006689</v>
      </c>
    </row>
    <row r="32" spans="1:8" s="2" customFormat="1" ht="21" customHeight="1">
      <c r="A32" s="260">
        <v>17</v>
      </c>
      <c r="B32" s="261" t="s">
        <v>781</v>
      </c>
      <c r="C32" s="261" t="s">
        <v>782</v>
      </c>
      <c r="D32" s="261" t="s">
        <v>755</v>
      </c>
      <c r="E32" s="262">
        <v>3422.743</v>
      </c>
      <c r="F32" s="464"/>
      <c r="G32" s="464">
        <f t="shared" si="1"/>
        <v>0</v>
      </c>
      <c r="H32" s="262">
        <v>1.0268229</v>
      </c>
    </row>
    <row r="33" spans="1:8" s="2" customFormat="1" ht="27.75" customHeight="1">
      <c r="A33" s="254"/>
      <c r="B33" s="255" t="s">
        <v>621</v>
      </c>
      <c r="C33" s="255" t="s">
        <v>739</v>
      </c>
      <c r="D33" s="255"/>
      <c r="E33" s="256"/>
      <c r="F33" s="462"/>
      <c r="G33" s="462">
        <f>SUM(G34:G40)</f>
        <v>0</v>
      </c>
      <c r="H33" s="256">
        <v>3156.8723322</v>
      </c>
    </row>
    <row r="34" spans="1:8" s="2" customFormat="1" ht="21" customHeight="1">
      <c r="A34" s="257">
        <v>18</v>
      </c>
      <c r="B34" s="258" t="s">
        <v>783</v>
      </c>
      <c r="C34" s="258" t="s">
        <v>897</v>
      </c>
      <c r="D34" s="258" t="s">
        <v>755</v>
      </c>
      <c r="E34" s="259">
        <v>3355.63</v>
      </c>
      <c r="F34" s="463"/>
      <c r="G34" s="463">
        <f aca="true" t="shared" si="2" ref="G34:G40">ROUND(E34*F34,2)</f>
        <v>0</v>
      </c>
      <c r="H34" s="259">
        <v>939.3750622</v>
      </c>
    </row>
    <row r="35" spans="1:8" s="2" customFormat="1" ht="21" customHeight="1">
      <c r="A35" s="257">
        <v>19</v>
      </c>
      <c r="B35" s="258" t="s">
        <v>785</v>
      </c>
      <c r="C35" s="258" t="s">
        <v>898</v>
      </c>
      <c r="D35" s="258" t="s">
        <v>755</v>
      </c>
      <c r="E35" s="259">
        <v>3355.63</v>
      </c>
      <c r="F35" s="463"/>
      <c r="G35" s="463">
        <f t="shared" si="2"/>
        <v>0</v>
      </c>
      <c r="H35" s="259">
        <v>1185.8125294</v>
      </c>
    </row>
    <row r="36" spans="1:8" s="2" customFormat="1" ht="30.75" customHeight="1">
      <c r="A36" s="257">
        <v>20</v>
      </c>
      <c r="B36" s="258" t="s">
        <v>793</v>
      </c>
      <c r="C36" s="258" t="s">
        <v>794</v>
      </c>
      <c r="D36" s="258" t="s">
        <v>755</v>
      </c>
      <c r="E36" s="259">
        <v>16.01</v>
      </c>
      <c r="F36" s="463"/>
      <c r="G36" s="463">
        <f t="shared" si="2"/>
        <v>0</v>
      </c>
      <c r="H36" s="259">
        <v>2.0758566</v>
      </c>
    </row>
    <row r="37" spans="1:8" s="2" customFormat="1" ht="12" customHeight="1">
      <c r="A37" s="257">
        <v>21</v>
      </c>
      <c r="B37" s="258" t="s">
        <v>899</v>
      </c>
      <c r="C37" s="258" t="s">
        <v>944</v>
      </c>
      <c r="D37" s="258" t="s">
        <v>755</v>
      </c>
      <c r="E37" s="259">
        <v>120.01</v>
      </c>
      <c r="F37" s="463"/>
      <c r="G37" s="463">
        <f t="shared" si="2"/>
        <v>0</v>
      </c>
      <c r="H37" s="259">
        <v>13.44112</v>
      </c>
    </row>
    <row r="38" spans="1:8" s="2" customFormat="1" ht="21" customHeight="1">
      <c r="A38" s="260">
        <v>22</v>
      </c>
      <c r="B38" s="261" t="s">
        <v>903</v>
      </c>
      <c r="C38" s="261" t="s">
        <v>904</v>
      </c>
      <c r="D38" s="261" t="s">
        <v>755</v>
      </c>
      <c r="E38" s="262">
        <v>121.21</v>
      </c>
      <c r="F38" s="464"/>
      <c r="G38" s="464">
        <f t="shared" si="2"/>
        <v>0</v>
      </c>
      <c r="H38" s="262">
        <v>16.72698</v>
      </c>
    </row>
    <row r="39" spans="1:8" s="2" customFormat="1" ht="21" customHeight="1">
      <c r="A39" s="257">
        <v>23</v>
      </c>
      <c r="B39" s="258" t="s">
        <v>905</v>
      </c>
      <c r="C39" s="258" t="s">
        <v>906</v>
      </c>
      <c r="D39" s="258" t="s">
        <v>755</v>
      </c>
      <c r="E39" s="259">
        <v>3355.63</v>
      </c>
      <c r="F39" s="463"/>
      <c r="G39" s="463">
        <f t="shared" si="2"/>
        <v>0</v>
      </c>
      <c r="H39" s="259">
        <v>375.83056</v>
      </c>
    </row>
    <row r="40" spans="1:8" s="2" customFormat="1" ht="12" customHeight="1">
      <c r="A40" s="260">
        <v>24</v>
      </c>
      <c r="B40" s="261" t="s">
        <v>907</v>
      </c>
      <c r="C40" s="261" t="s">
        <v>908</v>
      </c>
      <c r="D40" s="261" t="s">
        <v>755</v>
      </c>
      <c r="E40" s="262">
        <v>3389.186</v>
      </c>
      <c r="F40" s="464"/>
      <c r="G40" s="464">
        <f t="shared" si="2"/>
        <v>0</v>
      </c>
      <c r="H40" s="262">
        <v>623.610224</v>
      </c>
    </row>
    <row r="41" spans="1:8" s="2" customFormat="1" ht="27.75" customHeight="1">
      <c r="A41" s="254"/>
      <c r="B41" s="255" t="s">
        <v>601</v>
      </c>
      <c r="C41" s="255" t="s">
        <v>935</v>
      </c>
      <c r="D41" s="255"/>
      <c r="E41" s="256"/>
      <c r="F41" s="462"/>
      <c r="G41" s="462">
        <f>SUM(G42)</f>
        <v>0</v>
      </c>
      <c r="H41" s="256">
        <v>0</v>
      </c>
    </row>
    <row r="42" spans="1:8" s="2" customFormat="1" ht="12" customHeight="1">
      <c r="A42" s="257">
        <v>25</v>
      </c>
      <c r="B42" s="258" t="s">
        <v>945</v>
      </c>
      <c r="C42" s="258" t="s">
        <v>946</v>
      </c>
      <c r="D42" s="258" t="s">
        <v>764</v>
      </c>
      <c r="E42" s="259">
        <v>89.26</v>
      </c>
      <c r="F42" s="463"/>
      <c r="G42" s="463">
        <f>ROUND(E42*F42,2)</f>
        <v>0</v>
      </c>
      <c r="H42" s="259">
        <v>0</v>
      </c>
    </row>
    <row r="43" spans="1:8" s="2" customFormat="1" ht="27.75" customHeight="1">
      <c r="A43" s="254"/>
      <c r="B43" s="255" t="s">
        <v>607</v>
      </c>
      <c r="C43" s="255" t="s">
        <v>740</v>
      </c>
      <c r="D43" s="255"/>
      <c r="E43" s="256"/>
      <c r="F43" s="462"/>
      <c r="G43" s="462">
        <f>SUM(G44:G74)</f>
        <v>0</v>
      </c>
      <c r="H43" s="256">
        <v>632.706912463256</v>
      </c>
    </row>
    <row r="44" spans="1:8" s="2" customFormat="1" ht="21" customHeight="1">
      <c r="A44" s="257">
        <v>26</v>
      </c>
      <c r="B44" s="258" t="s">
        <v>797</v>
      </c>
      <c r="C44" s="258" t="s">
        <v>798</v>
      </c>
      <c r="D44" s="258" t="s">
        <v>799</v>
      </c>
      <c r="E44" s="259">
        <v>74</v>
      </c>
      <c r="F44" s="463"/>
      <c r="G44" s="463">
        <f aca="true" t="shared" si="3" ref="G44:G74">ROUND(E44*F44,2)</f>
        <v>0</v>
      </c>
      <c r="H44" s="259">
        <v>18.18198648</v>
      </c>
    </row>
    <row r="45" spans="1:8" s="2" customFormat="1" ht="12" customHeight="1">
      <c r="A45" s="260">
        <v>27</v>
      </c>
      <c r="B45" s="261" t="s">
        <v>800</v>
      </c>
      <c r="C45" s="261" t="s">
        <v>801</v>
      </c>
      <c r="D45" s="261" t="s">
        <v>799</v>
      </c>
      <c r="E45" s="262">
        <v>74</v>
      </c>
      <c r="F45" s="464"/>
      <c r="G45" s="464">
        <f t="shared" si="3"/>
        <v>0</v>
      </c>
      <c r="H45" s="262">
        <v>0.06882</v>
      </c>
    </row>
    <row r="46" spans="1:8" s="2" customFormat="1" ht="21" customHeight="1">
      <c r="A46" s="257">
        <v>28</v>
      </c>
      <c r="B46" s="258" t="s">
        <v>802</v>
      </c>
      <c r="C46" s="258" t="s">
        <v>803</v>
      </c>
      <c r="D46" s="258" t="s">
        <v>799</v>
      </c>
      <c r="E46" s="259">
        <v>49</v>
      </c>
      <c r="F46" s="463"/>
      <c r="G46" s="463">
        <f t="shared" si="3"/>
        <v>0</v>
      </c>
      <c r="H46" s="259">
        <v>5.85942</v>
      </c>
    </row>
    <row r="47" spans="1:8" s="2" customFormat="1" ht="12" customHeight="1">
      <c r="A47" s="260">
        <v>29</v>
      </c>
      <c r="B47" s="261" t="s">
        <v>804</v>
      </c>
      <c r="C47" s="261" t="s">
        <v>805</v>
      </c>
      <c r="D47" s="261" t="s">
        <v>799</v>
      </c>
      <c r="E47" s="262">
        <v>49</v>
      </c>
      <c r="F47" s="464"/>
      <c r="G47" s="464">
        <f t="shared" si="3"/>
        <v>0</v>
      </c>
      <c r="H47" s="262">
        <v>0.0686</v>
      </c>
    </row>
    <row r="48" spans="1:8" s="2" customFormat="1" ht="21" customHeight="1">
      <c r="A48" s="257">
        <v>30</v>
      </c>
      <c r="B48" s="258" t="s">
        <v>808</v>
      </c>
      <c r="C48" s="258" t="s">
        <v>809</v>
      </c>
      <c r="D48" s="258" t="s">
        <v>755</v>
      </c>
      <c r="E48" s="259">
        <v>81</v>
      </c>
      <c r="F48" s="463"/>
      <c r="G48" s="463">
        <f t="shared" si="3"/>
        <v>0</v>
      </c>
      <c r="H48" s="259">
        <v>0.162</v>
      </c>
    </row>
    <row r="49" spans="1:8" s="2" customFormat="1" ht="21" customHeight="1">
      <c r="A49" s="257">
        <v>31</v>
      </c>
      <c r="B49" s="258" t="s">
        <v>812</v>
      </c>
      <c r="C49" s="258" t="s">
        <v>813</v>
      </c>
      <c r="D49" s="258" t="s">
        <v>755</v>
      </c>
      <c r="E49" s="259">
        <v>81</v>
      </c>
      <c r="F49" s="463"/>
      <c r="G49" s="463">
        <f t="shared" si="3"/>
        <v>0</v>
      </c>
      <c r="H49" s="259">
        <v>0.000162</v>
      </c>
    </row>
    <row r="50" spans="1:8" s="2" customFormat="1" ht="21" customHeight="1">
      <c r="A50" s="257">
        <v>32</v>
      </c>
      <c r="B50" s="258" t="s">
        <v>814</v>
      </c>
      <c r="C50" s="258" t="s">
        <v>815</v>
      </c>
      <c r="D50" s="258" t="s">
        <v>799</v>
      </c>
      <c r="E50" s="259">
        <v>2</v>
      </c>
      <c r="F50" s="463"/>
      <c r="G50" s="463">
        <f t="shared" si="3"/>
        <v>0</v>
      </c>
      <c r="H50" s="259">
        <v>0</v>
      </c>
    </row>
    <row r="51" spans="1:8" s="2" customFormat="1" ht="21" customHeight="1">
      <c r="A51" s="257">
        <v>33</v>
      </c>
      <c r="B51" s="258" t="s">
        <v>816</v>
      </c>
      <c r="C51" s="258" t="s">
        <v>830</v>
      </c>
      <c r="D51" s="258" t="s">
        <v>799</v>
      </c>
      <c r="E51" s="259">
        <v>61</v>
      </c>
      <c r="F51" s="463"/>
      <c r="G51" s="463">
        <f t="shared" si="3"/>
        <v>0</v>
      </c>
      <c r="H51" s="259">
        <v>0</v>
      </c>
    </row>
    <row r="52" spans="1:8" s="2" customFormat="1" ht="21" customHeight="1">
      <c r="A52" s="260">
        <v>34</v>
      </c>
      <c r="B52" s="261" t="s">
        <v>831</v>
      </c>
      <c r="C52" s="261" t="s">
        <v>832</v>
      </c>
      <c r="D52" s="261" t="s">
        <v>799</v>
      </c>
      <c r="E52" s="262">
        <v>61</v>
      </c>
      <c r="F52" s="464"/>
      <c r="G52" s="464">
        <f t="shared" si="3"/>
        <v>0</v>
      </c>
      <c r="H52" s="262">
        <v>0.1525</v>
      </c>
    </row>
    <row r="53" spans="1:8" s="2" customFormat="1" ht="21" customHeight="1">
      <c r="A53" s="257">
        <v>35</v>
      </c>
      <c r="B53" s="258" t="s">
        <v>833</v>
      </c>
      <c r="C53" s="258" t="s">
        <v>834</v>
      </c>
      <c r="D53" s="258" t="s">
        <v>764</v>
      </c>
      <c r="E53" s="259">
        <v>200.05</v>
      </c>
      <c r="F53" s="463"/>
      <c r="G53" s="463">
        <f t="shared" si="3"/>
        <v>0</v>
      </c>
      <c r="H53" s="259">
        <v>30.4536115</v>
      </c>
    </row>
    <row r="54" spans="1:8" s="2" customFormat="1" ht="21" customHeight="1">
      <c r="A54" s="260">
        <v>36</v>
      </c>
      <c r="B54" s="261" t="s">
        <v>835</v>
      </c>
      <c r="C54" s="261" t="s">
        <v>836</v>
      </c>
      <c r="D54" s="261" t="s">
        <v>799</v>
      </c>
      <c r="E54" s="262">
        <v>2.02</v>
      </c>
      <c r="F54" s="464"/>
      <c r="G54" s="464">
        <f t="shared" si="3"/>
        <v>0</v>
      </c>
      <c r="H54" s="262">
        <v>0.171296</v>
      </c>
    </row>
    <row r="55" spans="1:8" s="2" customFormat="1" ht="21" customHeight="1">
      <c r="A55" s="260">
        <v>37</v>
      </c>
      <c r="B55" s="261" t="s">
        <v>837</v>
      </c>
      <c r="C55" s="261" t="s">
        <v>838</v>
      </c>
      <c r="D55" s="261" t="s">
        <v>799</v>
      </c>
      <c r="E55" s="262">
        <v>127.644</v>
      </c>
      <c r="F55" s="464"/>
      <c r="G55" s="464">
        <f t="shared" si="3"/>
        <v>0</v>
      </c>
      <c r="H55" s="262">
        <v>10.84974</v>
      </c>
    </row>
    <row r="56" spans="1:8" s="2" customFormat="1" ht="21" customHeight="1">
      <c r="A56" s="260">
        <v>38</v>
      </c>
      <c r="B56" s="261" t="s">
        <v>839</v>
      </c>
      <c r="C56" s="261" t="s">
        <v>840</v>
      </c>
      <c r="D56" s="261" t="s">
        <v>799</v>
      </c>
      <c r="E56" s="262">
        <v>72.387</v>
      </c>
      <c r="F56" s="464"/>
      <c r="G56" s="464">
        <f t="shared" si="3"/>
        <v>0</v>
      </c>
      <c r="H56" s="262">
        <v>6.51483</v>
      </c>
    </row>
    <row r="57" spans="1:8" s="2" customFormat="1" ht="21" customHeight="1">
      <c r="A57" s="257">
        <v>39</v>
      </c>
      <c r="B57" s="258" t="s">
        <v>841</v>
      </c>
      <c r="C57" s="258" t="s">
        <v>842</v>
      </c>
      <c r="D57" s="258" t="s">
        <v>764</v>
      </c>
      <c r="E57" s="259">
        <v>1934.87</v>
      </c>
      <c r="F57" s="463"/>
      <c r="G57" s="463">
        <f t="shared" si="3"/>
        <v>0</v>
      </c>
      <c r="H57" s="259">
        <v>262.233180311256</v>
      </c>
    </row>
    <row r="58" spans="1:8" s="2" customFormat="1" ht="12" customHeight="1">
      <c r="A58" s="260">
        <v>40</v>
      </c>
      <c r="B58" s="261" t="s">
        <v>843</v>
      </c>
      <c r="C58" s="261" t="s">
        <v>844</v>
      </c>
      <c r="D58" s="261" t="s">
        <v>799</v>
      </c>
      <c r="E58" s="262">
        <v>1954.219</v>
      </c>
      <c r="F58" s="464"/>
      <c r="G58" s="464">
        <f t="shared" si="3"/>
        <v>0</v>
      </c>
      <c r="H58" s="262">
        <v>44.947037</v>
      </c>
    </row>
    <row r="59" spans="1:8" s="2" customFormat="1" ht="21" customHeight="1">
      <c r="A59" s="257">
        <v>41</v>
      </c>
      <c r="B59" s="258" t="s">
        <v>845</v>
      </c>
      <c r="C59" s="258" t="s">
        <v>846</v>
      </c>
      <c r="D59" s="258" t="s">
        <v>767</v>
      </c>
      <c r="E59" s="259">
        <v>106.74</v>
      </c>
      <c r="F59" s="463"/>
      <c r="G59" s="463">
        <f t="shared" si="3"/>
        <v>0</v>
      </c>
      <c r="H59" s="259">
        <v>252.210609</v>
      </c>
    </row>
    <row r="60" spans="1:8" s="2" customFormat="1" ht="12" customHeight="1">
      <c r="A60" s="257">
        <v>42</v>
      </c>
      <c r="B60" s="258" t="s">
        <v>947</v>
      </c>
      <c r="C60" s="258" t="s">
        <v>948</v>
      </c>
      <c r="D60" s="258" t="s">
        <v>764</v>
      </c>
      <c r="E60" s="259">
        <v>40.76</v>
      </c>
      <c r="F60" s="463"/>
      <c r="G60" s="463">
        <f t="shared" si="3"/>
        <v>0</v>
      </c>
      <c r="H60" s="259">
        <v>0</v>
      </c>
    </row>
    <row r="61" spans="1:8" s="2" customFormat="1" ht="21" customHeight="1">
      <c r="A61" s="257">
        <v>43</v>
      </c>
      <c r="B61" s="258" t="s">
        <v>847</v>
      </c>
      <c r="C61" s="258" t="s">
        <v>848</v>
      </c>
      <c r="D61" s="258" t="s">
        <v>764</v>
      </c>
      <c r="E61" s="259">
        <v>77.8</v>
      </c>
      <c r="F61" s="463"/>
      <c r="G61" s="463">
        <f t="shared" si="3"/>
        <v>0</v>
      </c>
      <c r="H61" s="259">
        <v>0</v>
      </c>
    </row>
    <row r="62" spans="1:8" s="2" customFormat="1" ht="30.75" customHeight="1">
      <c r="A62" s="257">
        <v>44</v>
      </c>
      <c r="B62" s="258" t="s">
        <v>857</v>
      </c>
      <c r="C62" s="258" t="s">
        <v>858</v>
      </c>
      <c r="D62" s="258" t="s">
        <v>799</v>
      </c>
      <c r="E62" s="259">
        <v>3</v>
      </c>
      <c r="F62" s="463"/>
      <c r="G62" s="463">
        <f t="shared" si="3"/>
        <v>0</v>
      </c>
      <c r="H62" s="259">
        <v>0.26703</v>
      </c>
    </row>
    <row r="63" spans="1:8" s="2" customFormat="1" ht="30.75" customHeight="1">
      <c r="A63" s="260">
        <v>45</v>
      </c>
      <c r="B63" s="261" t="s">
        <v>859</v>
      </c>
      <c r="C63" s="261" t="s">
        <v>860</v>
      </c>
      <c r="D63" s="261" t="s">
        <v>799</v>
      </c>
      <c r="E63" s="262">
        <v>3</v>
      </c>
      <c r="F63" s="464"/>
      <c r="G63" s="464">
        <f t="shared" si="3"/>
        <v>0</v>
      </c>
      <c r="H63" s="262">
        <v>0.0657</v>
      </c>
    </row>
    <row r="64" spans="1:8" s="2" customFormat="1" ht="12" customHeight="1">
      <c r="A64" s="257">
        <v>46</v>
      </c>
      <c r="B64" s="258" t="s">
        <v>949</v>
      </c>
      <c r="C64" s="258" t="s">
        <v>950</v>
      </c>
      <c r="D64" s="258"/>
      <c r="E64" s="259">
        <v>37</v>
      </c>
      <c r="F64" s="463"/>
      <c r="G64" s="463">
        <f t="shared" si="3"/>
        <v>0</v>
      </c>
      <c r="H64" s="259">
        <v>0</v>
      </c>
    </row>
    <row r="65" spans="1:8" s="2" customFormat="1" ht="21" customHeight="1">
      <c r="A65" s="257">
        <v>47</v>
      </c>
      <c r="B65" s="258" t="s">
        <v>861</v>
      </c>
      <c r="C65" s="258" t="s">
        <v>862</v>
      </c>
      <c r="D65" s="258" t="s">
        <v>799</v>
      </c>
      <c r="E65" s="259">
        <v>17</v>
      </c>
      <c r="F65" s="463"/>
      <c r="G65" s="463">
        <f t="shared" si="3"/>
        <v>0</v>
      </c>
      <c r="H65" s="259">
        <v>0.078008172</v>
      </c>
    </row>
    <row r="66" spans="1:8" s="2" customFormat="1" ht="12" customHeight="1">
      <c r="A66" s="260">
        <v>48</v>
      </c>
      <c r="B66" s="261" t="s">
        <v>863</v>
      </c>
      <c r="C66" s="261" t="s">
        <v>864</v>
      </c>
      <c r="D66" s="261" t="s">
        <v>799</v>
      </c>
      <c r="E66" s="262">
        <v>17.17</v>
      </c>
      <c r="F66" s="464"/>
      <c r="G66" s="464">
        <f t="shared" si="3"/>
        <v>0</v>
      </c>
      <c r="H66" s="262">
        <v>0.422382</v>
      </c>
    </row>
    <row r="67" spans="1:8" s="2" customFormat="1" ht="21" customHeight="1">
      <c r="A67" s="257">
        <v>49</v>
      </c>
      <c r="B67" s="258" t="s">
        <v>951</v>
      </c>
      <c r="C67" s="258" t="s">
        <v>952</v>
      </c>
      <c r="D67" s="258" t="s">
        <v>767</v>
      </c>
      <c r="E67" s="259">
        <v>0.95</v>
      </c>
      <c r="F67" s="463"/>
      <c r="G67" s="463">
        <f t="shared" si="3"/>
        <v>0</v>
      </c>
      <c r="H67" s="259">
        <v>0</v>
      </c>
    </row>
    <row r="68" spans="1:8" s="2" customFormat="1" ht="21" customHeight="1">
      <c r="A68" s="257">
        <v>50</v>
      </c>
      <c r="B68" s="258" t="s">
        <v>865</v>
      </c>
      <c r="C68" s="258" t="s">
        <v>866</v>
      </c>
      <c r="D68" s="258" t="s">
        <v>799</v>
      </c>
      <c r="E68" s="259">
        <v>9</v>
      </c>
      <c r="F68" s="463"/>
      <c r="G68" s="463">
        <f t="shared" si="3"/>
        <v>0</v>
      </c>
      <c r="H68" s="259">
        <v>0</v>
      </c>
    </row>
    <row r="69" spans="1:8" s="2" customFormat="1" ht="21" customHeight="1">
      <c r="A69" s="257">
        <v>51</v>
      </c>
      <c r="B69" s="258" t="s">
        <v>911</v>
      </c>
      <c r="C69" s="258" t="s">
        <v>912</v>
      </c>
      <c r="D69" s="258" t="s">
        <v>799</v>
      </c>
      <c r="E69" s="259">
        <v>3</v>
      </c>
      <c r="F69" s="463"/>
      <c r="G69" s="463">
        <f t="shared" si="3"/>
        <v>0</v>
      </c>
      <c r="H69" s="259">
        <v>0</v>
      </c>
    </row>
    <row r="70" spans="1:8" s="2" customFormat="1" ht="12" customHeight="1">
      <c r="A70" s="257">
        <v>52</v>
      </c>
      <c r="B70" s="258" t="s">
        <v>867</v>
      </c>
      <c r="C70" s="258" t="s">
        <v>868</v>
      </c>
      <c r="D70" s="258" t="s">
        <v>778</v>
      </c>
      <c r="E70" s="259">
        <v>275.311</v>
      </c>
      <c r="F70" s="463"/>
      <c r="G70" s="463">
        <f t="shared" si="3"/>
        <v>0</v>
      </c>
      <c r="H70" s="259">
        <v>0</v>
      </c>
    </row>
    <row r="71" spans="1:8" s="2" customFormat="1" ht="21" customHeight="1">
      <c r="A71" s="257">
        <v>53</v>
      </c>
      <c r="B71" s="258" t="s">
        <v>869</v>
      </c>
      <c r="C71" s="258" t="s">
        <v>870</v>
      </c>
      <c r="D71" s="258" t="s">
        <v>778</v>
      </c>
      <c r="E71" s="259">
        <v>4955.598</v>
      </c>
      <c r="F71" s="463"/>
      <c r="G71" s="463">
        <f t="shared" si="3"/>
        <v>0</v>
      </c>
      <c r="H71" s="259">
        <v>0</v>
      </c>
    </row>
    <row r="72" spans="1:8" s="2" customFormat="1" ht="21" customHeight="1">
      <c r="A72" s="257">
        <v>54</v>
      </c>
      <c r="B72" s="258" t="s">
        <v>871</v>
      </c>
      <c r="C72" s="258" t="s">
        <v>872</v>
      </c>
      <c r="D72" s="258" t="s">
        <v>778</v>
      </c>
      <c r="E72" s="259">
        <v>275.311</v>
      </c>
      <c r="F72" s="463"/>
      <c r="G72" s="463">
        <f t="shared" si="3"/>
        <v>0</v>
      </c>
      <c r="H72" s="259">
        <v>0</v>
      </c>
    </row>
    <row r="73" spans="1:8" s="2" customFormat="1" ht="12" customHeight="1">
      <c r="A73" s="257">
        <v>55</v>
      </c>
      <c r="B73" s="258" t="s">
        <v>873</v>
      </c>
      <c r="C73" s="258" t="s">
        <v>874</v>
      </c>
      <c r="D73" s="258" t="s">
        <v>778</v>
      </c>
      <c r="E73" s="259">
        <v>275.311</v>
      </c>
      <c r="F73" s="463"/>
      <c r="G73" s="463">
        <f t="shared" si="3"/>
        <v>0</v>
      </c>
      <c r="H73" s="259">
        <v>0</v>
      </c>
    </row>
    <row r="74" spans="1:8" s="2" customFormat="1" ht="12" customHeight="1">
      <c r="A74" s="257">
        <v>56</v>
      </c>
      <c r="B74" s="258" t="s">
        <v>875</v>
      </c>
      <c r="C74" s="258" t="s">
        <v>876</v>
      </c>
      <c r="D74" s="258" t="s">
        <v>778</v>
      </c>
      <c r="E74" s="259">
        <v>275.311</v>
      </c>
      <c r="F74" s="463"/>
      <c r="G74" s="463">
        <f t="shared" si="3"/>
        <v>0</v>
      </c>
      <c r="H74" s="259">
        <v>0</v>
      </c>
    </row>
    <row r="75" spans="1:8" s="2" customFormat="1" ht="27.75" customHeight="1">
      <c r="A75" s="254"/>
      <c r="B75" s="255" t="s">
        <v>741</v>
      </c>
      <c r="C75" s="255" t="s">
        <v>742</v>
      </c>
      <c r="D75" s="255"/>
      <c r="E75" s="256"/>
      <c r="F75" s="462"/>
      <c r="G75" s="462">
        <f>SUM(G76)</f>
        <v>0</v>
      </c>
      <c r="H75" s="256">
        <v>0</v>
      </c>
    </row>
    <row r="76" spans="1:8" s="2" customFormat="1" ht="21" customHeight="1">
      <c r="A76" s="257">
        <v>57</v>
      </c>
      <c r="B76" s="258" t="s">
        <v>877</v>
      </c>
      <c r="C76" s="258" t="s">
        <v>878</v>
      </c>
      <c r="D76" s="258" t="s">
        <v>778</v>
      </c>
      <c r="E76" s="259">
        <v>3794.44</v>
      </c>
      <c r="F76" s="463"/>
      <c r="G76" s="463">
        <f>ROUND(E76*F76,2)</f>
        <v>0</v>
      </c>
      <c r="H76" s="259">
        <v>0</v>
      </c>
    </row>
    <row r="77" spans="1:8" s="2" customFormat="1" ht="30" customHeight="1">
      <c r="A77" s="266"/>
      <c r="B77" s="267"/>
      <c r="C77" s="267" t="s">
        <v>746</v>
      </c>
      <c r="D77" s="267"/>
      <c r="E77" s="268"/>
      <c r="F77" s="465"/>
      <c r="G77" s="465">
        <f>G13</f>
        <v>0</v>
      </c>
      <c r="H77" s="268">
        <v>3794.43987670325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77" r:id="rId1"/>
  <headerFooter alignWithMargins="0">
    <oddFooter>&amp;C   Strana &amp;P 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69"/>
  <sheetViews>
    <sheetView showGridLines="0" view="pageBreakPreview" zoomScaleSheetLayoutView="100" zoomScalePageLayoutView="0" workbookViewId="0" topLeftCell="A1">
      <pane ySplit="1" topLeftCell="BM152" activePane="bottomLeft" state="frozen"/>
      <selection pane="topLeft" activeCell="A1" sqref="A1"/>
      <selection pane="bottomLeft" activeCell="M110" sqref="M110:Q110"/>
    </sheetView>
  </sheetViews>
  <sheetFormatPr defaultColWidth="9.33203125" defaultRowHeight="10.5"/>
  <cols>
    <col min="1" max="1" width="5" style="516" customWidth="1"/>
    <col min="2" max="2" width="1.66796875" style="516" customWidth="1"/>
    <col min="3" max="3" width="4.16015625" style="516" customWidth="1"/>
    <col min="4" max="4" width="4.33203125" style="516" customWidth="1"/>
    <col min="5" max="5" width="17.16015625" style="516" customWidth="1"/>
    <col min="6" max="7" width="11.16015625" style="516" customWidth="1"/>
    <col min="8" max="8" width="12.5" style="516" customWidth="1"/>
    <col min="9" max="9" width="7" style="516" customWidth="1"/>
    <col min="10" max="10" width="5.16015625" style="516" customWidth="1"/>
    <col min="11" max="11" width="11.5" style="516" customWidth="1"/>
    <col min="12" max="12" width="12" style="516" customWidth="1"/>
    <col min="13" max="14" width="6" style="516" customWidth="1"/>
    <col min="15" max="15" width="2" style="516" customWidth="1"/>
    <col min="16" max="16" width="12.5" style="516" customWidth="1"/>
    <col min="17" max="17" width="4.16015625" style="516" customWidth="1"/>
    <col min="18" max="18" width="1.66796875" style="516" customWidth="1"/>
    <col min="19" max="19" width="8.16015625" style="516" customWidth="1"/>
    <col min="20" max="20" width="29.66015625" style="516" hidden="1" customWidth="1"/>
    <col min="21" max="21" width="16.33203125" style="516" hidden="1" customWidth="1"/>
    <col min="22" max="22" width="12.33203125" style="516" hidden="1" customWidth="1"/>
    <col min="23" max="23" width="16.33203125" style="516" hidden="1" customWidth="1"/>
    <col min="24" max="24" width="12.16015625" style="516" hidden="1" customWidth="1"/>
    <col min="25" max="25" width="15" style="516" hidden="1" customWidth="1"/>
    <col min="26" max="26" width="11" style="516" hidden="1" customWidth="1"/>
    <col min="27" max="27" width="15" style="516" hidden="1" customWidth="1"/>
    <col min="28" max="28" width="16.33203125" style="516" hidden="1" customWidth="1"/>
    <col min="29" max="29" width="11" style="516" customWidth="1"/>
    <col min="30" max="30" width="15" style="516" customWidth="1"/>
    <col min="31" max="31" width="16.33203125" style="516" customWidth="1"/>
    <col min="32" max="43" width="9.33203125" style="516" customWidth="1"/>
    <col min="44" max="65" width="9.33203125" style="516" hidden="1" customWidth="1"/>
    <col min="66" max="16384" width="9.33203125" style="516" customWidth="1"/>
  </cols>
  <sheetData>
    <row r="1" spans="1:66" ht="21.75" customHeight="1">
      <c r="A1" s="511"/>
      <c r="B1" s="512"/>
      <c r="C1" s="512"/>
      <c r="D1" s="513" t="s">
        <v>348</v>
      </c>
      <c r="E1" s="512"/>
      <c r="F1" s="514" t="s">
        <v>349</v>
      </c>
      <c r="G1" s="514"/>
      <c r="H1" s="806" t="s">
        <v>350</v>
      </c>
      <c r="I1" s="806"/>
      <c r="J1" s="806"/>
      <c r="K1" s="806"/>
      <c r="L1" s="514" t="s">
        <v>351</v>
      </c>
      <c r="M1" s="512"/>
      <c r="N1" s="512"/>
      <c r="O1" s="513" t="s">
        <v>352</v>
      </c>
      <c r="P1" s="512"/>
      <c r="Q1" s="512"/>
      <c r="R1" s="512"/>
      <c r="S1" s="514" t="s">
        <v>353</v>
      </c>
      <c r="T1" s="514"/>
      <c r="U1" s="511"/>
      <c r="V1" s="511"/>
      <c r="W1" s="515"/>
      <c r="X1" s="515"/>
      <c r="Y1" s="515"/>
      <c r="Z1" s="515"/>
      <c r="AA1" s="515"/>
      <c r="AB1" s="515"/>
      <c r="AC1" s="515"/>
      <c r="AD1" s="515"/>
      <c r="AE1" s="515"/>
      <c r="AF1" s="515"/>
      <c r="AG1" s="515"/>
      <c r="AH1" s="515"/>
      <c r="AI1" s="515"/>
      <c r="AJ1" s="515"/>
      <c r="AK1" s="515"/>
      <c r="AL1" s="515"/>
      <c r="AM1" s="515"/>
      <c r="AN1" s="515"/>
      <c r="AO1" s="515"/>
      <c r="AP1" s="515"/>
      <c r="AQ1" s="515"/>
      <c r="AR1" s="515"/>
      <c r="AS1" s="515"/>
      <c r="AT1" s="515"/>
      <c r="AU1" s="515"/>
      <c r="AV1" s="515"/>
      <c r="AW1" s="515"/>
      <c r="AX1" s="515"/>
      <c r="AY1" s="515"/>
      <c r="AZ1" s="515"/>
      <c r="BA1" s="515"/>
      <c r="BB1" s="515"/>
      <c r="BC1" s="515"/>
      <c r="BD1" s="515"/>
      <c r="BE1" s="515"/>
      <c r="BF1" s="515"/>
      <c r="BG1" s="515"/>
      <c r="BH1" s="515"/>
      <c r="BI1" s="515"/>
      <c r="BJ1" s="515"/>
      <c r="BK1" s="515"/>
      <c r="BL1" s="515"/>
      <c r="BM1" s="515"/>
      <c r="BN1" s="515"/>
    </row>
    <row r="2" spans="3:46" ht="36.75" customHeight="1">
      <c r="C2" s="897" t="s">
        <v>354</v>
      </c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S2" s="865" t="s">
        <v>355</v>
      </c>
      <c r="T2" s="866"/>
      <c r="U2" s="866"/>
      <c r="V2" s="866"/>
      <c r="W2" s="866"/>
      <c r="X2" s="866"/>
      <c r="Y2" s="866"/>
      <c r="Z2" s="866"/>
      <c r="AA2" s="866"/>
      <c r="AB2" s="866"/>
      <c r="AC2" s="866"/>
      <c r="AT2" s="518" t="s">
        <v>356</v>
      </c>
    </row>
    <row r="3" spans="2:46" ht="6.75" customHeight="1">
      <c r="B3" s="519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1"/>
      <c r="AT3" s="518" t="s">
        <v>357</v>
      </c>
    </row>
    <row r="4" spans="2:46" ht="36.75" customHeight="1">
      <c r="B4" s="522"/>
      <c r="C4" s="873" t="s">
        <v>560</v>
      </c>
      <c r="D4" s="893"/>
      <c r="E4" s="893"/>
      <c r="F4" s="893"/>
      <c r="G4" s="893"/>
      <c r="H4" s="893"/>
      <c r="I4" s="893"/>
      <c r="J4" s="893"/>
      <c r="K4" s="893"/>
      <c r="L4" s="893"/>
      <c r="M4" s="893"/>
      <c r="N4" s="893"/>
      <c r="O4" s="893"/>
      <c r="P4" s="893"/>
      <c r="Q4" s="893"/>
      <c r="R4" s="523"/>
      <c r="T4" s="517" t="s">
        <v>358</v>
      </c>
      <c r="AT4" s="518" t="s">
        <v>359</v>
      </c>
    </row>
    <row r="5" spans="2:18" ht="6.75" customHeight="1">
      <c r="B5" s="522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3"/>
    </row>
    <row r="6" spans="2:18" ht="24.75" customHeight="1">
      <c r="B6" s="522"/>
      <c r="C6" s="524"/>
      <c r="D6" s="525" t="s">
        <v>660</v>
      </c>
      <c r="E6" s="524"/>
      <c r="F6" s="875" t="s">
        <v>661</v>
      </c>
      <c r="G6" s="876"/>
      <c r="H6" s="876"/>
      <c r="I6" s="876"/>
      <c r="J6" s="876"/>
      <c r="K6" s="876"/>
      <c r="L6" s="876"/>
      <c r="M6" s="876"/>
      <c r="N6" s="876"/>
      <c r="O6" s="876"/>
      <c r="P6" s="876"/>
      <c r="Q6" s="524"/>
      <c r="R6" s="523"/>
    </row>
    <row r="7" spans="2:18" s="526" customFormat="1" ht="36" customHeight="1">
      <c r="B7" s="527"/>
      <c r="C7" s="528"/>
      <c r="D7" s="529" t="s">
        <v>360</v>
      </c>
      <c r="E7" s="528"/>
      <c r="F7" s="899" t="s">
        <v>361</v>
      </c>
      <c r="G7" s="874"/>
      <c r="H7" s="874"/>
      <c r="I7" s="874"/>
      <c r="J7" s="874"/>
      <c r="K7" s="874"/>
      <c r="L7" s="874"/>
      <c r="M7" s="874"/>
      <c r="N7" s="874"/>
      <c r="O7" s="874"/>
      <c r="P7" s="874"/>
      <c r="Q7" s="528"/>
      <c r="R7" s="530"/>
    </row>
    <row r="8" spans="2:18" s="526" customFormat="1" ht="14.25" customHeight="1">
      <c r="B8" s="527"/>
      <c r="C8" s="528"/>
      <c r="D8" s="525" t="s">
        <v>362</v>
      </c>
      <c r="E8" s="528"/>
      <c r="F8" s="531" t="s">
        <v>363</v>
      </c>
      <c r="G8" s="528"/>
      <c r="H8" s="528"/>
      <c r="I8" s="528"/>
      <c r="J8" s="528"/>
      <c r="K8" s="528"/>
      <c r="L8" s="528"/>
      <c r="M8" s="525" t="s">
        <v>364</v>
      </c>
      <c r="N8" s="528"/>
      <c r="O8" s="531" t="s">
        <v>363</v>
      </c>
      <c r="P8" s="528"/>
      <c r="Q8" s="528"/>
      <c r="R8" s="530"/>
    </row>
    <row r="9" spans="2:18" s="526" customFormat="1" ht="14.25" customHeight="1">
      <c r="B9" s="527"/>
      <c r="C9" s="528"/>
      <c r="D9" s="525" t="s">
        <v>365</v>
      </c>
      <c r="E9" s="528"/>
      <c r="F9" s="531" t="s">
        <v>566</v>
      </c>
      <c r="G9" s="528"/>
      <c r="H9" s="528"/>
      <c r="I9" s="528"/>
      <c r="J9" s="528"/>
      <c r="K9" s="528"/>
      <c r="L9" s="528"/>
      <c r="M9" s="525" t="s">
        <v>366</v>
      </c>
      <c r="N9" s="528"/>
      <c r="O9" s="885"/>
      <c r="P9" s="885"/>
      <c r="Q9" s="528"/>
      <c r="R9" s="530"/>
    </row>
    <row r="10" spans="2:18" s="526" customFormat="1" ht="10.5" customHeight="1">
      <c r="B10" s="527"/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 s="528"/>
      <c r="Q10" s="528"/>
      <c r="R10" s="530"/>
    </row>
    <row r="11" spans="2:18" s="526" customFormat="1" ht="14.25" customHeight="1">
      <c r="B11" s="527"/>
      <c r="C11" s="528"/>
      <c r="D11" s="525" t="s">
        <v>662</v>
      </c>
      <c r="E11" s="528"/>
      <c r="F11" s="528"/>
      <c r="G11" s="528"/>
      <c r="H11" s="528"/>
      <c r="I11" s="528"/>
      <c r="J11" s="528"/>
      <c r="K11" s="528"/>
      <c r="L11" s="528"/>
      <c r="M11" s="525" t="s">
        <v>367</v>
      </c>
      <c r="N11" s="528"/>
      <c r="O11" s="879" t="s">
        <v>363</v>
      </c>
      <c r="P11" s="879"/>
      <c r="Q11" s="528"/>
      <c r="R11" s="530"/>
    </row>
    <row r="12" spans="2:18" s="526" customFormat="1" ht="18" customHeight="1">
      <c r="B12" s="527"/>
      <c r="C12" s="528"/>
      <c r="D12" s="528"/>
      <c r="E12" s="531" t="s">
        <v>368</v>
      </c>
      <c r="F12" s="528"/>
      <c r="G12" s="528"/>
      <c r="H12" s="528"/>
      <c r="I12" s="528"/>
      <c r="J12" s="528"/>
      <c r="K12" s="528"/>
      <c r="L12" s="528"/>
      <c r="M12" s="525" t="s">
        <v>369</v>
      </c>
      <c r="N12" s="528"/>
      <c r="O12" s="879" t="s">
        <v>363</v>
      </c>
      <c r="P12" s="879"/>
      <c r="Q12" s="528"/>
      <c r="R12" s="530"/>
    </row>
    <row r="13" spans="2:18" s="526" customFormat="1" ht="6.75" customHeight="1">
      <c r="B13" s="527"/>
      <c r="C13" s="528"/>
      <c r="D13" s="528"/>
      <c r="E13" s="528"/>
      <c r="F13" s="528"/>
      <c r="G13" s="528"/>
      <c r="H13" s="528"/>
      <c r="I13" s="528"/>
      <c r="J13" s="528"/>
      <c r="K13" s="528"/>
      <c r="L13" s="528"/>
      <c r="M13" s="528"/>
      <c r="N13" s="528"/>
      <c r="O13" s="528"/>
      <c r="P13" s="528"/>
      <c r="Q13" s="528"/>
      <c r="R13" s="530"/>
    </row>
    <row r="14" spans="2:18" s="526" customFormat="1" ht="14.25" customHeight="1">
      <c r="B14" s="527"/>
      <c r="C14" s="528"/>
      <c r="D14" s="525" t="s">
        <v>664</v>
      </c>
      <c r="E14" s="528"/>
      <c r="F14" s="528"/>
      <c r="G14" s="528"/>
      <c r="H14" s="528"/>
      <c r="I14" s="528"/>
      <c r="J14" s="528"/>
      <c r="K14" s="528"/>
      <c r="L14" s="528"/>
      <c r="M14" s="525" t="s">
        <v>367</v>
      </c>
      <c r="N14" s="528"/>
      <c r="O14" s="879"/>
      <c r="P14" s="879"/>
      <c r="Q14" s="528"/>
      <c r="R14" s="530"/>
    </row>
    <row r="15" spans="2:18" s="526" customFormat="1" ht="18" customHeight="1">
      <c r="B15" s="527"/>
      <c r="C15" s="528"/>
      <c r="D15" s="528"/>
      <c r="E15" s="531"/>
      <c r="F15" s="528"/>
      <c r="G15" s="528"/>
      <c r="H15" s="528"/>
      <c r="I15" s="528"/>
      <c r="J15" s="528"/>
      <c r="K15" s="528"/>
      <c r="L15" s="528"/>
      <c r="M15" s="525" t="s">
        <v>369</v>
      </c>
      <c r="N15" s="528"/>
      <c r="O15" s="879"/>
      <c r="P15" s="879"/>
      <c r="Q15" s="528"/>
      <c r="R15" s="530"/>
    </row>
    <row r="16" spans="2:18" s="526" customFormat="1" ht="6.75" customHeight="1">
      <c r="B16" s="527"/>
      <c r="C16" s="528"/>
      <c r="D16" s="528"/>
      <c r="E16" s="528"/>
      <c r="F16" s="528"/>
      <c r="G16" s="528"/>
      <c r="H16" s="528"/>
      <c r="I16" s="528"/>
      <c r="J16" s="528"/>
      <c r="K16" s="528"/>
      <c r="L16" s="528"/>
      <c r="M16" s="528"/>
      <c r="N16" s="528"/>
      <c r="O16" s="528"/>
      <c r="P16" s="528"/>
      <c r="Q16" s="528"/>
      <c r="R16" s="530"/>
    </row>
    <row r="17" spans="2:18" s="526" customFormat="1" ht="14.25" customHeight="1">
      <c r="B17" s="527"/>
      <c r="C17" s="528"/>
      <c r="D17" s="525" t="s">
        <v>370</v>
      </c>
      <c r="E17" s="528"/>
      <c r="F17" s="528"/>
      <c r="G17" s="528"/>
      <c r="H17" s="528"/>
      <c r="I17" s="528"/>
      <c r="J17" s="528"/>
      <c r="K17" s="528"/>
      <c r="L17" s="528"/>
      <c r="M17" s="525" t="s">
        <v>367</v>
      </c>
      <c r="N17" s="528"/>
      <c r="O17" s="879"/>
      <c r="P17" s="879"/>
      <c r="Q17" s="528"/>
      <c r="R17" s="530"/>
    </row>
    <row r="18" spans="2:18" s="526" customFormat="1" ht="18" customHeight="1">
      <c r="B18" s="527"/>
      <c r="C18" s="528"/>
      <c r="D18" s="528"/>
      <c r="E18" s="531" t="s">
        <v>371</v>
      </c>
      <c r="F18" s="528"/>
      <c r="G18" s="528"/>
      <c r="H18" s="528"/>
      <c r="I18" s="528"/>
      <c r="J18" s="528"/>
      <c r="K18" s="528"/>
      <c r="L18" s="528"/>
      <c r="M18" s="525" t="s">
        <v>369</v>
      </c>
      <c r="N18" s="528"/>
      <c r="O18" s="879"/>
      <c r="P18" s="879"/>
      <c r="Q18" s="528"/>
      <c r="R18" s="530"/>
    </row>
    <row r="19" spans="2:18" s="526" customFormat="1" ht="6.75" customHeight="1">
      <c r="B19" s="527"/>
      <c r="C19" s="528"/>
      <c r="D19" s="528"/>
      <c r="E19" s="528"/>
      <c r="F19" s="528"/>
      <c r="G19" s="528"/>
      <c r="H19" s="528"/>
      <c r="I19" s="528"/>
      <c r="J19" s="528"/>
      <c r="K19" s="528"/>
      <c r="L19" s="528"/>
      <c r="M19" s="528"/>
      <c r="N19" s="528"/>
      <c r="O19" s="528"/>
      <c r="P19" s="528"/>
      <c r="Q19" s="528"/>
      <c r="R19" s="530"/>
    </row>
    <row r="20" spans="2:18" s="526" customFormat="1" ht="14.25" customHeight="1">
      <c r="B20" s="527"/>
      <c r="C20" s="528"/>
      <c r="D20" s="525" t="s">
        <v>372</v>
      </c>
      <c r="E20" s="528"/>
      <c r="F20" s="528"/>
      <c r="G20" s="528"/>
      <c r="H20" s="528"/>
      <c r="I20" s="528"/>
      <c r="J20" s="528"/>
      <c r="K20" s="528"/>
      <c r="L20" s="528"/>
      <c r="M20" s="525" t="s">
        <v>367</v>
      </c>
      <c r="N20" s="528"/>
      <c r="O20" s="879" t="s">
        <v>363</v>
      </c>
      <c r="P20" s="879"/>
      <c r="Q20" s="528"/>
      <c r="R20" s="530"/>
    </row>
    <row r="21" spans="2:18" s="526" customFormat="1" ht="18" customHeight="1">
      <c r="B21" s="527"/>
      <c r="C21" s="528"/>
      <c r="D21" s="528"/>
      <c r="E21" s="531"/>
      <c r="F21" s="528"/>
      <c r="G21" s="528"/>
      <c r="H21" s="528"/>
      <c r="I21" s="528"/>
      <c r="J21" s="528"/>
      <c r="K21" s="528"/>
      <c r="L21" s="528"/>
      <c r="M21" s="525" t="s">
        <v>369</v>
      </c>
      <c r="N21" s="528"/>
      <c r="O21" s="879" t="s">
        <v>363</v>
      </c>
      <c r="P21" s="879"/>
      <c r="Q21" s="528"/>
      <c r="R21" s="530"/>
    </row>
    <row r="22" spans="2:18" s="526" customFormat="1" ht="6.75" customHeight="1">
      <c r="B22" s="527"/>
      <c r="C22" s="528"/>
      <c r="D22" s="528"/>
      <c r="E22" s="528"/>
      <c r="F22" s="528"/>
      <c r="G22" s="528"/>
      <c r="H22" s="528"/>
      <c r="I22" s="528"/>
      <c r="J22" s="528"/>
      <c r="K22" s="528"/>
      <c r="L22" s="528"/>
      <c r="M22" s="528"/>
      <c r="N22" s="528"/>
      <c r="O22" s="528"/>
      <c r="P22" s="528"/>
      <c r="Q22" s="528"/>
      <c r="R22" s="530"/>
    </row>
    <row r="23" spans="2:18" s="526" customFormat="1" ht="14.25" customHeight="1">
      <c r="B23" s="527"/>
      <c r="C23" s="528"/>
      <c r="D23" s="525" t="s">
        <v>373</v>
      </c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30"/>
    </row>
    <row r="24" spans="2:18" s="526" customFormat="1" ht="16.5" customHeight="1">
      <c r="B24" s="527"/>
      <c r="C24" s="528"/>
      <c r="D24" s="528"/>
      <c r="E24" s="900" t="s">
        <v>363</v>
      </c>
      <c r="F24" s="900"/>
      <c r="G24" s="900"/>
      <c r="H24" s="900"/>
      <c r="I24" s="900"/>
      <c r="J24" s="900"/>
      <c r="K24" s="900"/>
      <c r="L24" s="900"/>
      <c r="M24" s="528"/>
      <c r="N24" s="528"/>
      <c r="O24" s="528"/>
      <c r="P24" s="528"/>
      <c r="Q24" s="528"/>
      <c r="R24" s="530"/>
    </row>
    <row r="25" spans="2:18" s="526" customFormat="1" ht="6.75" customHeight="1">
      <c r="B25" s="527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30"/>
    </row>
    <row r="26" spans="2:18" s="526" customFormat="1" ht="6.75" customHeight="1">
      <c r="B26" s="527"/>
      <c r="C26" s="528"/>
      <c r="D26" s="532"/>
      <c r="E26" s="532"/>
      <c r="F26" s="532"/>
      <c r="G26" s="532"/>
      <c r="H26" s="532"/>
      <c r="I26" s="532"/>
      <c r="J26" s="532"/>
      <c r="K26" s="532"/>
      <c r="L26" s="532"/>
      <c r="M26" s="532"/>
      <c r="N26" s="532"/>
      <c r="O26" s="532"/>
      <c r="P26" s="532"/>
      <c r="Q26" s="528"/>
      <c r="R26" s="530"/>
    </row>
    <row r="27" spans="2:18" s="526" customFormat="1" ht="14.25" customHeight="1">
      <c r="B27" s="527"/>
      <c r="C27" s="528"/>
      <c r="D27" s="533" t="s">
        <v>374</v>
      </c>
      <c r="E27" s="528"/>
      <c r="F27" s="528"/>
      <c r="G27" s="528"/>
      <c r="H27" s="528"/>
      <c r="I27" s="528"/>
      <c r="J27" s="528"/>
      <c r="K27" s="528"/>
      <c r="L27" s="528"/>
      <c r="M27" s="901">
        <f>N85</f>
        <v>0</v>
      </c>
      <c r="N27" s="901"/>
      <c r="O27" s="901"/>
      <c r="P27" s="901"/>
      <c r="Q27" s="528"/>
      <c r="R27" s="530"/>
    </row>
    <row r="28" spans="2:18" s="526" customFormat="1" ht="14.25" customHeight="1">
      <c r="B28" s="527"/>
      <c r="C28" s="528"/>
      <c r="D28" s="534" t="s">
        <v>639</v>
      </c>
      <c r="E28" s="528"/>
      <c r="F28" s="528"/>
      <c r="G28" s="528"/>
      <c r="H28" s="528"/>
      <c r="I28" s="528"/>
      <c r="J28" s="528"/>
      <c r="K28" s="528"/>
      <c r="L28" s="528"/>
      <c r="M28" s="901">
        <f>N94</f>
        <v>0</v>
      </c>
      <c r="N28" s="901"/>
      <c r="O28" s="901"/>
      <c r="P28" s="901"/>
      <c r="Q28" s="528"/>
      <c r="R28" s="530"/>
    </row>
    <row r="29" spans="2:18" s="526" customFormat="1" ht="6.75" customHeight="1">
      <c r="B29" s="527"/>
      <c r="C29" s="528"/>
      <c r="D29" s="528"/>
      <c r="E29" s="528"/>
      <c r="F29" s="528"/>
      <c r="G29" s="528"/>
      <c r="H29" s="528"/>
      <c r="I29" s="528"/>
      <c r="J29" s="528"/>
      <c r="K29" s="528"/>
      <c r="L29" s="528"/>
      <c r="M29" s="528"/>
      <c r="N29" s="528"/>
      <c r="O29" s="528"/>
      <c r="P29" s="528"/>
      <c r="Q29" s="528"/>
      <c r="R29" s="530"/>
    </row>
    <row r="30" spans="2:18" s="526" customFormat="1" ht="24.75" customHeight="1">
      <c r="B30" s="527"/>
      <c r="C30" s="528"/>
      <c r="D30" s="535" t="s">
        <v>670</v>
      </c>
      <c r="E30" s="528"/>
      <c r="F30" s="528"/>
      <c r="G30" s="528"/>
      <c r="H30" s="528"/>
      <c r="I30" s="528"/>
      <c r="J30" s="528"/>
      <c r="K30" s="528"/>
      <c r="L30" s="528"/>
      <c r="M30" s="902">
        <f>ROUND(M27+M28,2)</f>
        <v>0</v>
      </c>
      <c r="N30" s="874"/>
      <c r="O30" s="874"/>
      <c r="P30" s="874"/>
      <c r="Q30" s="528"/>
      <c r="R30" s="530"/>
    </row>
    <row r="31" spans="2:18" s="526" customFormat="1" ht="6.75" customHeight="1">
      <c r="B31" s="527"/>
      <c r="C31" s="528"/>
      <c r="D31" s="532"/>
      <c r="E31" s="532"/>
      <c r="F31" s="532"/>
      <c r="G31" s="532"/>
      <c r="H31" s="532"/>
      <c r="I31" s="532"/>
      <c r="J31" s="532"/>
      <c r="K31" s="532"/>
      <c r="L31" s="532"/>
      <c r="M31" s="532"/>
      <c r="N31" s="532"/>
      <c r="O31" s="532"/>
      <c r="P31" s="532"/>
      <c r="Q31" s="528"/>
      <c r="R31" s="530"/>
    </row>
    <row r="32" spans="2:18" s="526" customFormat="1" ht="14.25" customHeight="1">
      <c r="B32" s="527"/>
      <c r="C32" s="528"/>
      <c r="D32" s="536" t="s">
        <v>647</v>
      </c>
      <c r="E32" s="536" t="s">
        <v>375</v>
      </c>
      <c r="F32" s="537">
        <v>0.2</v>
      </c>
      <c r="G32" s="538" t="s">
        <v>376</v>
      </c>
      <c r="H32" s="896">
        <f>ROUND((SUM(BE94:BE95)+SUM(BE113:BE168)),2)</f>
        <v>0</v>
      </c>
      <c r="I32" s="874"/>
      <c r="J32" s="874"/>
      <c r="K32" s="528"/>
      <c r="L32" s="528"/>
      <c r="M32" s="896">
        <f>ROUND(ROUND((SUM(BE94:BE95)+SUM(BE113:BE168)),2)*F32,2)</f>
        <v>0</v>
      </c>
      <c r="N32" s="874"/>
      <c r="O32" s="874"/>
      <c r="P32" s="874"/>
      <c r="Q32" s="528"/>
      <c r="R32" s="530"/>
    </row>
    <row r="33" spans="2:18" s="526" customFormat="1" ht="14.25" customHeight="1">
      <c r="B33" s="527"/>
      <c r="C33" s="528"/>
      <c r="D33" s="528"/>
      <c r="E33" s="536" t="s">
        <v>377</v>
      </c>
      <c r="F33" s="537">
        <v>0.2</v>
      </c>
      <c r="G33" s="538" t="s">
        <v>376</v>
      </c>
      <c r="H33" s="896">
        <f>ROUND((SUM(BF94:BF95)+SUM(BF113:BF168)),2)</f>
        <v>0</v>
      </c>
      <c r="I33" s="874"/>
      <c r="J33" s="874"/>
      <c r="K33" s="528"/>
      <c r="L33" s="528"/>
      <c r="M33" s="896">
        <f>ROUND(ROUND((SUM(BF94:BF95)+SUM(BF113:BF168)),2)*F33,2)</f>
        <v>0</v>
      </c>
      <c r="N33" s="874"/>
      <c r="O33" s="874"/>
      <c r="P33" s="874"/>
      <c r="Q33" s="528"/>
      <c r="R33" s="530"/>
    </row>
    <row r="34" spans="2:18" s="526" customFormat="1" ht="14.25" customHeight="1" hidden="1">
      <c r="B34" s="527"/>
      <c r="C34" s="528"/>
      <c r="D34" s="528"/>
      <c r="E34" s="536" t="s">
        <v>378</v>
      </c>
      <c r="F34" s="537">
        <v>0.2</v>
      </c>
      <c r="G34" s="538" t="s">
        <v>376</v>
      </c>
      <c r="H34" s="896">
        <f>ROUND((SUM(BG94:BG95)+SUM(BG113:BG168)),2)</f>
        <v>0</v>
      </c>
      <c r="I34" s="874"/>
      <c r="J34" s="874"/>
      <c r="K34" s="528"/>
      <c r="L34" s="528"/>
      <c r="M34" s="896">
        <v>0</v>
      </c>
      <c r="N34" s="874"/>
      <c r="O34" s="874"/>
      <c r="P34" s="874"/>
      <c r="Q34" s="528"/>
      <c r="R34" s="530"/>
    </row>
    <row r="35" spans="2:18" s="526" customFormat="1" ht="14.25" customHeight="1" hidden="1">
      <c r="B35" s="527"/>
      <c r="C35" s="528"/>
      <c r="D35" s="528"/>
      <c r="E35" s="536" t="s">
        <v>379</v>
      </c>
      <c r="F35" s="537">
        <v>0.2</v>
      </c>
      <c r="G35" s="538" t="s">
        <v>376</v>
      </c>
      <c r="H35" s="896">
        <f>ROUND((SUM(BH94:BH95)+SUM(BH113:BH168)),2)</f>
        <v>0</v>
      </c>
      <c r="I35" s="874"/>
      <c r="J35" s="874"/>
      <c r="K35" s="528"/>
      <c r="L35" s="528"/>
      <c r="M35" s="896">
        <v>0</v>
      </c>
      <c r="N35" s="874"/>
      <c r="O35" s="874"/>
      <c r="P35" s="874"/>
      <c r="Q35" s="528"/>
      <c r="R35" s="530"/>
    </row>
    <row r="36" spans="2:18" s="526" customFormat="1" ht="14.25" customHeight="1" hidden="1">
      <c r="B36" s="527"/>
      <c r="C36" s="528"/>
      <c r="D36" s="528"/>
      <c r="E36" s="536" t="s">
        <v>380</v>
      </c>
      <c r="F36" s="537">
        <v>0</v>
      </c>
      <c r="G36" s="538" t="s">
        <v>376</v>
      </c>
      <c r="H36" s="896">
        <f>ROUND((SUM(BI94:BI95)+SUM(BI113:BI168)),2)</f>
        <v>0</v>
      </c>
      <c r="I36" s="874"/>
      <c r="J36" s="874"/>
      <c r="K36" s="528"/>
      <c r="L36" s="528"/>
      <c r="M36" s="896">
        <v>0</v>
      </c>
      <c r="N36" s="874"/>
      <c r="O36" s="874"/>
      <c r="P36" s="874"/>
      <c r="Q36" s="528"/>
      <c r="R36" s="530"/>
    </row>
    <row r="37" spans="2:18" s="526" customFormat="1" ht="6.75" customHeight="1"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30"/>
    </row>
    <row r="38" spans="2:18" s="526" customFormat="1" ht="24.75" customHeight="1">
      <c r="B38" s="527"/>
      <c r="C38" s="539"/>
      <c r="D38" s="540" t="s">
        <v>671</v>
      </c>
      <c r="E38" s="541"/>
      <c r="F38" s="541"/>
      <c r="G38" s="542" t="s">
        <v>381</v>
      </c>
      <c r="H38" s="543" t="s">
        <v>591</v>
      </c>
      <c r="I38" s="541"/>
      <c r="J38" s="541"/>
      <c r="K38" s="541"/>
      <c r="L38" s="886">
        <f>SUM(M30:M36)</f>
        <v>0</v>
      </c>
      <c r="M38" s="886"/>
      <c r="N38" s="886"/>
      <c r="O38" s="886"/>
      <c r="P38" s="887"/>
      <c r="Q38" s="539"/>
      <c r="R38" s="530"/>
    </row>
    <row r="39" spans="2:18" s="526" customFormat="1" ht="14.25" customHeight="1">
      <c r="B39" s="527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30"/>
    </row>
    <row r="40" spans="2:18" s="526" customFormat="1" ht="14.25" customHeight="1">
      <c r="B40" s="527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30"/>
    </row>
    <row r="41" spans="2:18" ht="13.5">
      <c r="B41" s="522"/>
      <c r="C41" s="524"/>
      <c r="D41" s="524"/>
      <c r="E41" s="524"/>
      <c r="F41" s="524"/>
      <c r="G41" s="524"/>
      <c r="H41" s="524"/>
      <c r="I41" s="524"/>
      <c r="J41" s="524"/>
      <c r="K41" s="524"/>
      <c r="L41" s="524"/>
      <c r="M41" s="524"/>
      <c r="N41" s="524"/>
      <c r="O41" s="524"/>
      <c r="P41" s="524"/>
      <c r="Q41" s="524"/>
      <c r="R41" s="523"/>
    </row>
    <row r="42" spans="2:18" ht="13.5">
      <c r="B42" s="522"/>
      <c r="C42" s="524"/>
      <c r="D42" s="524"/>
      <c r="E42" s="524"/>
      <c r="F42" s="524"/>
      <c r="G42" s="524"/>
      <c r="H42" s="524"/>
      <c r="I42" s="524"/>
      <c r="J42" s="524"/>
      <c r="K42" s="524"/>
      <c r="L42" s="524"/>
      <c r="M42" s="524"/>
      <c r="N42" s="524"/>
      <c r="O42" s="524"/>
      <c r="P42" s="524"/>
      <c r="Q42" s="524"/>
      <c r="R42" s="523"/>
    </row>
    <row r="43" spans="2:18" ht="13.5">
      <c r="B43" s="522"/>
      <c r="C43" s="524"/>
      <c r="D43" s="524"/>
      <c r="E43" s="524"/>
      <c r="F43" s="524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3"/>
    </row>
    <row r="44" spans="2:18" ht="13.5">
      <c r="B44" s="522"/>
      <c r="C44" s="524"/>
      <c r="D44" s="524"/>
      <c r="E44" s="524"/>
      <c r="F44" s="524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3"/>
    </row>
    <row r="45" spans="2:18" ht="13.5">
      <c r="B45" s="522"/>
      <c r="C45" s="524"/>
      <c r="D45" s="524"/>
      <c r="E45" s="524"/>
      <c r="F45" s="524"/>
      <c r="G45" s="524"/>
      <c r="H45" s="524"/>
      <c r="I45" s="524"/>
      <c r="J45" s="524"/>
      <c r="K45" s="524"/>
      <c r="L45" s="524"/>
      <c r="M45" s="524"/>
      <c r="N45" s="524"/>
      <c r="O45" s="524"/>
      <c r="P45" s="524"/>
      <c r="Q45" s="524"/>
      <c r="R45" s="523"/>
    </row>
    <row r="46" spans="2:18" ht="13.5">
      <c r="B46" s="522"/>
      <c r="C46" s="524"/>
      <c r="D46" s="524"/>
      <c r="E46" s="524"/>
      <c r="F46" s="524"/>
      <c r="G46" s="524"/>
      <c r="H46" s="524"/>
      <c r="I46" s="524"/>
      <c r="J46" s="524"/>
      <c r="K46" s="524"/>
      <c r="L46" s="524"/>
      <c r="M46" s="524"/>
      <c r="N46" s="524"/>
      <c r="O46" s="524"/>
      <c r="P46" s="524"/>
      <c r="Q46" s="524"/>
      <c r="R46" s="523"/>
    </row>
    <row r="47" spans="2:18" s="526" customFormat="1" ht="15">
      <c r="B47" s="527"/>
      <c r="C47" s="528"/>
      <c r="D47" s="544" t="s">
        <v>572</v>
      </c>
      <c r="E47" s="532"/>
      <c r="F47" s="532"/>
      <c r="G47" s="532"/>
      <c r="H47" s="545"/>
      <c r="I47" s="528"/>
      <c r="J47" s="544" t="s">
        <v>382</v>
      </c>
      <c r="K47" s="532"/>
      <c r="L47" s="532"/>
      <c r="M47" s="532"/>
      <c r="N47" s="532"/>
      <c r="O47" s="532"/>
      <c r="P47" s="545"/>
      <c r="Q47" s="528"/>
      <c r="R47" s="530"/>
    </row>
    <row r="48" spans="2:18" ht="13.5">
      <c r="B48" s="522"/>
      <c r="C48" s="524"/>
      <c r="D48" s="546"/>
      <c r="E48" s="524"/>
      <c r="F48" s="524"/>
      <c r="G48" s="524"/>
      <c r="H48" s="547"/>
      <c r="I48" s="524"/>
      <c r="J48" s="546"/>
      <c r="K48" s="524"/>
      <c r="L48" s="524"/>
      <c r="M48" s="524"/>
      <c r="N48" s="524"/>
      <c r="O48" s="524"/>
      <c r="P48" s="547"/>
      <c r="Q48" s="524"/>
      <c r="R48" s="523"/>
    </row>
    <row r="49" spans="2:18" ht="13.5">
      <c r="B49" s="522"/>
      <c r="C49" s="524"/>
      <c r="D49" s="546"/>
      <c r="E49" s="524"/>
      <c r="F49" s="524"/>
      <c r="G49" s="524"/>
      <c r="H49" s="547"/>
      <c r="I49" s="524"/>
      <c r="J49" s="546"/>
      <c r="K49" s="524"/>
      <c r="L49" s="524"/>
      <c r="M49" s="524"/>
      <c r="N49" s="524"/>
      <c r="O49" s="524"/>
      <c r="P49" s="547"/>
      <c r="Q49" s="524"/>
      <c r="R49" s="523"/>
    </row>
    <row r="50" spans="2:18" ht="13.5">
      <c r="B50" s="522"/>
      <c r="C50" s="524"/>
      <c r="D50" s="546"/>
      <c r="E50" s="524"/>
      <c r="F50" s="524"/>
      <c r="G50" s="524"/>
      <c r="H50" s="547"/>
      <c r="I50" s="524"/>
      <c r="J50" s="546"/>
      <c r="K50" s="524"/>
      <c r="L50" s="524"/>
      <c r="M50" s="524"/>
      <c r="N50" s="524"/>
      <c r="O50" s="524"/>
      <c r="P50" s="547"/>
      <c r="Q50" s="524"/>
      <c r="R50" s="523"/>
    </row>
    <row r="51" spans="2:18" ht="13.5">
      <c r="B51" s="522"/>
      <c r="C51" s="524"/>
      <c r="D51" s="546"/>
      <c r="E51" s="524"/>
      <c r="F51" s="524"/>
      <c r="G51" s="524"/>
      <c r="H51" s="547"/>
      <c r="I51" s="524"/>
      <c r="J51" s="546"/>
      <c r="K51" s="524"/>
      <c r="L51" s="524"/>
      <c r="M51" s="524"/>
      <c r="N51" s="524"/>
      <c r="O51" s="524"/>
      <c r="P51" s="547"/>
      <c r="Q51" s="524"/>
      <c r="R51" s="523"/>
    </row>
    <row r="52" spans="2:18" ht="13.5">
      <c r="B52" s="522"/>
      <c r="C52" s="524"/>
      <c r="D52" s="546"/>
      <c r="E52" s="524"/>
      <c r="F52" s="524"/>
      <c r="G52" s="524"/>
      <c r="H52" s="547"/>
      <c r="I52" s="524"/>
      <c r="J52" s="546"/>
      <c r="K52" s="524"/>
      <c r="L52" s="524"/>
      <c r="M52" s="524"/>
      <c r="N52" s="524"/>
      <c r="O52" s="524"/>
      <c r="P52" s="547"/>
      <c r="Q52" s="524"/>
      <c r="R52" s="523"/>
    </row>
    <row r="53" spans="2:18" ht="13.5">
      <c r="B53" s="522"/>
      <c r="C53" s="524"/>
      <c r="D53" s="546"/>
      <c r="E53" s="524"/>
      <c r="F53" s="524"/>
      <c r="G53" s="524"/>
      <c r="H53" s="547"/>
      <c r="I53" s="524"/>
      <c r="J53" s="546"/>
      <c r="K53" s="524"/>
      <c r="L53" s="524"/>
      <c r="M53" s="524"/>
      <c r="N53" s="524"/>
      <c r="O53" s="524"/>
      <c r="P53" s="547"/>
      <c r="Q53" s="524"/>
      <c r="R53" s="523"/>
    </row>
    <row r="54" spans="2:18" ht="13.5">
      <c r="B54" s="522"/>
      <c r="C54" s="524"/>
      <c r="D54" s="546"/>
      <c r="E54" s="524"/>
      <c r="F54" s="524"/>
      <c r="G54" s="524"/>
      <c r="H54" s="547"/>
      <c r="I54" s="524"/>
      <c r="J54" s="546"/>
      <c r="K54" s="524"/>
      <c r="L54" s="524"/>
      <c r="M54" s="524"/>
      <c r="N54" s="524"/>
      <c r="O54" s="524"/>
      <c r="P54" s="547"/>
      <c r="Q54" s="524"/>
      <c r="R54" s="523"/>
    </row>
    <row r="55" spans="2:18" ht="13.5">
      <c r="B55" s="522"/>
      <c r="C55" s="524"/>
      <c r="D55" s="546"/>
      <c r="E55" s="524"/>
      <c r="F55" s="524"/>
      <c r="G55" s="524"/>
      <c r="H55" s="547"/>
      <c r="I55" s="524"/>
      <c r="J55" s="546"/>
      <c r="K55" s="524"/>
      <c r="L55" s="524"/>
      <c r="M55" s="524"/>
      <c r="N55" s="524"/>
      <c r="O55" s="524"/>
      <c r="P55" s="547"/>
      <c r="Q55" s="524"/>
      <c r="R55" s="523"/>
    </row>
    <row r="56" spans="2:18" s="526" customFormat="1" ht="15">
      <c r="B56" s="527"/>
      <c r="C56" s="528"/>
      <c r="D56" s="548" t="s">
        <v>383</v>
      </c>
      <c r="E56" s="549"/>
      <c r="F56" s="549"/>
      <c r="G56" s="550" t="s">
        <v>645</v>
      </c>
      <c r="H56" s="551"/>
      <c r="I56" s="528"/>
      <c r="J56" s="548" t="s">
        <v>383</v>
      </c>
      <c r="K56" s="549"/>
      <c r="L56" s="549"/>
      <c r="M56" s="549"/>
      <c r="N56" s="550" t="s">
        <v>645</v>
      </c>
      <c r="O56" s="549"/>
      <c r="P56" s="551"/>
      <c r="Q56" s="528"/>
      <c r="R56" s="530"/>
    </row>
    <row r="57" spans="2:18" ht="13.5">
      <c r="B57" s="522"/>
      <c r="C57" s="524"/>
      <c r="D57" s="524"/>
      <c r="E57" s="524"/>
      <c r="F57" s="524"/>
      <c r="G57" s="524"/>
      <c r="H57" s="524"/>
      <c r="I57" s="524"/>
      <c r="J57" s="524"/>
      <c r="K57" s="524"/>
      <c r="L57" s="524"/>
      <c r="M57" s="524"/>
      <c r="N57" s="524"/>
      <c r="O57" s="524"/>
      <c r="P57" s="524"/>
      <c r="Q57" s="524"/>
      <c r="R57" s="523"/>
    </row>
    <row r="58" spans="2:18" s="526" customFormat="1" ht="15">
      <c r="B58" s="527"/>
      <c r="C58" s="528"/>
      <c r="D58" s="544" t="s">
        <v>569</v>
      </c>
      <c r="E58" s="532"/>
      <c r="F58" s="532"/>
      <c r="G58" s="532"/>
      <c r="H58" s="545"/>
      <c r="I58" s="528"/>
      <c r="J58" s="544" t="s">
        <v>576</v>
      </c>
      <c r="K58" s="532"/>
      <c r="L58" s="532"/>
      <c r="M58" s="532"/>
      <c r="N58" s="532"/>
      <c r="O58" s="532"/>
      <c r="P58" s="545"/>
      <c r="Q58" s="528"/>
      <c r="R58" s="530"/>
    </row>
    <row r="59" spans="2:18" ht="13.5">
      <c r="B59" s="522"/>
      <c r="C59" s="524"/>
      <c r="D59" s="546"/>
      <c r="E59" s="524"/>
      <c r="F59" s="524"/>
      <c r="G59" s="524"/>
      <c r="H59" s="547"/>
      <c r="I59" s="524"/>
      <c r="J59" s="546"/>
      <c r="K59" s="524"/>
      <c r="L59" s="524"/>
      <c r="M59" s="524"/>
      <c r="N59" s="524"/>
      <c r="O59" s="524"/>
      <c r="P59" s="547"/>
      <c r="Q59" s="524"/>
      <c r="R59" s="523"/>
    </row>
    <row r="60" spans="2:18" ht="13.5">
      <c r="B60" s="522"/>
      <c r="C60" s="524"/>
      <c r="D60" s="546"/>
      <c r="E60" s="524"/>
      <c r="F60" s="524"/>
      <c r="G60" s="524"/>
      <c r="H60" s="547"/>
      <c r="I60" s="524"/>
      <c r="J60" s="546"/>
      <c r="K60" s="524"/>
      <c r="L60" s="524"/>
      <c r="M60" s="524"/>
      <c r="N60" s="524"/>
      <c r="O60" s="524"/>
      <c r="P60" s="547"/>
      <c r="Q60" s="524"/>
      <c r="R60" s="523"/>
    </row>
    <row r="61" spans="2:18" ht="13.5">
      <c r="B61" s="522"/>
      <c r="C61" s="524"/>
      <c r="D61" s="546"/>
      <c r="E61" s="524"/>
      <c r="F61" s="524"/>
      <c r="G61" s="524"/>
      <c r="H61" s="547"/>
      <c r="I61" s="524"/>
      <c r="J61" s="546"/>
      <c r="K61" s="524"/>
      <c r="L61" s="524"/>
      <c r="M61" s="524"/>
      <c r="N61" s="524"/>
      <c r="O61" s="524"/>
      <c r="P61" s="547"/>
      <c r="Q61" s="524"/>
      <c r="R61" s="523"/>
    </row>
    <row r="62" spans="2:18" ht="13.5">
      <c r="B62" s="522"/>
      <c r="C62" s="524"/>
      <c r="D62" s="546"/>
      <c r="E62" s="524"/>
      <c r="F62" s="524"/>
      <c r="G62" s="524"/>
      <c r="H62" s="547"/>
      <c r="I62" s="524"/>
      <c r="J62" s="546"/>
      <c r="K62" s="524"/>
      <c r="L62" s="524"/>
      <c r="M62" s="524"/>
      <c r="N62" s="524"/>
      <c r="O62" s="524"/>
      <c r="P62" s="547"/>
      <c r="Q62" s="524"/>
      <c r="R62" s="523"/>
    </row>
    <row r="63" spans="2:18" ht="13.5">
      <c r="B63" s="522"/>
      <c r="C63" s="524"/>
      <c r="D63" s="546"/>
      <c r="E63" s="524"/>
      <c r="F63" s="524"/>
      <c r="G63" s="524"/>
      <c r="H63" s="547"/>
      <c r="I63" s="524"/>
      <c r="J63" s="546"/>
      <c r="K63" s="524"/>
      <c r="L63" s="524"/>
      <c r="M63" s="524"/>
      <c r="N63" s="524"/>
      <c r="O63" s="524"/>
      <c r="P63" s="547"/>
      <c r="Q63" s="524"/>
      <c r="R63" s="523"/>
    </row>
    <row r="64" spans="2:18" ht="13.5">
      <c r="B64" s="522"/>
      <c r="C64" s="524"/>
      <c r="D64" s="546"/>
      <c r="E64" s="524"/>
      <c r="F64" s="524"/>
      <c r="G64" s="524"/>
      <c r="H64" s="547"/>
      <c r="I64" s="524"/>
      <c r="J64" s="546"/>
      <c r="K64" s="524"/>
      <c r="L64" s="524"/>
      <c r="M64" s="524"/>
      <c r="N64" s="524"/>
      <c r="O64" s="524"/>
      <c r="P64" s="547"/>
      <c r="Q64" s="524"/>
      <c r="R64" s="523"/>
    </row>
    <row r="65" spans="2:18" ht="13.5">
      <c r="B65" s="522"/>
      <c r="C65" s="524"/>
      <c r="D65" s="546"/>
      <c r="E65" s="524"/>
      <c r="F65" s="524"/>
      <c r="G65" s="524"/>
      <c r="H65" s="547"/>
      <c r="I65" s="524"/>
      <c r="J65" s="546"/>
      <c r="K65" s="524"/>
      <c r="L65" s="524"/>
      <c r="M65" s="524"/>
      <c r="N65" s="524"/>
      <c r="O65" s="524"/>
      <c r="P65" s="547"/>
      <c r="Q65" s="524"/>
      <c r="R65" s="523"/>
    </row>
    <row r="66" spans="2:18" ht="13.5">
      <c r="B66" s="522"/>
      <c r="C66" s="524"/>
      <c r="D66" s="546"/>
      <c r="E66" s="524"/>
      <c r="F66" s="524"/>
      <c r="G66" s="524"/>
      <c r="H66" s="547"/>
      <c r="I66" s="524"/>
      <c r="J66" s="546"/>
      <c r="K66" s="524"/>
      <c r="L66" s="524"/>
      <c r="M66" s="524"/>
      <c r="N66" s="524"/>
      <c r="O66" s="524"/>
      <c r="P66" s="547"/>
      <c r="Q66" s="524"/>
      <c r="R66" s="523"/>
    </row>
    <row r="67" spans="2:18" s="526" customFormat="1" ht="15">
      <c r="B67" s="527"/>
      <c r="C67" s="528"/>
      <c r="D67" s="548" t="s">
        <v>383</v>
      </c>
      <c r="E67" s="549"/>
      <c r="F67" s="549"/>
      <c r="G67" s="550" t="s">
        <v>645</v>
      </c>
      <c r="H67" s="551"/>
      <c r="I67" s="528"/>
      <c r="J67" s="548" t="s">
        <v>383</v>
      </c>
      <c r="K67" s="549"/>
      <c r="L67" s="549"/>
      <c r="M67" s="549"/>
      <c r="N67" s="550" t="s">
        <v>645</v>
      </c>
      <c r="O67" s="549"/>
      <c r="P67" s="551"/>
      <c r="Q67" s="528"/>
      <c r="R67" s="530"/>
    </row>
    <row r="68" spans="2:18" s="526" customFormat="1" ht="14.25" customHeight="1">
      <c r="B68" s="552"/>
      <c r="C68" s="553"/>
      <c r="D68" s="553"/>
      <c r="E68" s="553"/>
      <c r="F68" s="553"/>
      <c r="G68" s="553"/>
      <c r="H68" s="553"/>
      <c r="I68" s="553"/>
      <c r="J68" s="553"/>
      <c r="K68" s="553"/>
      <c r="L68" s="553"/>
      <c r="M68" s="553"/>
      <c r="N68" s="553"/>
      <c r="O68" s="553"/>
      <c r="P68" s="553"/>
      <c r="Q68" s="553"/>
      <c r="R68" s="554"/>
    </row>
    <row r="72" spans="2:18" s="526" customFormat="1" ht="6.75" customHeight="1">
      <c r="B72" s="555"/>
      <c r="C72" s="556"/>
      <c r="D72" s="556"/>
      <c r="E72" s="556"/>
      <c r="F72" s="556"/>
      <c r="G72" s="556"/>
      <c r="H72" s="556"/>
      <c r="I72" s="556"/>
      <c r="J72" s="556"/>
      <c r="K72" s="556"/>
      <c r="L72" s="556"/>
      <c r="M72" s="556"/>
      <c r="N72" s="556"/>
      <c r="O72" s="556"/>
      <c r="P72" s="556"/>
      <c r="Q72" s="556"/>
      <c r="R72" s="557"/>
    </row>
    <row r="73" spans="2:18" s="526" customFormat="1" ht="36.75" customHeight="1">
      <c r="B73" s="527"/>
      <c r="C73" s="873" t="s">
        <v>721</v>
      </c>
      <c r="D73" s="893"/>
      <c r="E73" s="893"/>
      <c r="F73" s="893"/>
      <c r="G73" s="893"/>
      <c r="H73" s="893"/>
      <c r="I73" s="893"/>
      <c r="J73" s="893"/>
      <c r="K73" s="893"/>
      <c r="L73" s="893"/>
      <c r="M73" s="893"/>
      <c r="N73" s="893"/>
      <c r="O73" s="893"/>
      <c r="P73" s="893"/>
      <c r="Q73" s="893"/>
      <c r="R73" s="530"/>
    </row>
    <row r="74" spans="2:18" s="526" customFormat="1" ht="6.75" customHeight="1">
      <c r="B74" s="527"/>
      <c r="C74" s="528"/>
      <c r="D74" s="528"/>
      <c r="E74" s="528"/>
      <c r="F74" s="528"/>
      <c r="G74" s="528"/>
      <c r="H74" s="528"/>
      <c r="I74" s="528"/>
      <c r="J74" s="528"/>
      <c r="K74" s="528"/>
      <c r="L74" s="528"/>
      <c r="M74" s="528"/>
      <c r="N74" s="528"/>
      <c r="O74" s="528"/>
      <c r="P74" s="528"/>
      <c r="Q74" s="528"/>
      <c r="R74" s="530"/>
    </row>
    <row r="75" spans="2:18" s="526" customFormat="1" ht="30" customHeight="1">
      <c r="B75" s="527"/>
      <c r="C75" s="525" t="s">
        <v>660</v>
      </c>
      <c r="D75" s="528"/>
      <c r="E75" s="528"/>
      <c r="F75" s="875" t="s">
        <v>661</v>
      </c>
      <c r="G75" s="876"/>
      <c r="H75" s="876"/>
      <c r="I75" s="876"/>
      <c r="J75" s="876"/>
      <c r="K75" s="876"/>
      <c r="L75" s="876"/>
      <c r="M75" s="876"/>
      <c r="N75" s="876"/>
      <c r="O75" s="876"/>
      <c r="P75" s="876"/>
      <c r="Q75" s="528"/>
      <c r="R75" s="530"/>
    </row>
    <row r="76" spans="2:18" s="526" customFormat="1" ht="36.75" customHeight="1">
      <c r="B76" s="527"/>
      <c r="C76" s="558" t="s">
        <v>360</v>
      </c>
      <c r="D76" s="528"/>
      <c r="E76" s="528"/>
      <c r="F76" s="884" t="str">
        <f>F7</f>
        <v>SO 01.4 - Cyklotrasa CKN 5573/1, 5573/2, 5573/12, 5573/15, 5573/17, 5573/18, 5573/19, 5573/20</v>
      </c>
      <c r="G76" s="874"/>
      <c r="H76" s="874"/>
      <c r="I76" s="874"/>
      <c r="J76" s="874"/>
      <c r="K76" s="874"/>
      <c r="L76" s="874"/>
      <c r="M76" s="874"/>
      <c r="N76" s="874"/>
      <c r="O76" s="874"/>
      <c r="P76" s="874"/>
      <c r="Q76" s="528"/>
      <c r="R76" s="530"/>
    </row>
    <row r="77" spans="2:18" s="526" customFormat="1" ht="6.75" customHeight="1">
      <c r="B77" s="527"/>
      <c r="C77" s="528"/>
      <c r="D77" s="528"/>
      <c r="E77" s="528"/>
      <c r="F77" s="528"/>
      <c r="G77" s="528"/>
      <c r="H77" s="528"/>
      <c r="I77" s="528"/>
      <c r="J77" s="528"/>
      <c r="K77" s="528"/>
      <c r="L77" s="528"/>
      <c r="M77" s="528"/>
      <c r="N77" s="528"/>
      <c r="O77" s="528"/>
      <c r="P77" s="528"/>
      <c r="Q77" s="528"/>
      <c r="R77" s="530"/>
    </row>
    <row r="78" spans="2:18" s="526" customFormat="1" ht="18" customHeight="1">
      <c r="B78" s="527"/>
      <c r="C78" s="525" t="s">
        <v>365</v>
      </c>
      <c r="D78" s="528"/>
      <c r="E78" s="528"/>
      <c r="F78" s="531" t="str">
        <f>F9</f>
        <v>Malacky</v>
      </c>
      <c r="G78" s="528"/>
      <c r="H78" s="528"/>
      <c r="I78" s="528"/>
      <c r="J78" s="528"/>
      <c r="K78" s="525" t="s">
        <v>366</v>
      </c>
      <c r="L78" s="528"/>
      <c r="M78" s="885">
        <f>IF(O9="","",O9)</f>
      </c>
      <c r="N78" s="885"/>
      <c r="O78" s="885"/>
      <c r="P78" s="885"/>
      <c r="Q78" s="528"/>
      <c r="R78" s="530"/>
    </row>
    <row r="79" spans="2:18" s="526" customFormat="1" ht="6.75" customHeight="1">
      <c r="B79" s="527"/>
      <c r="C79" s="528"/>
      <c r="D79" s="528"/>
      <c r="E79" s="528"/>
      <c r="F79" s="528"/>
      <c r="G79" s="528"/>
      <c r="H79" s="528"/>
      <c r="I79" s="528"/>
      <c r="J79" s="528"/>
      <c r="K79" s="528"/>
      <c r="L79" s="528"/>
      <c r="M79" s="528"/>
      <c r="N79" s="528"/>
      <c r="O79" s="528"/>
      <c r="P79" s="528"/>
      <c r="Q79" s="528"/>
      <c r="R79" s="530"/>
    </row>
    <row r="80" spans="2:18" s="526" customFormat="1" ht="15">
      <c r="B80" s="527"/>
      <c r="C80" s="525" t="s">
        <v>662</v>
      </c>
      <c r="D80" s="528"/>
      <c r="E80" s="528"/>
      <c r="F80" s="531" t="str">
        <f>E12</f>
        <v>Mesto Malacky</v>
      </c>
      <c r="G80" s="528"/>
      <c r="H80" s="528"/>
      <c r="I80" s="528"/>
      <c r="J80" s="528"/>
      <c r="K80" s="525" t="s">
        <v>370</v>
      </c>
      <c r="L80" s="528"/>
      <c r="M80" s="879" t="str">
        <f>E18</f>
        <v>Ing. Juraj Zákopčan</v>
      </c>
      <c r="N80" s="879"/>
      <c r="O80" s="879"/>
      <c r="P80" s="879"/>
      <c r="Q80" s="879"/>
      <c r="R80" s="530"/>
    </row>
    <row r="81" spans="2:18" s="526" customFormat="1" ht="14.25" customHeight="1">
      <c r="B81" s="527"/>
      <c r="C81" s="525" t="s">
        <v>664</v>
      </c>
      <c r="D81" s="528"/>
      <c r="E81" s="528"/>
      <c r="F81" s="531">
        <f>IF(E15="","",E15)</f>
      </c>
      <c r="G81" s="528"/>
      <c r="H81" s="528"/>
      <c r="I81" s="528"/>
      <c r="J81" s="528"/>
      <c r="K81" s="525" t="s">
        <v>372</v>
      </c>
      <c r="L81" s="528"/>
      <c r="M81" s="879"/>
      <c r="N81" s="879"/>
      <c r="O81" s="879"/>
      <c r="P81" s="879"/>
      <c r="Q81" s="879"/>
      <c r="R81" s="530"/>
    </row>
    <row r="82" spans="2:18" s="526" customFormat="1" ht="9.75" customHeight="1">
      <c r="B82" s="527"/>
      <c r="C82" s="528"/>
      <c r="D82" s="528"/>
      <c r="E82" s="528"/>
      <c r="F82" s="528"/>
      <c r="G82" s="528"/>
      <c r="H82" s="528"/>
      <c r="I82" s="528"/>
      <c r="J82" s="528"/>
      <c r="K82" s="528"/>
      <c r="L82" s="528"/>
      <c r="M82" s="528"/>
      <c r="N82" s="528"/>
      <c r="O82" s="528"/>
      <c r="P82" s="528"/>
      <c r="Q82" s="528"/>
      <c r="R82" s="530"/>
    </row>
    <row r="83" spans="2:18" s="526" customFormat="1" ht="29.25" customHeight="1">
      <c r="B83" s="527"/>
      <c r="C83" s="888" t="s">
        <v>384</v>
      </c>
      <c r="D83" s="889"/>
      <c r="E83" s="889"/>
      <c r="F83" s="889"/>
      <c r="G83" s="889"/>
      <c r="H83" s="539"/>
      <c r="I83" s="539"/>
      <c r="J83" s="539"/>
      <c r="K83" s="539"/>
      <c r="L83" s="539"/>
      <c r="M83" s="539"/>
      <c r="N83" s="888" t="s">
        <v>385</v>
      </c>
      <c r="O83" s="889"/>
      <c r="P83" s="889"/>
      <c r="Q83" s="889"/>
      <c r="R83" s="530"/>
    </row>
    <row r="84" spans="2:18" s="526" customFormat="1" ht="9.75" customHeight="1">
      <c r="B84" s="527"/>
      <c r="C84" s="528"/>
      <c r="D84" s="528"/>
      <c r="E84" s="528"/>
      <c r="F84" s="528"/>
      <c r="G84" s="528"/>
      <c r="H84" s="528"/>
      <c r="I84" s="528"/>
      <c r="J84" s="528"/>
      <c r="K84" s="528"/>
      <c r="L84" s="528"/>
      <c r="M84" s="528"/>
      <c r="N84" s="528"/>
      <c r="O84" s="528"/>
      <c r="P84" s="528"/>
      <c r="Q84" s="528"/>
      <c r="R84" s="530"/>
    </row>
    <row r="85" spans="2:47" s="526" customFormat="1" ht="29.25" customHeight="1">
      <c r="B85" s="527"/>
      <c r="C85" s="559" t="s">
        <v>386</v>
      </c>
      <c r="D85" s="528"/>
      <c r="E85" s="528"/>
      <c r="F85" s="528"/>
      <c r="G85" s="528"/>
      <c r="H85" s="528"/>
      <c r="I85" s="528"/>
      <c r="J85" s="528"/>
      <c r="K85" s="528"/>
      <c r="L85" s="528"/>
      <c r="M85" s="528"/>
      <c r="N85" s="890">
        <f>N113</f>
        <v>0</v>
      </c>
      <c r="O85" s="890"/>
      <c r="P85" s="890"/>
      <c r="Q85" s="891"/>
      <c r="R85" s="530"/>
      <c r="AU85" s="518" t="s">
        <v>387</v>
      </c>
    </row>
    <row r="86" spans="2:18" s="564" customFormat="1" ht="24.75" customHeight="1">
      <c r="B86" s="560"/>
      <c r="C86" s="561"/>
      <c r="D86" s="562" t="s">
        <v>388</v>
      </c>
      <c r="E86" s="561"/>
      <c r="F86" s="561"/>
      <c r="G86" s="561"/>
      <c r="H86" s="561"/>
      <c r="I86" s="561"/>
      <c r="J86" s="561"/>
      <c r="K86" s="561"/>
      <c r="L86" s="561"/>
      <c r="M86" s="561"/>
      <c r="N86" s="870">
        <f>N114</f>
        <v>0</v>
      </c>
      <c r="O86" s="895"/>
      <c r="P86" s="895"/>
      <c r="Q86" s="895"/>
      <c r="R86" s="563"/>
    </row>
    <row r="87" spans="2:18" s="569" customFormat="1" ht="19.5" customHeight="1">
      <c r="B87" s="565"/>
      <c r="C87" s="566"/>
      <c r="D87" s="567" t="s">
        <v>389</v>
      </c>
      <c r="E87" s="566"/>
      <c r="F87" s="566"/>
      <c r="G87" s="566"/>
      <c r="H87" s="566"/>
      <c r="I87" s="566"/>
      <c r="J87" s="566"/>
      <c r="K87" s="566"/>
      <c r="L87" s="566"/>
      <c r="M87" s="566"/>
      <c r="N87" s="880">
        <f>N115</f>
        <v>0</v>
      </c>
      <c r="O87" s="881"/>
      <c r="P87" s="881"/>
      <c r="Q87" s="881"/>
      <c r="R87" s="568"/>
    </row>
    <row r="88" spans="2:18" s="569" customFormat="1" ht="19.5" customHeight="1">
      <c r="B88" s="565"/>
      <c r="C88" s="566"/>
      <c r="D88" s="567" t="s">
        <v>390</v>
      </c>
      <c r="E88" s="566"/>
      <c r="F88" s="566"/>
      <c r="G88" s="566"/>
      <c r="H88" s="566"/>
      <c r="I88" s="566"/>
      <c r="J88" s="566"/>
      <c r="K88" s="566"/>
      <c r="L88" s="566"/>
      <c r="M88" s="566"/>
      <c r="N88" s="880">
        <f>N132</f>
        <v>0</v>
      </c>
      <c r="O88" s="881"/>
      <c r="P88" s="881"/>
      <c r="Q88" s="881"/>
      <c r="R88" s="568"/>
    </row>
    <row r="89" spans="2:18" s="569" customFormat="1" ht="19.5" customHeight="1">
      <c r="B89" s="565"/>
      <c r="C89" s="566"/>
      <c r="D89" s="567" t="s">
        <v>391</v>
      </c>
      <c r="E89" s="566"/>
      <c r="F89" s="566"/>
      <c r="G89" s="566"/>
      <c r="H89" s="566"/>
      <c r="I89" s="566"/>
      <c r="J89" s="566"/>
      <c r="K89" s="566"/>
      <c r="L89" s="566"/>
      <c r="M89" s="566"/>
      <c r="N89" s="880">
        <f>N137</f>
        <v>0</v>
      </c>
      <c r="O89" s="881"/>
      <c r="P89" s="881"/>
      <c r="Q89" s="881"/>
      <c r="R89" s="568"/>
    </row>
    <row r="90" spans="2:18" s="569" customFormat="1" ht="19.5" customHeight="1">
      <c r="B90" s="565"/>
      <c r="C90" s="566"/>
      <c r="D90" s="567" t="s">
        <v>392</v>
      </c>
      <c r="E90" s="566"/>
      <c r="F90" s="566"/>
      <c r="G90" s="566"/>
      <c r="H90" s="566"/>
      <c r="I90" s="566"/>
      <c r="J90" s="566"/>
      <c r="K90" s="566"/>
      <c r="L90" s="566"/>
      <c r="M90" s="566"/>
      <c r="N90" s="880">
        <f>N143</f>
        <v>0</v>
      </c>
      <c r="O90" s="881"/>
      <c r="P90" s="881"/>
      <c r="Q90" s="881"/>
      <c r="R90" s="568"/>
    </row>
    <row r="91" spans="2:18" s="569" customFormat="1" ht="19.5" customHeight="1">
      <c r="B91" s="565"/>
      <c r="C91" s="566"/>
      <c r="D91" s="567" t="s">
        <v>393</v>
      </c>
      <c r="E91" s="566"/>
      <c r="F91" s="566"/>
      <c r="G91" s="566"/>
      <c r="H91" s="566"/>
      <c r="I91" s="566"/>
      <c r="J91" s="566"/>
      <c r="K91" s="566"/>
      <c r="L91" s="566"/>
      <c r="M91" s="566"/>
      <c r="N91" s="880">
        <f>N148</f>
        <v>0</v>
      </c>
      <c r="O91" s="881"/>
      <c r="P91" s="881"/>
      <c r="Q91" s="881"/>
      <c r="R91" s="568"/>
    </row>
    <row r="92" spans="2:18" s="569" customFormat="1" ht="19.5" customHeight="1">
      <c r="B92" s="565"/>
      <c r="C92" s="566"/>
      <c r="D92" s="567" t="s">
        <v>394</v>
      </c>
      <c r="E92" s="566"/>
      <c r="F92" s="566"/>
      <c r="G92" s="566"/>
      <c r="H92" s="566"/>
      <c r="I92" s="566"/>
      <c r="J92" s="566"/>
      <c r="K92" s="566"/>
      <c r="L92" s="566"/>
      <c r="M92" s="566"/>
      <c r="N92" s="880">
        <f>N167</f>
        <v>0</v>
      </c>
      <c r="O92" s="881"/>
      <c r="P92" s="881"/>
      <c r="Q92" s="881"/>
      <c r="R92" s="568"/>
    </row>
    <row r="93" spans="2:18" s="526" customFormat="1" ht="21.75" customHeight="1">
      <c r="B93" s="527"/>
      <c r="C93" s="528"/>
      <c r="D93" s="528"/>
      <c r="E93" s="528"/>
      <c r="F93" s="528"/>
      <c r="G93" s="528"/>
      <c r="H93" s="528"/>
      <c r="I93" s="528"/>
      <c r="J93" s="528"/>
      <c r="K93" s="528"/>
      <c r="L93" s="528"/>
      <c r="M93" s="528"/>
      <c r="N93" s="528"/>
      <c r="O93" s="528"/>
      <c r="P93" s="528"/>
      <c r="Q93" s="528"/>
      <c r="R93" s="530"/>
    </row>
    <row r="94" spans="2:21" s="526" customFormat="1" ht="29.25" customHeight="1">
      <c r="B94" s="527"/>
      <c r="C94" s="559" t="s">
        <v>395</v>
      </c>
      <c r="D94" s="528"/>
      <c r="E94" s="528"/>
      <c r="F94" s="528"/>
      <c r="G94" s="528"/>
      <c r="H94" s="528"/>
      <c r="I94" s="528"/>
      <c r="J94" s="528"/>
      <c r="K94" s="528"/>
      <c r="L94" s="528"/>
      <c r="M94" s="528"/>
      <c r="N94" s="890">
        <v>0</v>
      </c>
      <c r="O94" s="892"/>
      <c r="P94" s="892"/>
      <c r="Q94" s="892"/>
      <c r="R94" s="530"/>
      <c r="T94" s="570"/>
      <c r="U94" s="571" t="s">
        <v>647</v>
      </c>
    </row>
    <row r="95" spans="2:18" s="526" customFormat="1" ht="18" customHeight="1">
      <c r="B95" s="527"/>
      <c r="C95" s="528"/>
      <c r="D95" s="528"/>
      <c r="E95" s="528"/>
      <c r="F95" s="528"/>
      <c r="G95" s="528"/>
      <c r="H95" s="528"/>
      <c r="I95" s="528"/>
      <c r="J95" s="528"/>
      <c r="K95" s="528"/>
      <c r="L95" s="528"/>
      <c r="M95" s="528"/>
      <c r="N95" s="528"/>
      <c r="O95" s="528"/>
      <c r="P95" s="528"/>
      <c r="Q95" s="528"/>
      <c r="R95" s="530"/>
    </row>
    <row r="96" spans="2:18" s="526" customFormat="1" ht="29.25" customHeight="1">
      <c r="B96" s="527"/>
      <c r="C96" s="572" t="s">
        <v>396</v>
      </c>
      <c r="D96" s="539"/>
      <c r="E96" s="539"/>
      <c r="F96" s="539"/>
      <c r="G96" s="539"/>
      <c r="H96" s="539"/>
      <c r="I96" s="539"/>
      <c r="J96" s="539"/>
      <c r="K96" s="539"/>
      <c r="L96" s="894">
        <f>ROUND(SUM(N85+N94),2)</f>
        <v>0</v>
      </c>
      <c r="M96" s="894"/>
      <c r="N96" s="894"/>
      <c r="O96" s="894"/>
      <c r="P96" s="894"/>
      <c r="Q96" s="894"/>
      <c r="R96" s="530"/>
    </row>
    <row r="97" spans="2:18" s="526" customFormat="1" ht="6.75" customHeight="1">
      <c r="B97" s="552"/>
      <c r="C97" s="553"/>
      <c r="D97" s="553"/>
      <c r="E97" s="553"/>
      <c r="F97" s="553"/>
      <c r="G97" s="553"/>
      <c r="H97" s="553"/>
      <c r="I97" s="553"/>
      <c r="J97" s="553"/>
      <c r="K97" s="553"/>
      <c r="L97" s="553"/>
      <c r="M97" s="553"/>
      <c r="N97" s="553"/>
      <c r="O97" s="553"/>
      <c r="P97" s="553"/>
      <c r="Q97" s="553"/>
      <c r="R97" s="554"/>
    </row>
    <row r="101" spans="2:18" s="526" customFormat="1" ht="6.75" customHeight="1">
      <c r="B101" s="555"/>
      <c r="C101" s="556"/>
      <c r="D101" s="556"/>
      <c r="E101" s="556"/>
      <c r="F101" s="556"/>
      <c r="G101" s="556"/>
      <c r="H101" s="556"/>
      <c r="I101" s="556"/>
      <c r="J101" s="556"/>
      <c r="K101" s="556"/>
      <c r="L101" s="556"/>
      <c r="M101" s="556"/>
      <c r="N101" s="556"/>
      <c r="O101" s="556"/>
      <c r="P101" s="556"/>
      <c r="Q101" s="556"/>
      <c r="R101" s="557"/>
    </row>
    <row r="102" spans="2:18" s="526" customFormat="1" ht="36.75" customHeight="1">
      <c r="B102" s="527"/>
      <c r="C102" s="873" t="s">
        <v>308</v>
      </c>
      <c r="D102" s="874"/>
      <c r="E102" s="874"/>
      <c r="F102" s="874"/>
      <c r="G102" s="874"/>
      <c r="H102" s="874"/>
      <c r="I102" s="874"/>
      <c r="J102" s="874"/>
      <c r="K102" s="874"/>
      <c r="L102" s="874"/>
      <c r="M102" s="874"/>
      <c r="N102" s="874"/>
      <c r="O102" s="874"/>
      <c r="P102" s="874"/>
      <c r="Q102" s="874"/>
      <c r="R102" s="530"/>
    </row>
    <row r="103" spans="2:18" s="526" customFormat="1" ht="6.75" customHeight="1">
      <c r="B103" s="527"/>
      <c r="C103" s="528"/>
      <c r="D103" s="528"/>
      <c r="E103" s="528"/>
      <c r="F103" s="528"/>
      <c r="G103" s="528"/>
      <c r="H103" s="528"/>
      <c r="I103" s="528"/>
      <c r="J103" s="528"/>
      <c r="K103" s="528"/>
      <c r="L103" s="528"/>
      <c r="M103" s="528"/>
      <c r="N103" s="528"/>
      <c r="O103" s="528"/>
      <c r="P103" s="528"/>
      <c r="Q103" s="528"/>
      <c r="R103" s="530"/>
    </row>
    <row r="104" spans="2:18" s="526" customFormat="1" ht="30" customHeight="1">
      <c r="B104" s="527"/>
      <c r="C104" s="525" t="s">
        <v>660</v>
      </c>
      <c r="D104" s="528"/>
      <c r="E104" s="528"/>
      <c r="F104" s="875" t="str">
        <f>F6</f>
        <v>Cyklotrasa Pezinská - Priemyselný park</v>
      </c>
      <c r="G104" s="876"/>
      <c r="H104" s="876"/>
      <c r="I104" s="876"/>
      <c r="J104" s="876"/>
      <c r="K104" s="876"/>
      <c r="L104" s="876"/>
      <c r="M104" s="876"/>
      <c r="N104" s="876"/>
      <c r="O104" s="876"/>
      <c r="P104" s="876"/>
      <c r="Q104" s="528"/>
      <c r="R104" s="530"/>
    </row>
    <row r="105" spans="2:18" s="526" customFormat="1" ht="36.75" customHeight="1">
      <c r="B105" s="527"/>
      <c r="C105" s="558" t="s">
        <v>360</v>
      </c>
      <c r="D105" s="528"/>
      <c r="E105" s="528"/>
      <c r="F105" s="884" t="str">
        <f>F7</f>
        <v>SO 01.4 - Cyklotrasa CKN 5573/1, 5573/2, 5573/12, 5573/15, 5573/17, 5573/18, 5573/19, 5573/20</v>
      </c>
      <c r="G105" s="874"/>
      <c r="H105" s="874"/>
      <c r="I105" s="874"/>
      <c r="J105" s="874"/>
      <c r="K105" s="874"/>
      <c r="L105" s="874"/>
      <c r="M105" s="874"/>
      <c r="N105" s="874"/>
      <c r="O105" s="874"/>
      <c r="P105" s="874"/>
      <c r="Q105" s="528"/>
      <c r="R105" s="530"/>
    </row>
    <row r="106" spans="2:18" s="526" customFormat="1" ht="6.75" customHeight="1">
      <c r="B106" s="527"/>
      <c r="C106" s="528"/>
      <c r="D106" s="528"/>
      <c r="E106" s="528"/>
      <c r="F106" s="528"/>
      <c r="G106" s="528"/>
      <c r="H106" s="528"/>
      <c r="I106" s="528"/>
      <c r="J106" s="528"/>
      <c r="K106" s="528"/>
      <c r="L106" s="528"/>
      <c r="M106" s="528"/>
      <c r="N106" s="528"/>
      <c r="O106" s="528"/>
      <c r="P106" s="528"/>
      <c r="Q106" s="528"/>
      <c r="R106" s="530"/>
    </row>
    <row r="107" spans="2:18" s="526" customFormat="1" ht="18" customHeight="1">
      <c r="B107" s="527"/>
      <c r="C107" s="525" t="s">
        <v>365</v>
      </c>
      <c r="D107" s="528"/>
      <c r="E107" s="528"/>
      <c r="F107" s="531" t="str">
        <f>F9</f>
        <v>Malacky</v>
      </c>
      <c r="G107" s="528"/>
      <c r="H107" s="528"/>
      <c r="I107" s="528"/>
      <c r="J107" s="528"/>
      <c r="K107" s="525" t="s">
        <v>366</v>
      </c>
      <c r="L107" s="528"/>
      <c r="M107" s="885">
        <f>IF(O9="","",O9)</f>
      </c>
      <c r="N107" s="885"/>
      <c r="O107" s="885"/>
      <c r="P107" s="885"/>
      <c r="Q107" s="528"/>
      <c r="R107" s="530"/>
    </row>
    <row r="108" spans="2:18" s="526" customFormat="1" ht="6.75" customHeight="1">
      <c r="B108" s="527"/>
      <c r="C108" s="528"/>
      <c r="D108" s="528"/>
      <c r="E108" s="528"/>
      <c r="F108" s="528"/>
      <c r="G108" s="528"/>
      <c r="H108" s="528"/>
      <c r="I108" s="528"/>
      <c r="J108" s="528"/>
      <c r="K108" s="528"/>
      <c r="L108" s="528"/>
      <c r="M108" s="528"/>
      <c r="N108" s="528"/>
      <c r="O108" s="528"/>
      <c r="P108" s="528"/>
      <c r="Q108" s="528"/>
      <c r="R108" s="530"/>
    </row>
    <row r="109" spans="2:18" s="526" customFormat="1" ht="15">
      <c r="B109" s="527"/>
      <c r="C109" s="525" t="s">
        <v>662</v>
      </c>
      <c r="D109" s="528"/>
      <c r="E109" s="528"/>
      <c r="F109" s="531" t="str">
        <f>E12</f>
        <v>Mesto Malacky</v>
      </c>
      <c r="G109" s="528"/>
      <c r="H109" s="528"/>
      <c r="I109" s="528"/>
      <c r="J109" s="528"/>
      <c r="K109" s="525" t="s">
        <v>370</v>
      </c>
      <c r="L109" s="528"/>
      <c r="M109" s="879" t="str">
        <f>E18</f>
        <v>Ing. Juraj Zákopčan</v>
      </c>
      <c r="N109" s="879"/>
      <c r="O109" s="879"/>
      <c r="P109" s="879"/>
      <c r="Q109" s="879"/>
      <c r="R109" s="530"/>
    </row>
    <row r="110" spans="2:18" s="526" customFormat="1" ht="14.25" customHeight="1">
      <c r="B110" s="527"/>
      <c r="C110" s="525" t="s">
        <v>664</v>
      </c>
      <c r="D110" s="528"/>
      <c r="E110" s="528"/>
      <c r="F110" s="531">
        <f>IF(E15="","",E15)</f>
      </c>
      <c r="G110" s="528"/>
      <c r="H110" s="528"/>
      <c r="I110" s="528"/>
      <c r="J110" s="528"/>
      <c r="K110" s="525" t="s">
        <v>372</v>
      </c>
      <c r="L110" s="528"/>
      <c r="M110" s="879"/>
      <c r="N110" s="879"/>
      <c r="O110" s="879"/>
      <c r="P110" s="879"/>
      <c r="Q110" s="879"/>
      <c r="R110" s="530"/>
    </row>
    <row r="111" spans="2:18" s="526" customFormat="1" ht="9.75" customHeight="1">
      <c r="B111" s="527"/>
      <c r="C111" s="528"/>
      <c r="D111" s="528"/>
      <c r="E111" s="528"/>
      <c r="F111" s="528"/>
      <c r="G111" s="528"/>
      <c r="H111" s="528"/>
      <c r="I111" s="528"/>
      <c r="J111" s="528"/>
      <c r="K111" s="528"/>
      <c r="L111" s="528"/>
      <c r="M111" s="528"/>
      <c r="N111" s="528"/>
      <c r="O111" s="528"/>
      <c r="P111" s="528"/>
      <c r="Q111" s="528"/>
      <c r="R111" s="530"/>
    </row>
    <row r="112" spans="2:27" s="577" customFormat="1" ht="29.25" customHeight="1">
      <c r="B112" s="573"/>
      <c r="C112" s="574" t="s">
        <v>397</v>
      </c>
      <c r="D112" s="575" t="s">
        <v>398</v>
      </c>
      <c r="E112" s="575" t="s">
        <v>668</v>
      </c>
      <c r="F112" s="877" t="s">
        <v>731</v>
      </c>
      <c r="G112" s="877"/>
      <c r="H112" s="877"/>
      <c r="I112" s="877"/>
      <c r="J112" s="575" t="s">
        <v>750</v>
      </c>
      <c r="K112" s="575" t="s">
        <v>399</v>
      </c>
      <c r="L112" s="877" t="s">
        <v>400</v>
      </c>
      <c r="M112" s="877"/>
      <c r="N112" s="877" t="s">
        <v>385</v>
      </c>
      <c r="O112" s="877"/>
      <c r="P112" s="877"/>
      <c r="Q112" s="878"/>
      <c r="R112" s="576"/>
      <c r="T112" s="578" t="s">
        <v>401</v>
      </c>
      <c r="U112" s="579" t="s">
        <v>647</v>
      </c>
      <c r="V112" s="579" t="s">
        <v>402</v>
      </c>
      <c r="W112" s="579" t="s">
        <v>403</v>
      </c>
      <c r="X112" s="579" t="s">
        <v>404</v>
      </c>
      <c r="Y112" s="579" t="s">
        <v>405</v>
      </c>
      <c r="Z112" s="579" t="s">
        <v>406</v>
      </c>
      <c r="AA112" s="580" t="s">
        <v>407</v>
      </c>
    </row>
    <row r="113" spans="2:63" s="526" customFormat="1" ht="29.25" customHeight="1">
      <c r="B113" s="527"/>
      <c r="C113" s="559" t="s">
        <v>374</v>
      </c>
      <c r="D113" s="528"/>
      <c r="E113" s="528"/>
      <c r="F113" s="528"/>
      <c r="G113" s="528"/>
      <c r="H113" s="528"/>
      <c r="I113" s="528"/>
      <c r="J113" s="528"/>
      <c r="K113" s="528"/>
      <c r="L113" s="528"/>
      <c r="M113" s="528"/>
      <c r="N113" s="867">
        <f>BK113</f>
        <v>0</v>
      </c>
      <c r="O113" s="868"/>
      <c r="P113" s="868"/>
      <c r="Q113" s="868"/>
      <c r="R113" s="530"/>
      <c r="T113" s="581"/>
      <c r="U113" s="532"/>
      <c r="V113" s="532"/>
      <c r="W113" s="582">
        <f>W114</f>
        <v>535.02416475</v>
      </c>
      <c r="X113" s="532"/>
      <c r="Y113" s="582">
        <f>Y114</f>
        <v>657.0408090000001</v>
      </c>
      <c r="Z113" s="532"/>
      <c r="AA113" s="583">
        <f>AA114</f>
        <v>0</v>
      </c>
      <c r="AT113" s="518" t="s">
        <v>640</v>
      </c>
      <c r="AU113" s="518" t="s">
        <v>387</v>
      </c>
      <c r="BK113" s="584">
        <f>BK114</f>
        <v>0</v>
      </c>
    </row>
    <row r="114" spans="2:63" s="589" customFormat="1" ht="36.75" customHeight="1">
      <c r="B114" s="585"/>
      <c r="C114" s="586"/>
      <c r="D114" s="587" t="s">
        <v>388</v>
      </c>
      <c r="E114" s="587"/>
      <c r="F114" s="587"/>
      <c r="G114" s="587"/>
      <c r="H114" s="587"/>
      <c r="I114" s="587"/>
      <c r="J114" s="587"/>
      <c r="K114" s="587"/>
      <c r="L114" s="587"/>
      <c r="M114" s="587"/>
      <c r="N114" s="869">
        <f>BK114</f>
        <v>0</v>
      </c>
      <c r="O114" s="870"/>
      <c r="P114" s="870"/>
      <c r="Q114" s="870"/>
      <c r="R114" s="588"/>
      <c r="T114" s="590"/>
      <c r="U114" s="586"/>
      <c r="V114" s="586"/>
      <c r="W114" s="591">
        <f>W115+W132+W137+W143+W148+W167</f>
        <v>535.02416475</v>
      </c>
      <c r="X114" s="586"/>
      <c r="Y114" s="591">
        <f>Y115+Y132+Y137+Y143+Y148+Y167</f>
        <v>657.0408090000001</v>
      </c>
      <c r="Z114" s="586"/>
      <c r="AA114" s="592">
        <f>AA115+AA132+AA137+AA143+AA148+AA167</f>
        <v>0</v>
      </c>
      <c r="AR114" s="593" t="s">
        <v>598</v>
      </c>
      <c r="AT114" s="594" t="s">
        <v>640</v>
      </c>
      <c r="AU114" s="594" t="s">
        <v>357</v>
      </c>
      <c r="AY114" s="593" t="s">
        <v>408</v>
      </c>
      <c r="BK114" s="595">
        <f>BK115+BK132+BK137+BK143+BK148+BK167</f>
        <v>0</v>
      </c>
    </row>
    <row r="115" spans="2:63" s="589" customFormat="1" ht="19.5" customHeight="1">
      <c r="B115" s="585"/>
      <c r="C115" s="586"/>
      <c r="D115" s="596" t="s">
        <v>389</v>
      </c>
      <c r="E115" s="596"/>
      <c r="F115" s="596"/>
      <c r="G115" s="596"/>
      <c r="H115" s="596"/>
      <c r="I115" s="596"/>
      <c r="J115" s="596"/>
      <c r="K115" s="596"/>
      <c r="L115" s="596"/>
      <c r="M115" s="596"/>
      <c r="N115" s="871">
        <f>BK115</f>
        <v>0</v>
      </c>
      <c r="O115" s="872"/>
      <c r="P115" s="872"/>
      <c r="Q115" s="872"/>
      <c r="R115" s="588"/>
      <c r="T115" s="590"/>
      <c r="U115" s="586"/>
      <c r="V115" s="586"/>
      <c r="W115" s="591">
        <f>SUM(W116:W131)</f>
        <v>159.50282099999998</v>
      </c>
      <c r="X115" s="586"/>
      <c r="Y115" s="591">
        <f>SUM(Y116:Y131)</f>
        <v>5.158181</v>
      </c>
      <c r="Z115" s="586"/>
      <c r="AA115" s="592">
        <f>SUM(AA116:AA131)</f>
        <v>0</v>
      </c>
      <c r="AC115" s="626">
        <f>N127</f>
        <v>0</v>
      </c>
      <c r="AR115" s="593" t="s">
        <v>598</v>
      </c>
      <c r="AT115" s="594" t="s">
        <v>640</v>
      </c>
      <c r="AU115" s="594" t="s">
        <v>598</v>
      </c>
      <c r="AY115" s="593" t="s">
        <v>408</v>
      </c>
      <c r="BK115" s="595">
        <f>SUM(BK116:BK131)</f>
        <v>0</v>
      </c>
    </row>
    <row r="116" spans="2:65" s="526" customFormat="1" ht="38.25" customHeight="1">
      <c r="B116" s="597"/>
      <c r="C116" s="598" t="s">
        <v>598</v>
      </c>
      <c r="D116" s="598" t="s">
        <v>409</v>
      </c>
      <c r="E116" s="599" t="s">
        <v>765</v>
      </c>
      <c r="F116" s="864" t="s">
        <v>410</v>
      </c>
      <c r="G116" s="864"/>
      <c r="H116" s="864"/>
      <c r="I116" s="864"/>
      <c r="J116" s="600" t="s">
        <v>767</v>
      </c>
      <c r="K116" s="601">
        <v>285.7</v>
      </c>
      <c r="L116" s="863"/>
      <c r="M116" s="863"/>
      <c r="N116" s="863">
        <f aca="true" t="shared" si="0" ref="N116:N131">ROUND(L116*K116,2)</f>
        <v>0</v>
      </c>
      <c r="O116" s="863"/>
      <c r="P116" s="863"/>
      <c r="Q116" s="863"/>
      <c r="R116" s="602"/>
      <c r="T116" s="603" t="s">
        <v>363</v>
      </c>
      <c r="U116" s="604" t="s">
        <v>377</v>
      </c>
      <c r="V116" s="605">
        <v>0.012</v>
      </c>
      <c r="W116" s="605">
        <f aca="true" t="shared" si="1" ref="W116:W131">V116*K116</f>
        <v>3.4284</v>
      </c>
      <c r="X116" s="605">
        <v>0</v>
      </c>
      <c r="Y116" s="605">
        <f aca="true" t="shared" si="2" ref="Y116:Y131">X116*K116</f>
        <v>0</v>
      </c>
      <c r="Z116" s="605">
        <v>0</v>
      </c>
      <c r="AA116" s="606">
        <f aca="true" t="shared" si="3" ref="AA116:AA131">Z116*K116</f>
        <v>0</v>
      </c>
      <c r="AR116" s="518" t="s">
        <v>617</v>
      </c>
      <c r="AT116" s="518" t="s">
        <v>409</v>
      </c>
      <c r="AU116" s="518" t="s">
        <v>605</v>
      </c>
      <c r="AY116" s="518" t="s">
        <v>408</v>
      </c>
      <c r="BE116" s="607">
        <f aca="true" t="shared" si="4" ref="BE116:BE131">IF(U116="základná",N116,0)</f>
        <v>0</v>
      </c>
      <c r="BF116" s="607">
        <f aca="true" t="shared" si="5" ref="BF116:BF131">IF(U116="znížená",N116,0)</f>
        <v>0</v>
      </c>
      <c r="BG116" s="607">
        <f aca="true" t="shared" si="6" ref="BG116:BG131">IF(U116="zákl. prenesená",N116,0)</f>
        <v>0</v>
      </c>
      <c r="BH116" s="607">
        <f aca="true" t="shared" si="7" ref="BH116:BH131">IF(U116="zníž. prenesená",N116,0)</f>
        <v>0</v>
      </c>
      <c r="BI116" s="607">
        <f aca="true" t="shared" si="8" ref="BI116:BI131">IF(U116="nulová",N116,0)</f>
        <v>0</v>
      </c>
      <c r="BJ116" s="518" t="s">
        <v>605</v>
      </c>
      <c r="BK116" s="607">
        <f aca="true" t="shared" si="9" ref="BK116:BK131">ROUND(L116*K116,2)</f>
        <v>0</v>
      </c>
      <c r="BL116" s="518" t="s">
        <v>617</v>
      </c>
      <c r="BM116" s="518" t="s">
        <v>411</v>
      </c>
    </row>
    <row r="117" spans="2:65" s="526" customFormat="1" ht="25.5" customHeight="1">
      <c r="B117" s="597"/>
      <c r="C117" s="598" t="s">
        <v>605</v>
      </c>
      <c r="D117" s="598" t="s">
        <v>409</v>
      </c>
      <c r="E117" s="599" t="s">
        <v>412</v>
      </c>
      <c r="F117" s="864" t="s">
        <v>413</v>
      </c>
      <c r="G117" s="864"/>
      <c r="H117" s="864"/>
      <c r="I117" s="864"/>
      <c r="J117" s="600" t="s">
        <v>767</v>
      </c>
      <c r="K117" s="601">
        <v>103.15</v>
      </c>
      <c r="L117" s="863"/>
      <c r="M117" s="863"/>
      <c r="N117" s="863">
        <f t="shared" si="0"/>
        <v>0</v>
      </c>
      <c r="O117" s="863"/>
      <c r="P117" s="863"/>
      <c r="Q117" s="863"/>
      <c r="R117" s="602"/>
      <c r="T117" s="603" t="s">
        <v>363</v>
      </c>
      <c r="U117" s="604" t="s">
        <v>377</v>
      </c>
      <c r="V117" s="605">
        <v>0.095</v>
      </c>
      <c r="W117" s="605">
        <f t="shared" si="1"/>
        <v>9.79925</v>
      </c>
      <c r="X117" s="605">
        <v>0</v>
      </c>
      <c r="Y117" s="605">
        <f t="shared" si="2"/>
        <v>0</v>
      </c>
      <c r="Z117" s="605">
        <v>0</v>
      </c>
      <c r="AA117" s="606">
        <f t="shared" si="3"/>
        <v>0</v>
      </c>
      <c r="AR117" s="518" t="s">
        <v>617</v>
      </c>
      <c r="AT117" s="518" t="s">
        <v>409</v>
      </c>
      <c r="AU117" s="518" t="s">
        <v>605</v>
      </c>
      <c r="AY117" s="518" t="s">
        <v>408</v>
      </c>
      <c r="BE117" s="607">
        <f t="shared" si="4"/>
        <v>0</v>
      </c>
      <c r="BF117" s="607">
        <f t="shared" si="5"/>
        <v>0</v>
      </c>
      <c r="BG117" s="607">
        <f t="shared" si="6"/>
        <v>0</v>
      </c>
      <c r="BH117" s="607">
        <f t="shared" si="7"/>
        <v>0</v>
      </c>
      <c r="BI117" s="607">
        <f t="shared" si="8"/>
        <v>0</v>
      </c>
      <c r="BJ117" s="518" t="s">
        <v>605</v>
      </c>
      <c r="BK117" s="607">
        <f t="shared" si="9"/>
        <v>0</v>
      </c>
      <c r="BL117" s="518" t="s">
        <v>617</v>
      </c>
      <c r="BM117" s="518" t="s">
        <v>414</v>
      </c>
    </row>
    <row r="118" spans="2:65" s="526" customFormat="1" ht="25.5" customHeight="1">
      <c r="B118" s="597"/>
      <c r="C118" s="598" t="s">
        <v>611</v>
      </c>
      <c r="D118" s="598" t="s">
        <v>409</v>
      </c>
      <c r="E118" s="599" t="s">
        <v>415</v>
      </c>
      <c r="F118" s="864" t="s">
        <v>416</v>
      </c>
      <c r="G118" s="864"/>
      <c r="H118" s="864"/>
      <c r="I118" s="864"/>
      <c r="J118" s="600" t="s">
        <v>767</v>
      </c>
      <c r="K118" s="601">
        <v>30.945</v>
      </c>
      <c r="L118" s="863"/>
      <c r="M118" s="863"/>
      <c r="N118" s="863">
        <f t="shared" si="0"/>
        <v>0</v>
      </c>
      <c r="O118" s="863"/>
      <c r="P118" s="863"/>
      <c r="Q118" s="863"/>
      <c r="R118" s="602"/>
      <c r="T118" s="603" t="s">
        <v>363</v>
      </c>
      <c r="U118" s="604" t="s">
        <v>377</v>
      </c>
      <c r="V118" s="605">
        <v>0.023</v>
      </c>
      <c r="W118" s="605">
        <f t="shared" si="1"/>
        <v>0.711735</v>
      </c>
      <c r="X118" s="605">
        <v>0</v>
      </c>
      <c r="Y118" s="605">
        <f t="shared" si="2"/>
        <v>0</v>
      </c>
      <c r="Z118" s="605">
        <v>0</v>
      </c>
      <c r="AA118" s="606">
        <f t="shared" si="3"/>
        <v>0</v>
      </c>
      <c r="AR118" s="518" t="s">
        <v>617</v>
      </c>
      <c r="AT118" s="518" t="s">
        <v>409</v>
      </c>
      <c r="AU118" s="518" t="s">
        <v>605</v>
      </c>
      <c r="AY118" s="518" t="s">
        <v>408</v>
      </c>
      <c r="BE118" s="607">
        <f t="shared" si="4"/>
        <v>0</v>
      </c>
      <c r="BF118" s="607">
        <f t="shared" si="5"/>
        <v>0</v>
      </c>
      <c r="BG118" s="607">
        <f t="shared" si="6"/>
        <v>0</v>
      </c>
      <c r="BH118" s="607">
        <f t="shared" si="7"/>
        <v>0</v>
      </c>
      <c r="BI118" s="607">
        <f t="shared" si="8"/>
        <v>0</v>
      </c>
      <c r="BJ118" s="518" t="s">
        <v>605</v>
      </c>
      <c r="BK118" s="607">
        <f t="shared" si="9"/>
        <v>0</v>
      </c>
      <c r="BL118" s="518" t="s">
        <v>617</v>
      </c>
      <c r="BM118" s="518" t="s">
        <v>417</v>
      </c>
    </row>
    <row r="119" spans="2:65" s="526" customFormat="1" ht="25.5" customHeight="1">
      <c r="B119" s="597"/>
      <c r="C119" s="598" t="s">
        <v>617</v>
      </c>
      <c r="D119" s="598" t="s">
        <v>409</v>
      </c>
      <c r="E119" s="599" t="s">
        <v>768</v>
      </c>
      <c r="F119" s="864" t="s">
        <v>418</v>
      </c>
      <c r="G119" s="864"/>
      <c r="H119" s="864"/>
      <c r="I119" s="864"/>
      <c r="J119" s="600" t="s">
        <v>767</v>
      </c>
      <c r="K119" s="601">
        <v>65.35</v>
      </c>
      <c r="L119" s="863"/>
      <c r="M119" s="863"/>
      <c r="N119" s="863">
        <f t="shared" si="0"/>
        <v>0</v>
      </c>
      <c r="O119" s="863"/>
      <c r="P119" s="863"/>
      <c r="Q119" s="863"/>
      <c r="R119" s="602"/>
      <c r="T119" s="603" t="s">
        <v>363</v>
      </c>
      <c r="U119" s="604" t="s">
        <v>377</v>
      </c>
      <c r="V119" s="605">
        <v>0.40834</v>
      </c>
      <c r="W119" s="605">
        <f t="shared" si="1"/>
        <v>26.685018999999997</v>
      </c>
      <c r="X119" s="605">
        <v>0</v>
      </c>
      <c r="Y119" s="605">
        <f t="shared" si="2"/>
        <v>0</v>
      </c>
      <c r="Z119" s="605">
        <v>0</v>
      </c>
      <c r="AA119" s="606">
        <f t="shared" si="3"/>
        <v>0</v>
      </c>
      <c r="AR119" s="518" t="s">
        <v>617</v>
      </c>
      <c r="AT119" s="518" t="s">
        <v>409</v>
      </c>
      <c r="AU119" s="518" t="s">
        <v>605</v>
      </c>
      <c r="AY119" s="518" t="s">
        <v>408</v>
      </c>
      <c r="BE119" s="607">
        <f t="shared" si="4"/>
        <v>0</v>
      </c>
      <c r="BF119" s="607">
        <f t="shared" si="5"/>
        <v>0</v>
      </c>
      <c r="BG119" s="607">
        <f t="shared" si="6"/>
        <v>0</v>
      </c>
      <c r="BH119" s="607">
        <f t="shared" si="7"/>
        <v>0</v>
      </c>
      <c r="BI119" s="607">
        <f t="shared" si="8"/>
        <v>0</v>
      </c>
      <c r="BJ119" s="518" t="s">
        <v>605</v>
      </c>
      <c r="BK119" s="607">
        <f t="shared" si="9"/>
        <v>0</v>
      </c>
      <c r="BL119" s="518" t="s">
        <v>617</v>
      </c>
      <c r="BM119" s="518" t="s">
        <v>419</v>
      </c>
    </row>
    <row r="120" spans="2:65" s="526" customFormat="1" ht="25.5" customHeight="1">
      <c r="B120" s="597"/>
      <c r="C120" s="598" t="s">
        <v>621</v>
      </c>
      <c r="D120" s="598" t="s">
        <v>409</v>
      </c>
      <c r="E120" s="599" t="s">
        <v>420</v>
      </c>
      <c r="F120" s="864" t="s">
        <v>421</v>
      </c>
      <c r="G120" s="864"/>
      <c r="H120" s="864"/>
      <c r="I120" s="864"/>
      <c r="J120" s="600" t="s">
        <v>767</v>
      </c>
      <c r="K120" s="601">
        <v>19.605</v>
      </c>
      <c r="L120" s="863"/>
      <c r="M120" s="863"/>
      <c r="N120" s="863">
        <f t="shared" si="0"/>
        <v>0</v>
      </c>
      <c r="O120" s="863"/>
      <c r="P120" s="863"/>
      <c r="Q120" s="863"/>
      <c r="R120" s="602"/>
      <c r="T120" s="603" t="s">
        <v>363</v>
      </c>
      <c r="U120" s="604" t="s">
        <v>377</v>
      </c>
      <c r="V120" s="605">
        <v>0.077</v>
      </c>
      <c r="W120" s="605">
        <f t="shared" si="1"/>
        <v>1.509585</v>
      </c>
      <c r="X120" s="605">
        <v>0</v>
      </c>
      <c r="Y120" s="605">
        <f t="shared" si="2"/>
        <v>0</v>
      </c>
      <c r="Z120" s="605">
        <v>0</v>
      </c>
      <c r="AA120" s="606">
        <f t="shared" si="3"/>
        <v>0</v>
      </c>
      <c r="AR120" s="518" t="s">
        <v>617</v>
      </c>
      <c r="AT120" s="518" t="s">
        <v>409</v>
      </c>
      <c r="AU120" s="518" t="s">
        <v>605</v>
      </c>
      <c r="AY120" s="518" t="s">
        <v>408</v>
      </c>
      <c r="BE120" s="607">
        <f t="shared" si="4"/>
        <v>0</v>
      </c>
      <c r="BF120" s="607">
        <f t="shared" si="5"/>
        <v>0</v>
      </c>
      <c r="BG120" s="607">
        <f t="shared" si="6"/>
        <v>0</v>
      </c>
      <c r="BH120" s="607">
        <f t="shared" si="7"/>
        <v>0</v>
      </c>
      <c r="BI120" s="607">
        <f t="shared" si="8"/>
        <v>0</v>
      </c>
      <c r="BJ120" s="518" t="s">
        <v>605</v>
      </c>
      <c r="BK120" s="607">
        <f t="shared" si="9"/>
        <v>0</v>
      </c>
      <c r="BL120" s="518" t="s">
        <v>617</v>
      </c>
      <c r="BM120" s="518" t="s">
        <v>422</v>
      </c>
    </row>
    <row r="121" spans="2:65" s="526" customFormat="1" ht="51" customHeight="1">
      <c r="B121" s="597"/>
      <c r="C121" s="598" t="s">
        <v>625</v>
      </c>
      <c r="D121" s="598" t="s">
        <v>409</v>
      </c>
      <c r="E121" s="599" t="s">
        <v>423</v>
      </c>
      <c r="F121" s="864" t="s">
        <v>424</v>
      </c>
      <c r="G121" s="864"/>
      <c r="H121" s="864"/>
      <c r="I121" s="864"/>
      <c r="J121" s="600" t="s">
        <v>767</v>
      </c>
      <c r="K121" s="601">
        <v>103.15</v>
      </c>
      <c r="L121" s="863"/>
      <c r="M121" s="863"/>
      <c r="N121" s="863">
        <f t="shared" si="0"/>
        <v>0</v>
      </c>
      <c r="O121" s="863"/>
      <c r="P121" s="863"/>
      <c r="Q121" s="863"/>
      <c r="R121" s="602"/>
      <c r="T121" s="603" t="s">
        <v>363</v>
      </c>
      <c r="U121" s="604" t="s">
        <v>377</v>
      </c>
      <c r="V121" s="605">
        <v>0.0544</v>
      </c>
      <c r="W121" s="605">
        <f t="shared" si="1"/>
        <v>5.61136</v>
      </c>
      <c r="X121" s="605">
        <v>0</v>
      </c>
      <c r="Y121" s="605">
        <f t="shared" si="2"/>
        <v>0</v>
      </c>
      <c r="Z121" s="605">
        <v>0</v>
      </c>
      <c r="AA121" s="606">
        <f t="shared" si="3"/>
        <v>0</v>
      </c>
      <c r="AR121" s="518" t="s">
        <v>617</v>
      </c>
      <c r="AT121" s="518" t="s">
        <v>409</v>
      </c>
      <c r="AU121" s="518" t="s">
        <v>605</v>
      </c>
      <c r="AY121" s="518" t="s">
        <v>408</v>
      </c>
      <c r="BE121" s="607">
        <f t="shared" si="4"/>
        <v>0</v>
      </c>
      <c r="BF121" s="607">
        <f t="shared" si="5"/>
        <v>0</v>
      </c>
      <c r="BG121" s="607">
        <f t="shared" si="6"/>
        <v>0</v>
      </c>
      <c r="BH121" s="607">
        <f t="shared" si="7"/>
        <v>0</v>
      </c>
      <c r="BI121" s="607">
        <f t="shared" si="8"/>
        <v>0</v>
      </c>
      <c r="BJ121" s="518" t="s">
        <v>605</v>
      </c>
      <c r="BK121" s="607">
        <f t="shared" si="9"/>
        <v>0</v>
      </c>
      <c r="BL121" s="518" t="s">
        <v>617</v>
      </c>
      <c r="BM121" s="518" t="s">
        <v>425</v>
      </c>
    </row>
    <row r="122" spans="2:65" s="526" customFormat="1" ht="51" customHeight="1">
      <c r="B122" s="597"/>
      <c r="C122" s="598" t="s">
        <v>628</v>
      </c>
      <c r="D122" s="598" t="s">
        <v>409</v>
      </c>
      <c r="E122" s="599" t="s">
        <v>423</v>
      </c>
      <c r="F122" s="864" t="s">
        <v>424</v>
      </c>
      <c r="G122" s="864"/>
      <c r="H122" s="864"/>
      <c r="I122" s="864"/>
      <c r="J122" s="600" t="s">
        <v>767</v>
      </c>
      <c r="K122" s="601">
        <v>251.5</v>
      </c>
      <c r="L122" s="863"/>
      <c r="M122" s="863"/>
      <c r="N122" s="863">
        <f t="shared" si="0"/>
        <v>0</v>
      </c>
      <c r="O122" s="863"/>
      <c r="P122" s="863"/>
      <c r="Q122" s="863"/>
      <c r="R122" s="602"/>
      <c r="T122" s="603" t="s">
        <v>363</v>
      </c>
      <c r="U122" s="604" t="s">
        <v>377</v>
      </c>
      <c r="V122" s="605">
        <v>0.0544</v>
      </c>
      <c r="W122" s="605">
        <f t="shared" si="1"/>
        <v>13.6816</v>
      </c>
      <c r="X122" s="605">
        <v>0</v>
      </c>
      <c r="Y122" s="605">
        <f t="shared" si="2"/>
        <v>0</v>
      </c>
      <c r="Z122" s="605">
        <v>0</v>
      </c>
      <c r="AA122" s="606">
        <f t="shared" si="3"/>
        <v>0</v>
      </c>
      <c r="AR122" s="518" t="s">
        <v>617</v>
      </c>
      <c r="AT122" s="518" t="s">
        <v>409</v>
      </c>
      <c r="AU122" s="518" t="s">
        <v>605</v>
      </c>
      <c r="AY122" s="518" t="s">
        <v>408</v>
      </c>
      <c r="BE122" s="607">
        <f t="shared" si="4"/>
        <v>0</v>
      </c>
      <c r="BF122" s="607">
        <f t="shared" si="5"/>
        <v>0</v>
      </c>
      <c r="BG122" s="607">
        <f t="shared" si="6"/>
        <v>0</v>
      </c>
      <c r="BH122" s="607">
        <f t="shared" si="7"/>
        <v>0</v>
      </c>
      <c r="BI122" s="607">
        <f t="shared" si="8"/>
        <v>0</v>
      </c>
      <c r="BJ122" s="518" t="s">
        <v>605</v>
      </c>
      <c r="BK122" s="607">
        <f t="shared" si="9"/>
        <v>0</v>
      </c>
      <c r="BL122" s="518" t="s">
        <v>617</v>
      </c>
      <c r="BM122" s="518" t="s">
        <v>426</v>
      </c>
    </row>
    <row r="123" spans="2:65" s="526" customFormat="1" ht="51" customHeight="1">
      <c r="B123" s="597"/>
      <c r="C123" s="598" t="s">
        <v>601</v>
      </c>
      <c r="D123" s="598" t="s">
        <v>409</v>
      </c>
      <c r="E123" s="599" t="s">
        <v>962</v>
      </c>
      <c r="F123" s="864" t="s">
        <v>427</v>
      </c>
      <c r="G123" s="864"/>
      <c r="H123" s="864"/>
      <c r="I123" s="864"/>
      <c r="J123" s="600" t="s">
        <v>767</v>
      </c>
      <c r="K123" s="601">
        <v>1237.8</v>
      </c>
      <c r="L123" s="863"/>
      <c r="M123" s="863"/>
      <c r="N123" s="863">
        <f t="shared" si="0"/>
        <v>0</v>
      </c>
      <c r="O123" s="863"/>
      <c r="P123" s="863"/>
      <c r="Q123" s="863"/>
      <c r="R123" s="602"/>
      <c r="T123" s="603" t="s">
        <v>363</v>
      </c>
      <c r="U123" s="604" t="s">
        <v>377</v>
      </c>
      <c r="V123" s="605">
        <v>0.00539</v>
      </c>
      <c r="W123" s="605">
        <f t="shared" si="1"/>
        <v>6.671741999999999</v>
      </c>
      <c r="X123" s="605">
        <v>0</v>
      </c>
      <c r="Y123" s="605">
        <f t="shared" si="2"/>
        <v>0</v>
      </c>
      <c r="Z123" s="605">
        <v>0</v>
      </c>
      <c r="AA123" s="606">
        <f t="shared" si="3"/>
        <v>0</v>
      </c>
      <c r="AR123" s="518" t="s">
        <v>617</v>
      </c>
      <c r="AT123" s="518" t="s">
        <v>409</v>
      </c>
      <c r="AU123" s="518" t="s">
        <v>605</v>
      </c>
      <c r="AY123" s="518" t="s">
        <v>408</v>
      </c>
      <c r="BE123" s="607">
        <f t="shared" si="4"/>
        <v>0</v>
      </c>
      <c r="BF123" s="607">
        <f t="shared" si="5"/>
        <v>0</v>
      </c>
      <c r="BG123" s="607">
        <f t="shared" si="6"/>
        <v>0</v>
      </c>
      <c r="BH123" s="607">
        <f t="shared" si="7"/>
        <v>0</v>
      </c>
      <c r="BI123" s="607">
        <f t="shared" si="8"/>
        <v>0</v>
      </c>
      <c r="BJ123" s="518" t="s">
        <v>605</v>
      </c>
      <c r="BK123" s="607">
        <f t="shared" si="9"/>
        <v>0</v>
      </c>
      <c r="BL123" s="518" t="s">
        <v>617</v>
      </c>
      <c r="BM123" s="518" t="s">
        <v>428</v>
      </c>
    </row>
    <row r="124" spans="2:65" s="526" customFormat="1" ht="51" customHeight="1">
      <c r="B124" s="597"/>
      <c r="C124" s="598" t="s">
        <v>607</v>
      </c>
      <c r="D124" s="598" t="s">
        <v>409</v>
      </c>
      <c r="E124" s="599" t="s">
        <v>962</v>
      </c>
      <c r="F124" s="864" t="s">
        <v>427</v>
      </c>
      <c r="G124" s="864"/>
      <c r="H124" s="864"/>
      <c r="I124" s="864"/>
      <c r="J124" s="600" t="s">
        <v>767</v>
      </c>
      <c r="K124" s="601">
        <v>503</v>
      </c>
      <c r="L124" s="863"/>
      <c r="M124" s="863"/>
      <c r="N124" s="863">
        <f t="shared" si="0"/>
        <v>0</v>
      </c>
      <c r="O124" s="863"/>
      <c r="P124" s="863"/>
      <c r="Q124" s="863"/>
      <c r="R124" s="602"/>
      <c r="T124" s="603" t="s">
        <v>363</v>
      </c>
      <c r="U124" s="604" t="s">
        <v>377</v>
      </c>
      <c r="V124" s="605">
        <v>0.00539</v>
      </c>
      <c r="W124" s="605">
        <f t="shared" si="1"/>
        <v>2.71117</v>
      </c>
      <c r="X124" s="605">
        <v>0</v>
      </c>
      <c r="Y124" s="605">
        <f t="shared" si="2"/>
        <v>0</v>
      </c>
      <c r="Z124" s="605">
        <v>0</v>
      </c>
      <c r="AA124" s="606">
        <f t="shared" si="3"/>
        <v>0</v>
      </c>
      <c r="AR124" s="518" t="s">
        <v>617</v>
      </c>
      <c r="AT124" s="518" t="s">
        <v>409</v>
      </c>
      <c r="AU124" s="518" t="s">
        <v>605</v>
      </c>
      <c r="AY124" s="518" t="s">
        <v>408</v>
      </c>
      <c r="BE124" s="607">
        <f t="shared" si="4"/>
        <v>0</v>
      </c>
      <c r="BF124" s="607">
        <f t="shared" si="5"/>
        <v>0</v>
      </c>
      <c r="BG124" s="607">
        <f t="shared" si="6"/>
        <v>0</v>
      </c>
      <c r="BH124" s="607">
        <f t="shared" si="7"/>
        <v>0</v>
      </c>
      <c r="BI124" s="607">
        <f t="shared" si="8"/>
        <v>0</v>
      </c>
      <c r="BJ124" s="518" t="s">
        <v>605</v>
      </c>
      <c r="BK124" s="607">
        <f t="shared" si="9"/>
        <v>0</v>
      </c>
      <c r="BL124" s="518" t="s">
        <v>617</v>
      </c>
      <c r="BM124" s="518" t="s">
        <v>429</v>
      </c>
    </row>
    <row r="125" spans="2:65" s="526" customFormat="1" ht="38.25" customHeight="1">
      <c r="B125" s="597"/>
      <c r="C125" s="598" t="s">
        <v>613</v>
      </c>
      <c r="D125" s="598" t="s">
        <v>409</v>
      </c>
      <c r="E125" s="599" t="s">
        <v>430</v>
      </c>
      <c r="F125" s="864" t="s">
        <v>431</v>
      </c>
      <c r="G125" s="864"/>
      <c r="H125" s="864"/>
      <c r="I125" s="864"/>
      <c r="J125" s="600" t="s">
        <v>767</v>
      </c>
      <c r="K125" s="601">
        <v>168.5</v>
      </c>
      <c r="L125" s="863"/>
      <c r="M125" s="863"/>
      <c r="N125" s="863">
        <f t="shared" si="0"/>
        <v>0</v>
      </c>
      <c r="O125" s="863"/>
      <c r="P125" s="863"/>
      <c r="Q125" s="863"/>
      <c r="R125" s="602"/>
      <c r="T125" s="603" t="s">
        <v>363</v>
      </c>
      <c r="U125" s="604" t="s">
        <v>377</v>
      </c>
      <c r="V125" s="605">
        <v>0.055</v>
      </c>
      <c r="W125" s="605">
        <f t="shared" si="1"/>
        <v>9.2675</v>
      </c>
      <c r="X125" s="605">
        <v>0</v>
      </c>
      <c r="Y125" s="605">
        <f t="shared" si="2"/>
        <v>0</v>
      </c>
      <c r="Z125" s="605">
        <v>0</v>
      </c>
      <c r="AA125" s="606">
        <f t="shared" si="3"/>
        <v>0</v>
      </c>
      <c r="AR125" s="518" t="s">
        <v>617</v>
      </c>
      <c r="AT125" s="518" t="s">
        <v>409</v>
      </c>
      <c r="AU125" s="518" t="s">
        <v>605</v>
      </c>
      <c r="AY125" s="518" t="s">
        <v>408</v>
      </c>
      <c r="BE125" s="607">
        <f t="shared" si="4"/>
        <v>0</v>
      </c>
      <c r="BF125" s="607">
        <f t="shared" si="5"/>
        <v>0</v>
      </c>
      <c r="BG125" s="607">
        <f t="shared" si="6"/>
        <v>0</v>
      </c>
      <c r="BH125" s="607">
        <f t="shared" si="7"/>
        <v>0</v>
      </c>
      <c r="BI125" s="607">
        <f t="shared" si="8"/>
        <v>0</v>
      </c>
      <c r="BJ125" s="518" t="s">
        <v>605</v>
      </c>
      <c r="BK125" s="607">
        <f t="shared" si="9"/>
        <v>0</v>
      </c>
      <c r="BL125" s="518" t="s">
        <v>617</v>
      </c>
      <c r="BM125" s="518" t="s">
        <v>432</v>
      </c>
    </row>
    <row r="126" spans="2:65" s="526" customFormat="1" ht="25.5" customHeight="1">
      <c r="B126" s="597"/>
      <c r="C126" s="598" t="s">
        <v>618</v>
      </c>
      <c r="D126" s="598" t="s">
        <v>409</v>
      </c>
      <c r="E126" s="599" t="s">
        <v>433</v>
      </c>
      <c r="F126" s="864" t="s">
        <v>434</v>
      </c>
      <c r="G126" s="864"/>
      <c r="H126" s="864"/>
      <c r="I126" s="864"/>
      <c r="J126" s="600" t="s">
        <v>755</v>
      </c>
      <c r="K126" s="601">
        <v>342</v>
      </c>
      <c r="L126" s="863"/>
      <c r="M126" s="863"/>
      <c r="N126" s="863">
        <f t="shared" si="0"/>
        <v>0</v>
      </c>
      <c r="O126" s="863"/>
      <c r="P126" s="863"/>
      <c r="Q126" s="863"/>
      <c r="R126" s="602"/>
      <c r="T126" s="603" t="s">
        <v>363</v>
      </c>
      <c r="U126" s="604" t="s">
        <v>377</v>
      </c>
      <c r="V126" s="605">
        <v>0.02138</v>
      </c>
      <c r="W126" s="605">
        <f t="shared" si="1"/>
        <v>7.31196</v>
      </c>
      <c r="X126" s="605">
        <v>0.015</v>
      </c>
      <c r="Y126" s="605">
        <f t="shared" si="2"/>
        <v>5.13</v>
      </c>
      <c r="Z126" s="605">
        <v>0</v>
      </c>
      <c r="AA126" s="606">
        <f t="shared" si="3"/>
        <v>0</v>
      </c>
      <c r="AR126" s="518" t="s">
        <v>617</v>
      </c>
      <c r="AT126" s="518" t="s">
        <v>409</v>
      </c>
      <c r="AU126" s="518" t="s">
        <v>605</v>
      </c>
      <c r="AY126" s="518" t="s">
        <v>408</v>
      </c>
      <c r="BE126" s="607">
        <f t="shared" si="4"/>
        <v>0</v>
      </c>
      <c r="BF126" s="607">
        <f t="shared" si="5"/>
        <v>0</v>
      </c>
      <c r="BG126" s="607">
        <f t="shared" si="6"/>
        <v>0</v>
      </c>
      <c r="BH126" s="607">
        <f t="shared" si="7"/>
        <v>0</v>
      </c>
      <c r="BI126" s="607">
        <f t="shared" si="8"/>
        <v>0</v>
      </c>
      <c r="BJ126" s="518" t="s">
        <v>605</v>
      </c>
      <c r="BK126" s="607">
        <f t="shared" si="9"/>
        <v>0</v>
      </c>
      <c r="BL126" s="518" t="s">
        <v>617</v>
      </c>
      <c r="BM126" s="518" t="s">
        <v>435</v>
      </c>
    </row>
    <row r="127" spans="2:65" s="526" customFormat="1" ht="16.5" customHeight="1">
      <c r="B127" s="597"/>
      <c r="C127" s="608" t="s">
        <v>630</v>
      </c>
      <c r="D127" s="608" t="s">
        <v>1108</v>
      </c>
      <c r="E127" s="609" t="s">
        <v>436</v>
      </c>
      <c r="F127" s="861" t="s">
        <v>437</v>
      </c>
      <c r="G127" s="861"/>
      <c r="H127" s="861"/>
      <c r="I127" s="861"/>
      <c r="J127" s="610" t="s">
        <v>1037</v>
      </c>
      <c r="K127" s="611">
        <v>28.181</v>
      </c>
      <c r="L127" s="862"/>
      <c r="M127" s="862"/>
      <c r="N127" s="862">
        <f t="shared" si="0"/>
        <v>0</v>
      </c>
      <c r="O127" s="863"/>
      <c r="P127" s="863"/>
      <c r="Q127" s="863"/>
      <c r="R127" s="602"/>
      <c r="T127" s="603" t="s">
        <v>363</v>
      </c>
      <c r="U127" s="604" t="s">
        <v>377</v>
      </c>
      <c r="V127" s="605">
        <v>0</v>
      </c>
      <c r="W127" s="605">
        <f t="shared" si="1"/>
        <v>0</v>
      </c>
      <c r="X127" s="605">
        <v>0.001</v>
      </c>
      <c r="Y127" s="605">
        <f t="shared" si="2"/>
        <v>0.028181</v>
      </c>
      <c r="Z127" s="605">
        <v>0</v>
      </c>
      <c r="AA127" s="606">
        <f t="shared" si="3"/>
        <v>0</v>
      </c>
      <c r="AR127" s="518" t="s">
        <v>601</v>
      </c>
      <c r="AT127" s="518" t="s">
        <v>1108</v>
      </c>
      <c r="AU127" s="518" t="s">
        <v>605</v>
      </c>
      <c r="AY127" s="518" t="s">
        <v>408</v>
      </c>
      <c r="BE127" s="607">
        <f t="shared" si="4"/>
        <v>0</v>
      </c>
      <c r="BF127" s="607">
        <f t="shared" si="5"/>
        <v>0</v>
      </c>
      <c r="BG127" s="607">
        <f t="shared" si="6"/>
        <v>0</v>
      </c>
      <c r="BH127" s="607">
        <f t="shared" si="7"/>
        <v>0</v>
      </c>
      <c r="BI127" s="607">
        <f t="shared" si="8"/>
        <v>0</v>
      </c>
      <c r="BJ127" s="518" t="s">
        <v>605</v>
      </c>
      <c r="BK127" s="607">
        <f t="shared" si="9"/>
        <v>0</v>
      </c>
      <c r="BL127" s="518" t="s">
        <v>617</v>
      </c>
      <c r="BM127" s="518" t="s">
        <v>438</v>
      </c>
    </row>
    <row r="128" spans="2:65" s="526" customFormat="1" ht="25.5" customHeight="1">
      <c r="B128" s="597"/>
      <c r="C128" s="598" t="s">
        <v>603</v>
      </c>
      <c r="D128" s="598" t="s">
        <v>409</v>
      </c>
      <c r="E128" s="599" t="s">
        <v>439</v>
      </c>
      <c r="F128" s="864" t="s">
        <v>440</v>
      </c>
      <c r="G128" s="864"/>
      <c r="H128" s="864"/>
      <c r="I128" s="864"/>
      <c r="J128" s="600" t="s">
        <v>755</v>
      </c>
      <c r="K128" s="601">
        <v>342</v>
      </c>
      <c r="L128" s="863"/>
      <c r="M128" s="863"/>
      <c r="N128" s="863">
        <f t="shared" si="0"/>
        <v>0</v>
      </c>
      <c r="O128" s="863"/>
      <c r="P128" s="863"/>
      <c r="Q128" s="863"/>
      <c r="R128" s="602"/>
      <c r="T128" s="603" t="s">
        <v>363</v>
      </c>
      <c r="U128" s="604" t="s">
        <v>377</v>
      </c>
      <c r="V128" s="605">
        <v>0.012</v>
      </c>
      <c r="W128" s="605">
        <f t="shared" si="1"/>
        <v>4.104</v>
      </c>
      <c r="X128" s="605">
        <v>0</v>
      </c>
      <c r="Y128" s="605">
        <f t="shared" si="2"/>
        <v>0</v>
      </c>
      <c r="Z128" s="605">
        <v>0</v>
      </c>
      <c r="AA128" s="606">
        <f t="shared" si="3"/>
        <v>0</v>
      </c>
      <c r="AR128" s="518" t="s">
        <v>617</v>
      </c>
      <c r="AT128" s="518" t="s">
        <v>409</v>
      </c>
      <c r="AU128" s="518" t="s">
        <v>605</v>
      </c>
      <c r="AY128" s="518" t="s">
        <v>408</v>
      </c>
      <c r="BE128" s="607">
        <f t="shared" si="4"/>
        <v>0</v>
      </c>
      <c r="BF128" s="607">
        <f t="shared" si="5"/>
        <v>0</v>
      </c>
      <c r="BG128" s="607">
        <f t="shared" si="6"/>
        <v>0</v>
      </c>
      <c r="BH128" s="607">
        <f t="shared" si="7"/>
        <v>0</v>
      </c>
      <c r="BI128" s="607">
        <f t="shared" si="8"/>
        <v>0</v>
      </c>
      <c r="BJ128" s="518" t="s">
        <v>605</v>
      </c>
      <c r="BK128" s="607">
        <f t="shared" si="9"/>
        <v>0</v>
      </c>
      <c r="BL128" s="518" t="s">
        <v>617</v>
      </c>
      <c r="BM128" s="518" t="s">
        <v>441</v>
      </c>
    </row>
    <row r="129" spans="2:65" s="526" customFormat="1" ht="25.5" customHeight="1">
      <c r="B129" s="597"/>
      <c r="C129" s="598" t="s">
        <v>609</v>
      </c>
      <c r="D129" s="598" t="s">
        <v>409</v>
      </c>
      <c r="E129" s="599" t="s">
        <v>442</v>
      </c>
      <c r="F129" s="864" t="s">
        <v>443</v>
      </c>
      <c r="G129" s="864"/>
      <c r="H129" s="864"/>
      <c r="I129" s="864"/>
      <c r="J129" s="600" t="s">
        <v>755</v>
      </c>
      <c r="K129" s="601">
        <v>925.5</v>
      </c>
      <c r="L129" s="863"/>
      <c r="M129" s="863"/>
      <c r="N129" s="863">
        <f t="shared" si="0"/>
        <v>0</v>
      </c>
      <c r="O129" s="863"/>
      <c r="P129" s="863"/>
      <c r="Q129" s="863"/>
      <c r="R129" s="602"/>
      <c r="T129" s="603" t="s">
        <v>363</v>
      </c>
      <c r="U129" s="604" t="s">
        <v>377</v>
      </c>
      <c r="V129" s="605">
        <v>0.017</v>
      </c>
      <c r="W129" s="605">
        <f t="shared" si="1"/>
        <v>15.733500000000001</v>
      </c>
      <c r="X129" s="605">
        <v>0</v>
      </c>
      <c r="Y129" s="605">
        <f t="shared" si="2"/>
        <v>0</v>
      </c>
      <c r="Z129" s="605">
        <v>0</v>
      </c>
      <c r="AA129" s="606">
        <f t="shared" si="3"/>
        <v>0</v>
      </c>
      <c r="AR129" s="518" t="s">
        <v>617</v>
      </c>
      <c r="AT129" s="518" t="s">
        <v>409</v>
      </c>
      <c r="AU129" s="518" t="s">
        <v>605</v>
      </c>
      <c r="AY129" s="518" t="s">
        <v>408</v>
      </c>
      <c r="BE129" s="607">
        <f t="shared" si="4"/>
        <v>0</v>
      </c>
      <c r="BF129" s="607">
        <f t="shared" si="5"/>
        <v>0</v>
      </c>
      <c r="BG129" s="607">
        <f t="shared" si="6"/>
        <v>0</v>
      </c>
      <c r="BH129" s="607">
        <f t="shared" si="7"/>
        <v>0</v>
      </c>
      <c r="BI129" s="607">
        <f t="shared" si="8"/>
        <v>0</v>
      </c>
      <c r="BJ129" s="518" t="s">
        <v>605</v>
      </c>
      <c r="BK129" s="607">
        <f t="shared" si="9"/>
        <v>0</v>
      </c>
      <c r="BL129" s="518" t="s">
        <v>617</v>
      </c>
      <c r="BM129" s="518" t="s">
        <v>444</v>
      </c>
    </row>
    <row r="130" spans="2:65" s="526" customFormat="1" ht="25.5" customHeight="1">
      <c r="B130" s="597"/>
      <c r="C130" s="598" t="s">
        <v>615</v>
      </c>
      <c r="D130" s="598" t="s">
        <v>409</v>
      </c>
      <c r="E130" s="599" t="s">
        <v>445</v>
      </c>
      <c r="F130" s="864" t="s">
        <v>446</v>
      </c>
      <c r="G130" s="864"/>
      <c r="H130" s="864"/>
      <c r="I130" s="864"/>
      <c r="J130" s="600" t="s">
        <v>755</v>
      </c>
      <c r="K130" s="601">
        <v>342</v>
      </c>
      <c r="L130" s="863"/>
      <c r="M130" s="863"/>
      <c r="N130" s="863">
        <f t="shared" si="0"/>
        <v>0</v>
      </c>
      <c r="O130" s="863"/>
      <c r="P130" s="863"/>
      <c r="Q130" s="863"/>
      <c r="R130" s="602"/>
      <c r="T130" s="603" t="s">
        <v>363</v>
      </c>
      <c r="U130" s="604" t="s">
        <v>377</v>
      </c>
      <c r="V130" s="605">
        <v>0.128</v>
      </c>
      <c r="W130" s="605">
        <f t="shared" si="1"/>
        <v>43.776</v>
      </c>
      <c r="X130" s="605">
        <v>0</v>
      </c>
      <c r="Y130" s="605">
        <f t="shared" si="2"/>
        <v>0</v>
      </c>
      <c r="Z130" s="605">
        <v>0</v>
      </c>
      <c r="AA130" s="606">
        <f t="shared" si="3"/>
        <v>0</v>
      </c>
      <c r="AR130" s="518" t="s">
        <v>617</v>
      </c>
      <c r="AT130" s="518" t="s">
        <v>409</v>
      </c>
      <c r="AU130" s="518" t="s">
        <v>605</v>
      </c>
      <c r="AY130" s="518" t="s">
        <v>408</v>
      </c>
      <c r="BE130" s="607">
        <f t="shared" si="4"/>
        <v>0</v>
      </c>
      <c r="BF130" s="607">
        <f t="shared" si="5"/>
        <v>0</v>
      </c>
      <c r="BG130" s="607">
        <f t="shared" si="6"/>
        <v>0</v>
      </c>
      <c r="BH130" s="607">
        <f t="shared" si="7"/>
        <v>0</v>
      </c>
      <c r="BI130" s="607">
        <f t="shared" si="8"/>
        <v>0</v>
      </c>
      <c r="BJ130" s="518" t="s">
        <v>605</v>
      </c>
      <c r="BK130" s="607">
        <f t="shared" si="9"/>
        <v>0</v>
      </c>
      <c r="BL130" s="518" t="s">
        <v>617</v>
      </c>
      <c r="BM130" s="518" t="s">
        <v>447</v>
      </c>
    </row>
    <row r="131" spans="2:65" s="526" customFormat="1" ht="16.5" customHeight="1">
      <c r="B131" s="597"/>
      <c r="C131" s="598" t="s">
        <v>619</v>
      </c>
      <c r="D131" s="598" t="s">
        <v>409</v>
      </c>
      <c r="E131" s="599" t="s">
        <v>448</v>
      </c>
      <c r="F131" s="864" t="s">
        <v>449</v>
      </c>
      <c r="G131" s="864"/>
      <c r="H131" s="864"/>
      <c r="I131" s="864"/>
      <c r="J131" s="600" t="s">
        <v>755</v>
      </c>
      <c r="K131" s="601">
        <v>85</v>
      </c>
      <c r="L131" s="863"/>
      <c r="M131" s="863"/>
      <c r="N131" s="863">
        <f t="shared" si="0"/>
        <v>0</v>
      </c>
      <c r="O131" s="863"/>
      <c r="P131" s="863"/>
      <c r="Q131" s="863"/>
      <c r="R131" s="602"/>
      <c r="T131" s="603" t="s">
        <v>363</v>
      </c>
      <c r="U131" s="604" t="s">
        <v>377</v>
      </c>
      <c r="V131" s="605">
        <v>0.1</v>
      </c>
      <c r="W131" s="605">
        <f t="shared" si="1"/>
        <v>8.5</v>
      </c>
      <c r="X131" s="605">
        <v>0</v>
      </c>
      <c r="Y131" s="605">
        <f t="shared" si="2"/>
        <v>0</v>
      </c>
      <c r="Z131" s="605">
        <v>0</v>
      </c>
      <c r="AA131" s="606">
        <f t="shared" si="3"/>
        <v>0</v>
      </c>
      <c r="AR131" s="518" t="s">
        <v>617</v>
      </c>
      <c r="AT131" s="518" t="s">
        <v>409</v>
      </c>
      <c r="AU131" s="518" t="s">
        <v>605</v>
      </c>
      <c r="AY131" s="518" t="s">
        <v>408</v>
      </c>
      <c r="BE131" s="607">
        <f t="shared" si="4"/>
        <v>0</v>
      </c>
      <c r="BF131" s="607">
        <f t="shared" si="5"/>
        <v>0</v>
      </c>
      <c r="BG131" s="607">
        <f t="shared" si="6"/>
        <v>0</v>
      </c>
      <c r="BH131" s="607">
        <f t="shared" si="7"/>
        <v>0</v>
      </c>
      <c r="BI131" s="607">
        <f t="shared" si="8"/>
        <v>0</v>
      </c>
      <c r="BJ131" s="518" t="s">
        <v>605</v>
      </c>
      <c r="BK131" s="607">
        <f t="shared" si="9"/>
        <v>0</v>
      </c>
      <c r="BL131" s="518" t="s">
        <v>617</v>
      </c>
      <c r="BM131" s="518" t="s">
        <v>450</v>
      </c>
    </row>
    <row r="132" spans="2:63" s="589" customFormat="1" ht="29.25" customHeight="1">
      <c r="B132" s="585"/>
      <c r="C132" s="586"/>
      <c r="D132" s="596" t="s">
        <v>390</v>
      </c>
      <c r="E132" s="596"/>
      <c r="F132" s="596"/>
      <c r="G132" s="596"/>
      <c r="H132" s="596"/>
      <c r="I132" s="596"/>
      <c r="J132" s="596"/>
      <c r="K132" s="596"/>
      <c r="L132" s="596"/>
      <c r="M132" s="596"/>
      <c r="N132" s="882">
        <f>BK132</f>
        <v>0</v>
      </c>
      <c r="O132" s="883"/>
      <c r="P132" s="883"/>
      <c r="Q132" s="883"/>
      <c r="R132" s="588"/>
      <c r="T132" s="590"/>
      <c r="U132" s="586"/>
      <c r="V132" s="586"/>
      <c r="W132" s="591">
        <f>SUM(W133:W136)</f>
        <v>18.07713375</v>
      </c>
      <c r="X132" s="586"/>
      <c r="Y132" s="591">
        <f>SUM(Y133:Y136)</f>
        <v>3.18439</v>
      </c>
      <c r="Z132" s="586"/>
      <c r="AA132" s="592">
        <f>SUM(AA133:AA136)</f>
        <v>0</v>
      </c>
      <c r="AC132" s="626">
        <f>N136</f>
        <v>0</v>
      </c>
      <c r="AR132" s="593" t="s">
        <v>598</v>
      </c>
      <c r="AT132" s="594" t="s">
        <v>640</v>
      </c>
      <c r="AU132" s="594" t="s">
        <v>598</v>
      </c>
      <c r="AY132" s="593" t="s">
        <v>408</v>
      </c>
      <c r="BK132" s="595">
        <f>SUM(BK133:BK136)</f>
        <v>0</v>
      </c>
    </row>
    <row r="133" spans="2:65" s="526" customFormat="1" ht="25.5" customHeight="1">
      <c r="B133" s="597"/>
      <c r="C133" s="598" t="s">
        <v>623</v>
      </c>
      <c r="D133" s="598" t="s">
        <v>409</v>
      </c>
      <c r="E133" s="599" t="s">
        <v>451</v>
      </c>
      <c r="F133" s="864" t="s">
        <v>452</v>
      </c>
      <c r="G133" s="864"/>
      <c r="H133" s="864"/>
      <c r="I133" s="864"/>
      <c r="J133" s="600" t="s">
        <v>755</v>
      </c>
      <c r="K133" s="601">
        <v>7</v>
      </c>
      <c r="L133" s="863"/>
      <c r="M133" s="863"/>
      <c r="N133" s="863">
        <f>ROUND(L133*K133,2)</f>
        <v>0</v>
      </c>
      <c r="O133" s="863"/>
      <c r="P133" s="863"/>
      <c r="Q133" s="863"/>
      <c r="R133" s="602"/>
      <c r="T133" s="603" t="s">
        <v>363</v>
      </c>
      <c r="U133" s="604" t="s">
        <v>377</v>
      </c>
      <c r="V133" s="605">
        <v>0.71506</v>
      </c>
      <c r="W133" s="605">
        <f>V133*K133</f>
        <v>5.00542</v>
      </c>
      <c r="X133" s="605">
        <v>0.43315</v>
      </c>
      <c r="Y133" s="605">
        <f>X133*K133</f>
        <v>3.03205</v>
      </c>
      <c r="Z133" s="605">
        <v>0</v>
      </c>
      <c r="AA133" s="606">
        <f>Z133*K133</f>
        <v>0</v>
      </c>
      <c r="AR133" s="518" t="s">
        <v>617</v>
      </c>
      <c r="AT133" s="518" t="s">
        <v>409</v>
      </c>
      <c r="AU133" s="518" t="s">
        <v>605</v>
      </c>
      <c r="AY133" s="518" t="s">
        <v>408</v>
      </c>
      <c r="BE133" s="607">
        <f>IF(U133="základná",N133,0)</f>
        <v>0</v>
      </c>
      <c r="BF133" s="607">
        <f>IF(U133="znížená",N133,0)</f>
        <v>0</v>
      </c>
      <c r="BG133" s="607">
        <f>IF(U133="zákl. prenesená",N133,0)</f>
        <v>0</v>
      </c>
      <c r="BH133" s="607">
        <f>IF(U133="zníž. prenesená",N133,0)</f>
        <v>0</v>
      </c>
      <c r="BI133" s="607">
        <f>IF(U133="nulová",N133,0)</f>
        <v>0</v>
      </c>
      <c r="BJ133" s="518" t="s">
        <v>605</v>
      </c>
      <c r="BK133" s="607">
        <f>ROUND(L133*K133,2)</f>
        <v>0</v>
      </c>
      <c r="BL133" s="518" t="s">
        <v>617</v>
      </c>
      <c r="BM133" s="518" t="s">
        <v>453</v>
      </c>
    </row>
    <row r="134" spans="2:65" s="526" customFormat="1" ht="25.5" customHeight="1">
      <c r="B134" s="597"/>
      <c r="C134" s="598" t="s">
        <v>626</v>
      </c>
      <c r="D134" s="598" t="s">
        <v>409</v>
      </c>
      <c r="E134" s="599" t="s">
        <v>454</v>
      </c>
      <c r="F134" s="864" t="s">
        <v>455</v>
      </c>
      <c r="G134" s="864"/>
      <c r="H134" s="864"/>
      <c r="I134" s="864"/>
      <c r="J134" s="600" t="s">
        <v>778</v>
      </c>
      <c r="K134" s="601">
        <v>0.075</v>
      </c>
      <c r="L134" s="863"/>
      <c r="M134" s="863"/>
      <c r="N134" s="863">
        <f>ROUND(L134*K134,2)</f>
        <v>0</v>
      </c>
      <c r="O134" s="863"/>
      <c r="P134" s="863"/>
      <c r="Q134" s="863"/>
      <c r="R134" s="602"/>
      <c r="T134" s="603" t="s">
        <v>363</v>
      </c>
      <c r="U134" s="604" t="s">
        <v>377</v>
      </c>
      <c r="V134" s="605">
        <v>6.38285</v>
      </c>
      <c r="W134" s="605">
        <f>V134*K134</f>
        <v>0.47871375</v>
      </c>
      <c r="X134" s="605">
        <v>1.002</v>
      </c>
      <c r="Y134" s="605">
        <f>X134*K134</f>
        <v>0.07515</v>
      </c>
      <c r="Z134" s="605">
        <v>0</v>
      </c>
      <c r="AA134" s="606">
        <f>Z134*K134</f>
        <v>0</v>
      </c>
      <c r="AR134" s="518" t="s">
        <v>617</v>
      </c>
      <c r="AT134" s="518" t="s">
        <v>409</v>
      </c>
      <c r="AU134" s="518" t="s">
        <v>605</v>
      </c>
      <c r="AY134" s="518" t="s">
        <v>408</v>
      </c>
      <c r="BE134" s="607">
        <f>IF(U134="základná",N134,0)</f>
        <v>0</v>
      </c>
      <c r="BF134" s="607">
        <f>IF(U134="znížená",N134,0)</f>
        <v>0</v>
      </c>
      <c r="BG134" s="607">
        <f>IF(U134="zákl. prenesená",N134,0)</f>
        <v>0</v>
      </c>
      <c r="BH134" s="607">
        <f>IF(U134="zníž. prenesená",N134,0)</f>
        <v>0</v>
      </c>
      <c r="BI134" s="607">
        <f>IF(U134="nulová",N134,0)</f>
        <v>0</v>
      </c>
      <c r="BJ134" s="518" t="s">
        <v>605</v>
      </c>
      <c r="BK134" s="607">
        <f>ROUND(L134*K134,2)</f>
        <v>0</v>
      </c>
      <c r="BL134" s="518" t="s">
        <v>617</v>
      </c>
      <c r="BM134" s="518" t="s">
        <v>456</v>
      </c>
    </row>
    <row r="135" spans="2:65" s="526" customFormat="1" ht="38.25" customHeight="1">
      <c r="B135" s="597"/>
      <c r="C135" s="598" t="s">
        <v>632</v>
      </c>
      <c r="D135" s="598" t="s">
        <v>409</v>
      </c>
      <c r="E135" s="599" t="s">
        <v>457</v>
      </c>
      <c r="F135" s="864" t="s">
        <v>458</v>
      </c>
      <c r="G135" s="864"/>
      <c r="H135" s="864"/>
      <c r="I135" s="864"/>
      <c r="J135" s="600" t="s">
        <v>764</v>
      </c>
      <c r="K135" s="601">
        <v>7</v>
      </c>
      <c r="L135" s="863"/>
      <c r="M135" s="863"/>
      <c r="N135" s="863">
        <f>ROUND(L135*K135,2)</f>
        <v>0</v>
      </c>
      <c r="O135" s="863"/>
      <c r="P135" s="863"/>
      <c r="Q135" s="863"/>
      <c r="R135" s="602"/>
      <c r="T135" s="603" t="s">
        <v>363</v>
      </c>
      <c r="U135" s="604" t="s">
        <v>377</v>
      </c>
      <c r="V135" s="605">
        <v>1.799</v>
      </c>
      <c r="W135" s="605">
        <f>V135*K135</f>
        <v>12.593</v>
      </c>
      <c r="X135" s="605">
        <v>0.00317</v>
      </c>
      <c r="Y135" s="605">
        <f>X135*K135</f>
        <v>0.02219</v>
      </c>
      <c r="Z135" s="605">
        <v>0</v>
      </c>
      <c r="AA135" s="606">
        <f>Z135*K135</f>
        <v>0</v>
      </c>
      <c r="AR135" s="518" t="s">
        <v>617</v>
      </c>
      <c r="AT135" s="518" t="s">
        <v>409</v>
      </c>
      <c r="AU135" s="518" t="s">
        <v>605</v>
      </c>
      <c r="AY135" s="518" t="s">
        <v>408</v>
      </c>
      <c r="BE135" s="607">
        <f>IF(U135="základná",N135,0)</f>
        <v>0</v>
      </c>
      <c r="BF135" s="607">
        <f>IF(U135="znížená",N135,0)</f>
        <v>0</v>
      </c>
      <c r="BG135" s="607">
        <f>IF(U135="zákl. prenesená",N135,0)</f>
        <v>0</v>
      </c>
      <c r="BH135" s="607">
        <f>IF(U135="zníž. prenesená",N135,0)</f>
        <v>0</v>
      </c>
      <c r="BI135" s="607">
        <f>IF(U135="nulová",N135,0)</f>
        <v>0</v>
      </c>
      <c r="BJ135" s="518" t="s">
        <v>605</v>
      </c>
      <c r="BK135" s="607">
        <f>ROUND(L135*K135,2)</f>
        <v>0</v>
      </c>
      <c r="BL135" s="518" t="s">
        <v>617</v>
      </c>
      <c r="BM135" s="518" t="s">
        <v>459</v>
      </c>
    </row>
    <row r="136" spans="2:65" s="526" customFormat="1" ht="38.25" customHeight="1">
      <c r="B136" s="597"/>
      <c r="C136" s="608" t="s">
        <v>634</v>
      </c>
      <c r="D136" s="608" t="s">
        <v>1108</v>
      </c>
      <c r="E136" s="609" t="s">
        <v>460</v>
      </c>
      <c r="F136" s="861" t="s">
        <v>461</v>
      </c>
      <c r="G136" s="861"/>
      <c r="H136" s="861"/>
      <c r="I136" s="861"/>
      <c r="J136" s="610" t="s">
        <v>1037</v>
      </c>
      <c r="K136" s="611">
        <v>55</v>
      </c>
      <c r="L136" s="862"/>
      <c r="M136" s="862"/>
      <c r="N136" s="862">
        <f>ROUND(L136*K136,2)</f>
        <v>0</v>
      </c>
      <c r="O136" s="863"/>
      <c r="P136" s="863"/>
      <c r="Q136" s="863"/>
      <c r="R136" s="602"/>
      <c r="T136" s="603" t="s">
        <v>363</v>
      </c>
      <c r="U136" s="604" t="s">
        <v>377</v>
      </c>
      <c r="V136" s="605">
        <v>0</v>
      </c>
      <c r="W136" s="605">
        <f>V136*K136</f>
        <v>0</v>
      </c>
      <c r="X136" s="605">
        <v>0.001</v>
      </c>
      <c r="Y136" s="605">
        <f>X136*K136</f>
        <v>0.055</v>
      </c>
      <c r="Z136" s="605">
        <v>0</v>
      </c>
      <c r="AA136" s="606">
        <f>Z136*K136</f>
        <v>0</v>
      </c>
      <c r="AR136" s="518" t="s">
        <v>601</v>
      </c>
      <c r="AT136" s="518" t="s">
        <v>1108</v>
      </c>
      <c r="AU136" s="518" t="s">
        <v>605</v>
      </c>
      <c r="AY136" s="518" t="s">
        <v>408</v>
      </c>
      <c r="BE136" s="607">
        <f>IF(U136="základná",N136,0)</f>
        <v>0</v>
      </c>
      <c r="BF136" s="607">
        <f>IF(U136="znížená",N136,0)</f>
        <v>0</v>
      </c>
      <c r="BG136" s="607">
        <f>IF(U136="zákl. prenesená",N136,0)</f>
        <v>0</v>
      </c>
      <c r="BH136" s="607">
        <f>IF(U136="zníž. prenesená",N136,0)</f>
        <v>0</v>
      </c>
      <c r="BI136" s="607">
        <f>IF(U136="nulová",N136,0)</f>
        <v>0</v>
      </c>
      <c r="BJ136" s="518" t="s">
        <v>605</v>
      </c>
      <c r="BK136" s="607">
        <f>ROUND(L136*K136,2)</f>
        <v>0</v>
      </c>
      <c r="BL136" s="518" t="s">
        <v>617</v>
      </c>
      <c r="BM136" s="518" t="s">
        <v>462</v>
      </c>
    </row>
    <row r="137" spans="2:63" s="589" customFormat="1" ht="29.25" customHeight="1">
      <c r="B137" s="585"/>
      <c r="C137" s="586"/>
      <c r="D137" s="596" t="s">
        <v>391</v>
      </c>
      <c r="E137" s="596"/>
      <c r="F137" s="596"/>
      <c r="G137" s="596"/>
      <c r="H137" s="596"/>
      <c r="I137" s="596"/>
      <c r="J137" s="596"/>
      <c r="K137" s="596"/>
      <c r="L137" s="596"/>
      <c r="M137" s="596"/>
      <c r="N137" s="882">
        <f>BK137</f>
        <v>0</v>
      </c>
      <c r="O137" s="883"/>
      <c r="P137" s="883"/>
      <c r="Q137" s="883"/>
      <c r="R137" s="588"/>
      <c r="T137" s="590"/>
      <c r="U137" s="586"/>
      <c r="V137" s="586"/>
      <c r="W137" s="591">
        <f>SUM(W138:W142)</f>
        <v>77.81312</v>
      </c>
      <c r="X137" s="586"/>
      <c r="Y137" s="591">
        <f>SUM(Y138:Y142)</f>
        <v>47.00652</v>
      </c>
      <c r="Z137" s="586"/>
      <c r="AA137" s="592">
        <f>SUM(AA138:AA142)</f>
        <v>0</v>
      </c>
      <c r="AC137" s="626">
        <f>N139+N140</f>
        <v>0</v>
      </c>
      <c r="AR137" s="593" t="s">
        <v>598</v>
      </c>
      <c r="AT137" s="594" t="s">
        <v>640</v>
      </c>
      <c r="AU137" s="594" t="s">
        <v>598</v>
      </c>
      <c r="AY137" s="593" t="s">
        <v>408</v>
      </c>
      <c r="BK137" s="595">
        <f>SUM(BK138:BK142)</f>
        <v>0</v>
      </c>
    </row>
    <row r="138" spans="2:65" s="526" customFormat="1" ht="38.25" customHeight="1">
      <c r="B138" s="597"/>
      <c r="C138" s="598" t="s">
        <v>636</v>
      </c>
      <c r="D138" s="598" t="s">
        <v>409</v>
      </c>
      <c r="E138" s="599" t="s">
        <v>899</v>
      </c>
      <c r="F138" s="864" t="s">
        <v>463</v>
      </c>
      <c r="G138" s="864"/>
      <c r="H138" s="864"/>
      <c r="I138" s="864"/>
      <c r="J138" s="600" t="s">
        <v>755</v>
      </c>
      <c r="K138" s="601">
        <v>68</v>
      </c>
      <c r="L138" s="863"/>
      <c r="M138" s="863"/>
      <c r="N138" s="863">
        <f>ROUND(L138*K138,2)</f>
        <v>0</v>
      </c>
      <c r="O138" s="863"/>
      <c r="P138" s="863"/>
      <c r="Q138" s="863"/>
      <c r="R138" s="602"/>
      <c r="T138" s="603" t="s">
        <v>363</v>
      </c>
      <c r="U138" s="604" t="s">
        <v>377</v>
      </c>
      <c r="V138" s="605">
        <v>1.09942</v>
      </c>
      <c r="W138" s="605">
        <f>V138*K138</f>
        <v>74.76056</v>
      </c>
      <c r="X138" s="605">
        <v>0.112</v>
      </c>
      <c r="Y138" s="605">
        <f>X138*K138</f>
        <v>7.6160000000000005</v>
      </c>
      <c r="Z138" s="605">
        <v>0</v>
      </c>
      <c r="AA138" s="606">
        <f>Z138*K138</f>
        <v>0</v>
      </c>
      <c r="AR138" s="518" t="s">
        <v>617</v>
      </c>
      <c r="AT138" s="518" t="s">
        <v>409</v>
      </c>
      <c r="AU138" s="518" t="s">
        <v>605</v>
      </c>
      <c r="AY138" s="518" t="s">
        <v>408</v>
      </c>
      <c r="BE138" s="607">
        <f>IF(U138="základná",N138,0)</f>
        <v>0</v>
      </c>
      <c r="BF138" s="607">
        <f>IF(U138="znížená",N138,0)</f>
        <v>0</v>
      </c>
      <c r="BG138" s="607">
        <f>IF(U138="zákl. prenesená",N138,0)</f>
        <v>0</v>
      </c>
      <c r="BH138" s="607">
        <f>IF(U138="zníž. prenesená",N138,0)</f>
        <v>0</v>
      </c>
      <c r="BI138" s="607">
        <f>IF(U138="nulová",N138,0)</f>
        <v>0</v>
      </c>
      <c r="BJ138" s="518" t="s">
        <v>605</v>
      </c>
      <c r="BK138" s="607">
        <f>ROUND(L138*K138,2)</f>
        <v>0</v>
      </c>
      <c r="BL138" s="518" t="s">
        <v>617</v>
      </c>
      <c r="BM138" s="518" t="s">
        <v>464</v>
      </c>
    </row>
    <row r="139" spans="2:65" s="526" customFormat="1" ht="25.5" customHeight="1">
      <c r="B139" s="597"/>
      <c r="C139" s="608" t="s">
        <v>638</v>
      </c>
      <c r="D139" s="608" t="s">
        <v>1108</v>
      </c>
      <c r="E139" s="609" t="s">
        <v>465</v>
      </c>
      <c r="F139" s="861" t="s">
        <v>466</v>
      </c>
      <c r="G139" s="861"/>
      <c r="H139" s="861"/>
      <c r="I139" s="861"/>
      <c r="J139" s="610" t="s">
        <v>755</v>
      </c>
      <c r="K139" s="611">
        <v>55.59</v>
      </c>
      <c r="L139" s="862"/>
      <c r="M139" s="862"/>
      <c r="N139" s="862">
        <f>ROUND(L139*K139,2)</f>
        <v>0</v>
      </c>
      <c r="O139" s="863"/>
      <c r="P139" s="863"/>
      <c r="Q139" s="863"/>
      <c r="R139" s="602"/>
      <c r="T139" s="603" t="s">
        <v>363</v>
      </c>
      <c r="U139" s="604" t="s">
        <v>377</v>
      </c>
      <c r="V139" s="605">
        <v>0</v>
      </c>
      <c r="W139" s="605">
        <f>V139*K139</f>
        <v>0</v>
      </c>
      <c r="X139" s="605">
        <v>0.13</v>
      </c>
      <c r="Y139" s="605">
        <f>X139*K139</f>
        <v>7.226700000000001</v>
      </c>
      <c r="Z139" s="605">
        <v>0</v>
      </c>
      <c r="AA139" s="606">
        <f>Z139*K139</f>
        <v>0</v>
      </c>
      <c r="AR139" s="518" t="s">
        <v>601</v>
      </c>
      <c r="AT139" s="518" t="s">
        <v>1108</v>
      </c>
      <c r="AU139" s="518" t="s">
        <v>605</v>
      </c>
      <c r="AY139" s="518" t="s">
        <v>408</v>
      </c>
      <c r="BE139" s="607">
        <f>IF(U139="základná",N139,0)</f>
        <v>0</v>
      </c>
      <c r="BF139" s="607">
        <f>IF(U139="znížená",N139,0)</f>
        <v>0</v>
      </c>
      <c r="BG139" s="607">
        <f>IF(U139="zákl. prenesená",N139,0)</f>
        <v>0</v>
      </c>
      <c r="BH139" s="607">
        <f>IF(U139="zníž. prenesená",N139,0)</f>
        <v>0</v>
      </c>
      <c r="BI139" s="607">
        <f>IF(U139="nulová",N139,0)</f>
        <v>0</v>
      </c>
      <c r="BJ139" s="518" t="s">
        <v>605</v>
      </c>
      <c r="BK139" s="607">
        <f>ROUND(L139*K139,2)</f>
        <v>0</v>
      </c>
      <c r="BL139" s="518" t="s">
        <v>617</v>
      </c>
      <c r="BM139" s="518" t="s">
        <v>467</v>
      </c>
    </row>
    <row r="140" spans="2:65" s="526" customFormat="1" ht="25.5" customHeight="1">
      <c r="B140" s="597"/>
      <c r="C140" s="608" t="s">
        <v>642</v>
      </c>
      <c r="D140" s="608" t="s">
        <v>1108</v>
      </c>
      <c r="E140" s="609" t="s">
        <v>903</v>
      </c>
      <c r="F140" s="861" t="s">
        <v>468</v>
      </c>
      <c r="G140" s="861"/>
      <c r="H140" s="861"/>
      <c r="I140" s="861"/>
      <c r="J140" s="610" t="s">
        <v>755</v>
      </c>
      <c r="K140" s="611">
        <v>13.77</v>
      </c>
      <c r="L140" s="862"/>
      <c r="M140" s="862"/>
      <c r="N140" s="862">
        <f>ROUND(L140*K140,2)</f>
        <v>0</v>
      </c>
      <c r="O140" s="863"/>
      <c r="P140" s="863"/>
      <c r="Q140" s="863"/>
      <c r="R140" s="602"/>
      <c r="T140" s="603" t="s">
        <v>363</v>
      </c>
      <c r="U140" s="604" t="s">
        <v>377</v>
      </c>
      <c r="V140" s="605">
        <v>0</v>
      </c>
      <c r="W140" s="605">
        <f>V140*K140</f>
        <v>0</v>
      </c>
      <c r="X140" s="605">
        <v>0.138</v>
      </c>
      <c r="Y140" s="605">
        <f>X140*K140</f>
        <v>1.90026</v>
      </c>
      <c r="Z140" s="605">
        <v>0</v>
      </c>
      <c r="AA140" s="606">
        <f>Z140*K140</f>
        <v>0</v>
      </c>
      <c r="AR140" s="518" t="s">
        <v>601</v>
      </c>
      <c r="AT140" s="518" t="s">
        <v>1108</v>
      </c>
      <c r="AU140" s="518" t="s">
        <v>605</v>
      </c>
      <c r="AY140" s="518" t="s">
        <v>408</v>
      </c>
      <c r="BE140" s="607">
        <f>IF(U140="základná",N140,0)</f>
        <v>0</v>
      </c>
      <c r="BF140" s="607">
        <f>IF(U140="znížená",N140,0)</f>
        <v>0</v>
      </c>
      <c r="BG140" s="607">
        <f>IF(U140="zákl. prenesená",N140,0)</f>
        <v>0</v>
      </c>
      <c r="BH140" s="607">
        <f>IF(U140="zníž. prenesená",N140,0)</f>
        <v>0</v>
      </c>
      <c r="BI140" s="607">
        <f>IF(U140="nulová",N140,0)</f>
        <v>0</v>
      </c>
      <c r="BJ140" s="518" t="s">
        <v>605</v>
      </c>
      <c r="BK140" s="607">
        <f>ROUND(L140*K140,2)</f>
        <v>0</v>
      </c>
      <c r="BL140" s="518" t="s">
        <v>617</v>
      </c>
      <c r="BM140" s="518" t="s">
        <v>469</v>
      </c>
    </row>
    <row r="141" spans="2:65" s="526" customFormat="1" ht="25.5" customHeight="1">
      <c r="B141" s="597"/>
      <c r="C141" s="598" t="s">
        <v>646</v>
      </c>
      <c r="D141" s="598" t="s">
        <v>409</v>
      </c>
      <c r="E141" s="599" t="s">
        <v>470</v>
      </c>
      <c r="F141" s="864" t="s">
        <v>471</v>
      </c>
      <c r="G141" s="864"/>
      <c r="H141" s="864"/>
      <c r="I141" s="864"/>
      <c r="J141" s="600" t="s">
        <v>755</v>
      </c>
      <c r="K141" s="601">
        <v>68</v>
      </c>
      <c r="L141" s="863"/>
      <c r="M141" s="863"/>
      <c r="N141" s="863">
        <f>ROUND(L141*K141,2)</f>
        <v>0</v>
      </c>
      <c r="O141" s="863"/>
      <c r="P141" s="863"/>
      <c r="Q141" s="863"/>
      <c r="R141" s="602"/>
      <c r="T141" s="603" t="s">
        <v>363</v>
      </c>
      <c r="U141" s="604" t="s">
        <v>377</v>
      </c>
      <c r="V141" s="605">
        <v>0.02212</v>
      </c>
      <c r="W141" s="605">
        <f>V141*K141</f>
        <v>1.5041600000000002</v>
      </c>
      <c r="X141" s="605">
        <v>0.20907</v>
      </c>
      <c r="Y141" s="605">
        <f>X141*K141</f>
        <v>14.21676</v>
      </c>
      <c r="Z141" s="605">
        <v>0</v>
      </c>
      <c r="AA141" s="606">
        <f>Z141*K141</f>
        <v>0</v>
      </c>
      <c r="AR141" s="518" t="s">
        <v>617</v>
      </c>
      <c r="AT141" s="518" t="s">
        <v>409</v>
      </c>
      <c r="AU141" s="518" t="s">
        <v>605</v>
      </c>
      <c r="AY141" s="518" t="s">
        <v>408</v>
      </c>
      <c r="BE141" s="607">
        <f>IF(U141="základná",N141,0)</f>
        <v>0</v>
      </c>
      <c r="BF141" s="607">
        <f>IF(U141="znížená",N141,0)</f>
        <v>0</v>
      </c>
      <c r="BG141" s="607">
        <f>IF(U141="zákl. prenesená",N141,0)</f>
        <v>0</v>
      </c>
      <c r="BH141" s="607">
        <f>IF(U141="zníž. prenesená",N141,0)</f>
        <v>0</v>
      </c>
      <c r="BI141" s="607">
        <f>IF(U141="nulová",N141,0)</f>
        <v>0</v>
      </c>
      <c r="BJ141" s="518" t="s">
        <v>605</v>
      </c>
      <c r="BK141" s="607">
        <f>ROUND(L141*K141,2)</f>
        <v>0</v>
      </c>
      <c r="BL141" s="518" t="s">
        <v>617</v>
      </c>
      <c r="BM141" s="518" t="s">
        <v>472</v>
      </c>
    </row>
    <row r="142" spans="2:65" s="526" customFormat="1" ht="25.5" customHeight="1">
      <c r="B142" s="597"/>
      <c r="C142" s="598" t="s">
        <v>649</v>
      </c>
      <c r="D142" s="598" t="s">
        <v>409</v>
      </c>
      <c r="E142" s="599" t="s">
        <v>473</v>
      </c>
      <c r="F142" s="864" t="s">
        <v>474</v>
      </c>
      <c r="G142" s="864"/>
      <c r="H142" s="864"/>
      <c r="I142" s="864"/>
      <c r="J142" s="600" t="s">
        <v>755</v>
      </c>
      <c r="K142" s="601">
        <v>70</v>
      </c>
      <c r="L142" s="863"/>
      <c r="M142" s="863"/>
      <c r="N142" s="863">
        <f>ROUND(L142*K142,2)</f>
        <v>0</v>
      </c>
      <c r="O142" s="863"/>
      <c r="P142" s="863"/>
      <c r="Q142" s="863"/>
      <c r="R142" s="602"/>
      <c r="T142" s="603" t="s">
        <v>363</v>
      </c>
      <c r="U142" s="604" t="s">
        <v>377</v>
      </c>
      <c r="V142" s="605">
        <v>0.02212</v>
      </c>
      <c r="W142" s="605">
        <f>V142*K142</f>
        <v>1.5484</v>
      </c>
      <c r="X142" s="605">
        <v>0.22924</v>
      </c>
      <c r="Y142" s="605">
        <f>X142*K142</f>
        <v>16.0468</v>
      </c>
      <c r="Z142" s="605">
        <v>0</v>
      </c>
      <c r="AA142" s="606">
        <f>Z142*K142</f>
        <v>0</v>
      </c>
      <c r="AR142" s="518" t="s">
        <v>617</v>
      </c>
      <c r="AT142" s="518" t="s">
        <v>409</v>
      </c>
      <c r="AU142" s="518" t="s">
        <v>605</v>
      </c>
      <c r="AY142" s="518" t="s">
        <v>408</v>
      </c>
      <c r="BE142" s="607">
        <f>IF(U142="základná",N142,0)</f>
        <v>0</v>
      </c>
      <c r="BF142" s="607">
        <f>IF(U142="znížená",N142,0)</f>
        <v>0</v>
      </c>
      <c r="BG142" s="607">
        <f>IF(U142="zákl. prenesená",N142,0)</f>
        <v>0</v>
      </c>
      <c r="BH142" s="607">
        <f>IF(U142="zníž. prenesená",N142,0)</f>
        <v>0</v>
      </c>
      <c r="BI142" s="607">
        <f>IF(U142="nulová",N142,0)</f>
        <v>0</v>
      </c>
      <c r="BJ142" s="518" t="s">
        <v>605</v>
      </c>
      <c r="BK142" s="607">
        <f>ROUND(L142*K142,2)</f>
        <v>0</v>
      </c>
      <c r="BL142" s="518" t="s">
        <v>617</v>
      </c>
      <c r="BM142" s="518" t="s">
        <v>475</v>
      </c>
    </row>
    <row r="143" spans="2:63" s="589" customFormat="1" ht="29.25" customHeight="1">
      <c r="B143" s="585"/>
      <c r="C143" s="586"/>
      <c r="D143" s="596" t="s">
        <v>392</v>
      </c>
      <c r="E143" s="596"/>
      <c r="F143" s="596"/>
      <c r="G143" s="596"/>
      <c r="H143" s="596"/>
      <c r="I143" s="596"/>
      <c r="J143" s="596"/>
      <c r="K143" s="596"/>
      <c r="L143" s="596"/>
      <c r="M143" s="596"/>
      <c r="N143" s="882">
        <f>BK143</f>
        <v>0</v>
      </c>
      <c r="O143" s="883"/>
      <c r="P143" s="883"/>
      <c r="Q143" s="883"/>
      <c r="R143" s="588"/>
      <c r="T143" s="590"/>
      <c r="U143" s="586"/>
      <c r="V143" s="586"/>
      <c r="W143" s="591">
        <f>SUM(W144:W147)</f>
        <v>174.73394999999996</v>
      </c>
      <c r="X143" s="586"/>
      <c r="Y143" s="591">
        <f>SUM(Y144:Y147)</f>
        <v>544.84518</v>
      </c>
      <c r="Z143" s="586"/>
      <c r="AA143" s="592">
        <f>SUM(AA144:AA147)</f>
        <v>0</v>
      </c>
      <c r="AR143" s="593" t="s">
        <v>598</v>
      </c>
      <c r="AT143" s="594" t="s">
        <v>640</v>
      </c>
      <c r="AU143" s="594" t="s">
        <v>598</v>
      </c>
      <c r="AY143" s="593" t="s">
        <v>408</v>
      </c>
      <c r="BK143" s="595">
        <f>SUM(BK144:BK147)</f>
        <v>0</v>
      </c>
    </row>
    <row r="144" spans="2:65" s="526" customFormat="1" ht="25.5" customHeight="1">
      <c r="B144" s="597"/>
      <c r="C144" s="598" t="s">
        <v>653</v>
      </c>
      <c r="D144" s="598" t="s">
        <v>409</v>
      </c>
      <c r="E144" s="599" t="s">
        <v>476</v>
      </c>
      <c r="F144" s="864" t="s">
        <v>477</v>
      </c>
      <c r="G144" s="864"/>
      <c r="H144" s="864"/>
      <c r="I144" s="864"/>
      <c r="J144" s="600" t="s">
        <v>755</v>
      </c>
      <c r="K144" s="601">
        <v>796.5</v>
      </c>
      <c r="L144" s="863"/>
      <c r="M144" s="863"/>
      <c r="N144" s="863">
        <f>ROUND(L144*K144,2)</f>
        <v>0</v>
      </c>
      <c r="O144" s="863"/>
      <c r="P144" s="863"/>
      <c r="Q144" s="863"/>
      <c r="R144" s="602"/>
      <c r="T144" s="603" t="s">
        <v>363</v>
      </c>
      <c r="U144" s="604" t="s">
        <v>377</v>
      </c>
      <c r="V144" s="605">
        <v>0.1025</v>
      </c>
      <c r="W144" s="605">
        <f>V144*K144</f>
        <v>81.64125</v>
      </c>
      <c r="X144" s="605">
        <v>0.129</v>
      </c>
      <c r="Y144" s="605">
        <f>X144*K144</f>
        <v>102.7485</v>
      </c>
      <c r="Z144" s="605">
        <v>0</v>
      </c>
      <c r="AA144" s="606">
        <f>Z144*K144</f>
        <v>0</v>
      </c>
      <c r="AR144" s="518" t="s">
        <v>617</v>
      </c>
      <c r="AT144" s="518" t="s">
        <v>409</v>
      </c>
      <c r="AU144" s="518" t="s">
        <v>605</v>
      </c>
      <c r="AY144" s="518" t="s">
        <v>408</v>
      </c>
      <c r="BE144" s="607">
        <f>IF(U144="základná",N144,0)</f>
        <v>0</v>
      </c>
      <c r="BF144" s="607">
        <f>IF(U144="znížená",N144,0)</f>
        <v>0</v>
      </c>
      <c r="BG144" s="607">
        <f>IF(U144="zákl. prenesená",N144,0)</f>
        <v>0</v>
      </c>
      <c r="BH144" s="607">
        <f>IF(U144="zníž. prenesená",N144,0)</f>
        <v>0</v>
      </c>
      <c r="BI144" s="607">
        <f>IF(U144="nulová",N144,0)</f>
        <v>0</v>
      </c>
      <c r="BJ144" s="518" t="s">
        <v>605</v>
      </c>
      <c r="BK144" s="607">
        <f>ROUND(L144*K144,2)</f>
        <v>0</v>
      </c>
      <c r="BL144" s="518" t="s">
        <v>617</v>
      </c>
      <c r="BM144" s="518" t="s">
        <v>478</v>
      </c>
    </row>
    <row r="145" spans="2:65" s="526" customFormat="1" ht="38.25" customHeight="1">
      <c r="B145" s="597"/>
      <c r="C145" s="598" t="s">
        <v>655</v>
      </c>
      <c r="D145" s="598" t="s">
        <v>409</v>
      </c>
      <c r="E145" s="599" t="s">
        <v>479</v>
      </c>
      <c r="F145" s="864" t="s">
        <v>480</v>
      </c>
      <c r="G145" s="864"/>
      <c r="H145" s="864"/>
      <c r="I145" s="864"/>
      <c r="J145" s="600" t="s">
        <v>755</v>
      </c>
      <c r="K145" s="601">
        <v>796.5</v>
      </c>
      <c r="L145" s="863"/>
      <c r="M145" s="863"/>
      <c r="N145" s="863">
        <f>ROUND(L145*K145,2)</f>
        <v>0</v>
      </c>
      <c r="O145" s="863"/>
      <c r="P145" s="863"/>
      <c r="Q145" s="863"/>
      <c r="R145" s="602"/>
      <c r="T145" s="603" t="s">
        <v>363</v>
      </c>
      <c r="U145" s="604" t="s">
        <v>377</v>
      </c>
      <c r="V145" s="605">
        <v>0.089</v>
      </c>
      <c r="W145" s="605">
        <f>V145*K145</f>
        <v>70.8885</v>
      </c>
      <c r="X145" s="605">
        <v>0.18152</v>
      </c>
      <c r="Y145" s="605">
        <f>X145*K145</f>
        <v>144.58068</v>
      </c>
      <c r="Z145" s="605">
        <v>0</v>
      </c>
      <c r="AA145" s="606">
        <f>Z145*K145</f>
        <v>0</v>
      </c>
      <c r="AR145" s="518" t="s">
        <v>617</v>
      </c>
      <c r="AT145" s="518" t="s">
        <v>409</v>
      </c>
      <c r="AU145" s="518" t="s">
        <v>605</v>
      </c>
      <c r="AY145" s="518" t="s">
        <v>408</v>
      </c>
      <c r="BE145" s="607">
        <f>IF(U145="základná",N145,0)</f>
        <v>0</v>
      </c>
      <c r="BF145" s="607">
        <f>IF(U145="znížená",N145,0)</f>
        <v>0</v>
      </c>
      <c r="BG145" s="607">
        <f>IF(U145="zákl. prenesená",N145,0)</f>
        <v>0</v>
      </c>
      <c r="BH145" s="607">
        <f>IF(U145="zníž. prenesená",N145,0)</f>
        <v>0</v>
      </c>
      <c r="BI145" s="607">
        <f>IF(U145="nulová",N145,0)</f>
        <v>0</v>
      </c>
      <c r="BJ145" s="518" t="s">
        <v>605</v>
      </c>
      <c r="BK145" s="607">
        <f>ROUND(L145*K145,2)</f>
        <v>0</v>
      </c>
      <c r="BL145" s="518" t="s">
        <v>617</v>
      </c>
      <c r="BM145" s="518" t="s">
        <v>481</v>
      </c>
    </row>
    <row r="146" spans="2:65" s="526" customFormat="1" ht="38.25" customHeight="1">
      <c r="B146" s="597"/>
      <c r="C146" s="598" t="s">
        <v>657</v>
      </c>
      <c r="D146" s="598" t="s">
        <v>409</v>
      </c>
      <c r="E146" s="599" t="s">
        <v>482</v>
      </c>
      <c r="F146" s="864" t="s">
        <v>483</v>
      </c>
      <c r="G146" s="864"/>
      <c r="H146" s="864"/>
      <c r="I146" s="864"/>
      <c r="J146" s="600" t="s">
        <v>755</v>
      </c>
      <c r="K146" s="601">
        <v>796.5</v>
      </c>
      <c r="L146" s="863"/>
      <c r="M146" s="863"/>
      <c r="N146" s="863">
        <f>ROUND(L146*K146,2)</f>
        <v>0</v>
      </c>
      <c r="O146" s="863"/>
      <c r="P146" s="863"/>
      <c r="Q146" s="863"/>
      <c r="R146" s="602"/>
      <c r="T146" s="603" t="s">
        <v>363</v>
      </c>
      <c r="U146" s="604" t="s">
        <v>377</v>
      </c>
      <c r="V146" s="605">
        <v>0.002</v>
      </c>
      <c r="W146" s="605">
        <f>V146*K146</f>
        <v>1.593</v>
      </c>
      <c r="X146" s="605">
        <v>0.0008</v>
      </c>
      <c r="Y146" s="605">
        <f>X146*K146</f>
        <v>0.6372</v>
      </c>
      <c r="Z146" s="605">
        <v>0</v>
      </c>
      <c r="AA146" s="606">
        <f>Z146*K146</f>
        <v>0</v>
      </c>
      <c r="AR146" s="518" t="s">
        <v>617</v>
      </c>
      <c r="AT146" s="518" t="s">
        <v>409</v>
      </c>
      <c r="AU146" s="518" t="s">
        <v>605</v>
      </c>
      <c r="AY146" s="518" t="s">
        <v>408</v>
      </c>
      <c r="BE146" s="607">
        <f>IF(U146="základná",N146,0)</f>
        <v>0</v>
      </c>
      <c r="BF146" s="607">
        <f>IF(U146="znížená",N146,0)</f>
        <v>0</v>
      </c>
      <c r="BG146" s="607">
        <f>IF(U146="zákl. prenesená",N146,0)</f>
        <v>0</v>
      </c>
      <c r="BH146" s="607">
        <f>IF(U146="zníž. prenesená",N146,0)</f>
        <v>0</v>
      </c>
      <c r="BI146" s="607">
        <f>IF(U146="nulová",N146,0)</f>
        <v>0</v>
      </c>
      <c r="BJ146" s="518" t="s">
        <v>605</v>
      </c>
      <c r="BK146" s="607">
        <f>ROUND(L146*K146,2)</f>
        <v>0</v>
      </c>
      <c r="BL146" s="518" t="s">
        <v>617</v>
      </c>
      <c r="BM146" s="518" t="s">
        <v>484</v>
      </c>
    </row>
    <row r="147" spans="2:65" s="526" customFormat="1" ht="25.5" customHeight="1">
      <c r="B147" s="597"/>
      <c r="C147" s="598" t="s">
        <v>485</v>
      </c>
      <c r="D147" s="598" t="s">
        <v>409</v>
      </c>
      <c r="E147" s="599" t="s">
        <v>486</v>
      </c>
      <c r="F147" s="864" t="s">
        <v>487</v>
      </c>
      <c r="G147" s="864"/>
      <c r="H147" s="864"/>
      <c r="I147" s="864"/>
      <c r="J147" s="600" t="s">
        <v>755</v>
      </c>
      <c r="K147" s="601">
        <v>760</v>
      </c>
      <c r="L147" s="863"/>
      <c r="M147" s="863"/>
      <c r="N147" s="863">
        <f>ROUND(L147*K147,2)</f>
        <v>0</v>
      </c>
      <c r="O147" s="863"/>
      <c r="P147" s="863"/>
      <c r="Q147" s="863"/>
      <c r="R147" s="602"/>
      <c r="T147" s="603" t="s">
        <v>363</v>
      </c>
      <c r="U147" s="604" t="s">
        <v>377</v>
      </c>
      <c r="V147" s="605">
        <v>0.02712</v>
      </c>
      <c r="W147" s="605">
        <f>V147*K147</f>
        <v>20.6112</v>
      </c>
      <c r="X147" s="605">
        <v>0.39063</v>
      </c>
      <c r="Y147" s="605">
        <f>X147*K147</f>
        <v>296.87879999999996</v>
      </c>
      <c r="Z147" s="605">
        <v>0</v>
      </c>
      <c r="AA147" s="606">
        <f>Z147*K147</f>
        <v>0</v>
      </c>
      <c r="AR147" s="518" t="s">
        <v>617</v>
      </c>
      <c r="AT147" s="518" t="s">
        <v>409</v>
      </c>
      <c r="AU147" s="518" t="s">
        <v>605</v>
      </c>
      <c r="AY147" s="518" t="s">
        <v>408</v>
      </c>
      <c r="BE147" s="607">
        <f>IF(U147="základná",N147,0)</f>
        <v>0</v>
      </c>
      <c r="BF147" s="607">
        <f>IF(U147="znížená",N147,0)</f>
        <v>0</v>
      </c>
      <c r="BG147" s="607">
        <f>IF(U147="zákl. prenesená",N147,0)</f>
        <v>0</v>
      </c>
      <c r="BH147" s="607">
        <f>IF(U147="zníž. prenesená",N147,0)</f>
        <v>0</v>
      </c>
      <c r="BI147" s="607">
        <f>IF(U147="nulová",N147,0)</f>
        <v>0</v>
      </c>
      <c r="BJ147" s="518" t="s">
        <v>605</v>
      </c>
      <c r="BK147" s="607">
        <f>ROUND(L147*K147,2)</f>
        <v>0</v>
      </c>
      <c r="BL147" s="518" t="s">
        <v>617</v>
      </c>
      <c r="BM147" s="518" t="s">
        <v>488</v>
      </c>
    </row>
    <row r="148" spans="2:63" s="589" customFormat="1" ht="29.25" customHeight="1">
      <c r="B148" s="585"/>
      <c r="C148" s="586"/>
      <c r="D148" s="596" t="s">
        <v>393</v>
      </c>
      <c r="E148" s="596"/>
      <c r="F148" s="596"/>
      <c r="G148" s="596"/>
      <c r="H148" s="596"/>
      <c r="I148" s="596"/>
      <c r="J148" s="596"/>
      <c r="K148" s="596"/>
      <c r="L148" s="596"/>
      <c r="M148" s="596"/>
      <c r="N148" s="882">
        <f>BK148</f>
        <v>0</v>
      </c>
      <c r="O148" s="883"/>
      <c r="P148" s="883"/>
      <c r="Q148" s="883"/>
      <c r="R148" s="588"/>
      <c r="T148" s="590"/>
      <c r="U148" s="586"/>
      <c r="V148" s="586"/>
      <c r="W148" s="591">
        <f>SUM(W149:W166)</f>
        <v>78.6155</v>
      </c>
      <c r="X148" s="586"/>
      <c r="Y148" s="591">
        <f>SUM(Y149:Y166)</f>
        <v>56.846538</v>
      </c>
      <c r="Z148" s="586"/>
      <c r="AA148" s="592">
        <f>SUM(AA149:AA166)</f>
        <v>0</v>
      </c>
      <c r="AC148" s="626">
        <f>N150+N151+N152+N154+N155+N156+N166</f>
        <v>0</v>
      </c>
      <c r="AR148" s="593" t="s">
        <v>598</v>
      </c>
      <c r="AT148" s="594" t="s">
        <v>640</v>
      </c>
      <c r="AU148" s="594" t="s">
        <v>598</v>
      </c>
      <c r="AY148" s="593" t="s">
        <v>408</v>
      </c>
      <c r="BK148" s="595">
        <f>SUM(BK149:BK166)</f>
        <v>0</v>
      </c>
    </row>
    <row r="149" spans="2:65" s="526" customFormat="1" ht="38.25" customHeight="1">
      <c r="B149" s="597"/>
      <c r="C149" s="598" t="s">
        <v>489</v>
      </c>
      <c r="D149" s="598" t="s">
        <v>409</v>
      </c>
      <c r="E149" s="599" t="s">
        <v>797</v>
      </c>
      <c r="F149" s="864" t="s">
        <v>490</v>
      </c>
      <c r="G149" s="864"/>
      <c r="H149" s="864"/>
      <c r="I149" s="864"/>
      <c r="J149" s="600" t="s">
        <v>799</v>
      </c>
      <c r="K149" s="601">
        <v>4</v>
      </c>
      <c r="L149" s="863"/>
      <c r="M149" s="863"/>
      <c r="N149" s="863">
        <f aca="true" t="shared" si="10" ref="N149:N166">ROUND(L149*K149,2)</f>
        <v>0</v>
      </c>
      <c r="O149" s="863"/>
      <c r="P149" s="863"/>
      <c r="Q149" s="863"/>
      <c r="R149" s="602"/>
      <c r="T149" s="603" t="s">
        <v>363</v>
      </c>
      <c r="U149" s="604" t="s">
        <v>377</v>
      </c>
      <c r="V149" s="605">
        <v>0.746</v>
      </c>
      <c r="W149" s="605">
        <f aca="true" t="shared" si="11" ref="W149:W166">V149*K149</f>
        <v>2.984</v>
      </c>
      <c r="X149" s="605">
        <v>0.22133</v>
      </c>
      <c r="Y149" s="605">
        <f aca="true" t="shared" si="12" ref="Y149:Y166">X149*K149</f>
        <v>0.88532</v>
      </c>
      <c r="Z149" s="605">
        <v>0</v>
      </c>
      <c r="AA149" s="606">
        <f aca="true" t="shared" si="13" ref="AA149:AA166">Z149*K149</f>
        <v>0</v>
      </c>
      <c r="AR149" s="518" t="s">
        <v>617</v>
      </c>
      <c r="AT149" s="518" t="s">
        <v>409</v>
      </c>
      <c r="AU149" s="518" t="s">
        <v>605</v>
      </c>
      <c r="AY149" s="518" t="s">
        <v>408</v>
      </c>
      <c r="BE149" s="607">
        <f aca="true" t="shared" si="14" ref="BE149:BE166">IF(U149="základná",N149,0)</f>
        <v>0</v>
      </c>
      <c r="BF149" s="607">
        <f aca="true" t="shared" si="15" ref="BF149:BF166">IF(U149="znížená",N149,0)</f>
        <v>0</v>
      </c>
      <c r="BG149" s="607">
        <f aca="true" t="shared" si="16" ref="BG149:BG166">IF(U149="zákl. prenesená",N149,0)</f>
        <v>0</v>
      </c>
      <c r="BH149" s="607">
        <f aca="true" t="shared" si="17" ref="BH149:BH166">IF(U149="zníž. prenesená",N149,0)</f>
        <v>0</v>
      </c>
      <c r="BI149" s="607">
        <f aca="true" t="shared" si="18" ref="BI149:BI166">IF(U149="nulová",N149,0)</f>
        <v>0</v>
      </c>
      <c r="BJ149" s="518" t="s">
        <v>605</v>
      </c>
      <c r="BK149" s="607">
        <f aca="true" t="shared" si="19" ref="BK149:BK166">ROUND(L149*K149,2)</f>
        <v>0</v>
      </c>
      <c r="BL149" s="518" t="s">
        <v>617</v>
      </c>
      <c r="BM149" s="518" t="s">
        <v>491</v>
      </c>
    </row>
    <row r="150" spans="2:65" s="526" customFormat="1" ht="16.5" customHeight="1">
      <c r="B150" s="597"/>
      <c r="C150" s="608" t="s">
        <v>492</v>
      </c>
      <c r="D150" s="608" t="s">
        <v>1108</v>
      </c>
      <c r="E150" s="609" t="s">
        <v>493</v>
      </c>
      <c r="F150" s="861" t="s">
        <v>494</v>
      </c>
      <c r="G150" s="861"/>
      <c r="H150" s="861"/>
      <c r="I150" s="861"/>
      <c r="J150" s="610" t="s">
        <v>799</v>
      </c>
      <c r="K150" s="611">
        <v>8</v>
      </c>
      <c r="L150" s="862"/>
      <c r="M150" s="862"/>
      <c r="N150" s="862">
        <f t="shared" si="10"/>
        <v>0</v>
      </c>
      <c r="O150" s="863"/>
      <c r="P150" s="863"/>
      <c r="Q150" s="863"/>
      <c r="R150" s="602"/>
      <c r="T150" s="603" t="s">
        <v>363</v>
      </c>
      <c r="U150" s="604" t="s">
        <v>377</v>
      </c>
      <c r="V150" s="605">
        <v>0</v>
      </c>
      <c r="W150" s="605">
        <f t="shared" si="11"/>
        <v>0</v>
      </c>
      <c r="X150" s="605">
        <v>1.5E-05</v>
      </c>
      <c r="Y150" s="605">
        <f t="shared" si="12"/>
        <v>0.00012</v>
      </c>
      <c r="Z150" s="605">
        <v>0</v>
      </c>
      <c r="AA150" s="606">
        <f t="shared" si="13"/>
        <v>0</v>
      </c>
      <c r="AR150" s="518" t="s">
        <v>601</v>
      </c>
      <c r="AT150" s="518" t="s">
        <v>1108</v>
      </c>
      <c r="AU150" s="518" t="s">
        <v>605</v>
      </c>
      <c r="AY150" s="518" t="s">
        <v>408</v>
      </c>
      <c r="BE150" s="607">
        <f t="shared" si="14"/>
        <v>0</v>
      </c>
      <c r="BF150" s="607">
        <f t="shared" si="15"/>
        <v>0</v>
      </c>
      <c r="BG150" s="607">
        <f t="shared" si="16"/>
        <v>0</v>
      </c>
      <c r="BH150" s="607">
        <f t="shared" si="17"/>
        <v>0</v>
      </c>
      <c r="BI150" s="607">
        <f t="shared" si="18"/>
        <v>0</v>
      </c>
      <c r="BJ150" s="518" t="s">
        <v>605</v>
      </c>
      <c r="BK150" s="607">
        <f t="shared" si="19"/>
        <v>0</v>
      </c>
      <c r="BL150" s="518" t="s">
        <v>617</v>
      </c>
      <c r="BM150" s="518" t="s">
        <v>495</v>
      </c>
    </row>
    <row r="151" spans="2:65" s="526" customFormat="1" ht="25.5" customHeight="1">
      <c r="B151" s="597"/>
      <c r="C151" s="608" t="s">
        <v>496</v>
      </c>
      <c r="D151" s="608" t="s">
        <v>1108</v>
      </c>
      <c r="E151" s="609" t="s">
        <v>804</v>
      </c>
      <c r="F151" s="861" t="s">
        <v>497</v>
      </c>
      <c r="G151" s="861"/>
      <c r="H151" s="861"/>
      <c r="I151" s="861"/>
      <c r="J151" s="610" t="s">
        <v>799</v>
      </c>
      <c r="K151" s="611">
        <v>12</v>
      </c>
      <c r="L151" s="862"/>
      <c r="M151" s="862"/>
      <c r="N151" s="862">
        <f t="shared" si="10"/>
        <v>0</v>
      </c>
      <c r="O151" s="863"/>
      <c r="P151" s="863"/>
      <c r="Q151" s="863"/>
      <c r="R151" s="602"/>
      <c r="T151" s="603" t="s">
        <v>363</v>
      </c>
      <c r="U151" s="604" t="s">
        <v>377</v>
      </c>
      <c r="V151" s="605">
        <v>0</v>
      </c>
      <c r="W151" s="605">
        <f t="shared" si="11"/>
        <v>0</v>
      </c>
      <c r="X151" s="605">
        <v>0.0014</v>
      </c>
      <c r="Y151" s="605">
        <f t="shared" si="12"/>
        <v>0.0168</v>
      </c>
      <c r="Z151" s="605">
        <v>0</v>
      </c>
      <c r="AA151" s="606">
        <f t="shared" si="13"/>
        <v>0</v>
      </c>
      <c r="AR151" s="518" t="s">
        <v>601</v>
      </c>
      <c r="AT151" s="518" t="s">
        <v>1108</v>
      </c>
      <c r="AU151" s="518" t="s">
        <v>605</v>
      </c>
      <c r="AY151" s="518" t="s">
        <v>408</v>
      </c>
      <c r="BE151" s="607">
        <f t="shared" si="14"/>
        <v>0</v>
      </c>
      <c r="BF151" s="607">
        <f t="shared" si="15"/>
        <v>0</v>
      </c>
      <c r="BG151" s="607">
        <f t="shared" si="16"/>
        <v>0</v>
      </c>
      <c r="BH151" s="607">
        <f t="shared" si="17"/>
        <v>0</v>
      </c>
      <c r="BI151" s="607">
        <f t="shared" si="18"/>
        <v>0</v>
      </c>
      <c r="BJ151" s="518" t="s">
        <v>605</v>
      </c>
      <c r="BK151" s="607">
        <f t="shared" si="19"/>
        <v>0</v>
      </c>
      <c r="BL151" s="518" t="s">
        <v>617</v>
      </c>
      <c r="BM151" s="518" t="s">
        <v>498</v>
      </c>
    </row>
    <row r="152" spans="2:65" s="526" customFormat="1" ht="16.5" customHeight="1">
      <c r="B152" s="597"/>
      <c r="C152" s="608" t="s">
        <v>499</v>
      </c>
      <c r="D152" s="608" t="s">
        <v>1108</v>
      </c>
      <c r="E152" s="609" t="s">
        <v>500</v>
      </c>
      <c r="F152" s="861" t="s">
        <v>501</v>
      </c>
      <c r="G152" s="861"/>
      <c r="H152" s="861"/>
      <c r="I152" s="861"/>
      <c r="J152" s="610" t="s">
        <v>799</v>
      </c>
      <c r="K152" s="611">
        <v>4</v>
      </c>
      <c r="L152" s="862"/>
      <c r="M152" s="862"/>
      <c r="N152" s="862">
        <f t="shared" si="10"/>
        <v>0</v>
      </c>
      <c r="O152" s="863"/>
      <c r="P152" s="863"/>
      <c r="Q152" s="863"/>
      <c r="R152" s="602"/>
      <c r="T152" s="603" t="s">
        <v>363</v>
      </c>
      <c r="U152" s="604" t="s">
        <v>377</v>
      </c>
      <c r="V152" s="605">
        <v>0</v>
      </c>
      <c r="W152" s="605">
        <f t="shared" si="11"/>
        <v>0</v>
      </c>
      <c r="X152" s="605">
        <v>2E-06</v>
      </c>
      <c r="Y152" s="605">
        <f t="shared" si="12"/>
        <v>8E-06</v>
      </c>
      <c r="Z152" s="605">
        <v>0</v>
      </c>
      <c r="AA152" s="606">
        <f t="shared" si="13"/>
        <v>0</v>
      </c>
      <c r="AR152" s="518" t="s">
        <v>601</v>
      </c>
      <c r="AT152" s="518" t="s">
        <v>1108</v>
      </c>
      <c r="AU152" s="518" t="s">
        <v>605</v>
      </c>
      <c r="AY152" s="518" t="s">
        <v>408</v>
      </c>
      <c r="BE152" s="607">
        <f t="shared" si="14"/>
        <v>0</v>
      </c>
      <c r="BF152" s="607">
        <f t="shared" si="15"/>
        <v>0</v>
      </c>
      <c r="BG152" s="607">
        <f t="shared" si="16"/>
        <v>0</v>
      </c>
      <c r="BH152" s="607">
        <f t="shared" si="17"/>
        <v>0</v>
      </c>
      <c r="BI152" s="607">
        <f t="shared" si="18"/>
        <v>0</v>
      </c>
      <c r="BJ152" s="518" t="s">
        <v>605</v>
      </c>
      <c r="BK152" s="607">
        <f t="shared" si="19"/>
        <v>0</v>
      </c>
      <c r="BL152" s="518" t="s">
        <v>617</v>
      </c>
      <c r="BM152" s="518" t="s">
        <v>502</v>
      </c>
    </row>
    <row r="153" spans="2:65" s="526" customFormat="1" ht="38.25" customHeight="1">
      <c r="B153" s="597"/>
      <c r="C153" s="598" t="s">
        <v>503</v>
      </c>
      <c r="D153" s="598" t="s">
        <v>409</v>
      </c>
      <c r="E153" s="599" t="s">
        <v>504</v>
      </c>
      <c r="F153" s="864" t="s">
        <v>505</v>
      </c>
      <c r="G153" s="864"/>
      <c r="H153" s="864"/>
      <c r="I153" s="864"/>
      <c r="J153" s="600" t="s">
        <v>799</v>
      </c>
      <c r="K153" s="601">
        <v>3</v>
      </c>
      <c r="L153" s="863"/>
      <c r="M153" s="863"/>
      <c r="N153" s="863">
        <f t="shared" si="10"/>
        <v>0</v>
      </c>
      <c r="O153" s="863"/>
      <c r="P153" s="863"/>
      <c r="Q153" s="863"/>
      <c r="R153" s="602"/>
      <c r="T153" s="603" t="s">
        <v>363</v>
      </c>
      <c r="U153" s="604" t="s">
        <v>377</v>
      </c>
      <c r="V153" s="605">
        <v>0.22</v>
      </c>
      <c r="W153" s="605">
        <f t="shared" si="11"/>
        <v>0.66</v>
      </c>
      <c r="X153" s="605">
        <v>3E-05</v>
      </c>
      <c r="Y153" s="605">
        <f t="shared" si="12"/>
        <v>9E-05</v>
      </c>
      <c r="Z153" s="605">
        <v>0</v>
      </c>
      <c r="AA153" s="606">
        <f t="shared" si="13"/>
        <v>0</v>
      </c>
      <c r="AR153" s="518" t="s">
        <v>617</v>
      </c>
      <c r="AT153" s="518" t="s">
        <v>409</v>
      </c>
      <c r="AU153" s="518" t="s">
        <v>605</v>
      </c>
      <c r="AY153" s="518" t="s">
        <v>408</v>
      </c>
      <c r="BE153" s="607">
        <f t="shared" si="14"/>
        <v>0</v>
      </c>
      <c r="BF153" s="607">
        <f t="shared" si="15"/>
        <v>0</v>
      </c>
      <c r="BG153" s="607">
        <f t="shared" si="16"/>
        <v>0</v>
      </c>
      <c r="BH153" s="607">
        <f t="shared" si="17"/>
        <v>0</v>
      </c>
      <c r="BI153" s="607">
        <f t="shared" si="18"/>
        <v>0</v>
      </c>
      <c r="BJ153" s="518" t="s">
        <v>605</v>
      </c>
      <c r="BK153" s="607">
        <f t="shared" si="19"/>
        <v>0</v>
      </c>
      <c r="BL153" s="518" t="s">
        <v>617</v>
      </c>
      <c r="BM153" s="518" t="s">
        <v>506</v>
      </c>
    </row>
    <row r="154" spans="2:65" s="526" customFormat="1" ht="38.25" customHeight="1">
      <c r="B154" s="597"/>
      <c r="C154" s="608" t="s">
        <v>507</v>
      </c>
      <c r="D154" s="608" t="s">
        <v>1108</v>
      </c>
      <c r="E154" s="609" t="s">
        <v>508</v>
      </c>
      <c r="F154" s="861" t="s">
        <v>509</v>
      </c>
      <c r="G154" s="861"/>
      <c r="H154" s="861"/>
      <c r="I154" s="861"/>
      <c r="J154" s="610" t="s">
        <v>799</v>
      </c>
      <c r="K154" s="611">
        <v>2</v>
      </c>
      <c r="L154" s="862"/>
      <c r="M154" s="862"/>
      <c r="N154" s="862">
        <f t="shared" si="10"/>
        <v>0</v>
      </c>
      <c r="O154" s="863"/>
      <c r="P154" s="863"/>
      <c r="Q154" s="863"/>
      <c r="R154" s="602"/>
      <c r="T154" s="603" t="s">
        <v>363</v>
      </c>
      <c r="U154" s="604" t="s">
        <v>377</v>
      </c>
      <c r="V154" s="605">
        <v>0</v>
      </c>
      <c r="W154" s="605">
        <f t="shared" si="11"/>
        <v>0</v>
      </c>
      <c r="X154" s="605">
        <v>0.00093</v>
      </c>
      <c r="Y154" s="605">
        <f t="shared" si="12"/>
        <v>0.00186</v>
      </c>
      <c r="Z154" s="605">
        <v>0</v>
      </c>
      <c r="AA154" s="606">
        <f t="shared" si="13"/>
        <v>0</v>
      </c>
      <c r="AR154" s="518" t="s">
        <v>601</v>
      </c>
      <c r="AT154" s="518" t="s">
        <v>1108</v>
      </c>
      <c r="AU154" s="518" t="s">
        <v>605</v>
      </c>
      <c r="AY154" s="518" t="s">
        <v>408</v>
      </c>
      <c r="BE154" s="607">
        <f t="shared" si="14"/>
        <v>0</v>
      </c>
      <c r="BF154" s="607">
        <f t="shared" si="15"/>
        <v>0</v>
      </c>
      <c r="BG154" s="607">
        <f t="shared" si="16"/>
        <v>0</v>
      </c>
      <c r="BH154" s="607">
        <f t="shared" si="17"/>
        <v>0</v>
      </c>
      <c r="BI154" s="607">
        <f t="shared" si="18"/>
        <v>0</v>
      </c>
      <c r="BJ154" s="518" t="s">
        <v>605</v>
      </c>
      <c r="BK154" s="607">
        <f t="shared" si="19"/>
        <v>0</v>
      </c>
      <c r="BL154" s="518" t="s">
        <v>617</v>
      </c>
      <c r="BM154" s="518" t="s">
        <v>510</v>
      </c>
    </row>
    <row r="155" spans="2:65" s="526" customFormat="1" ht="25.5" customHeight="1">
      <c r="B155" s="597"/>
      <c r="C155" s="608" t="s">
        <v>511</v>
      </c>
      <c r="D155" s="608" t="s">
        <v>1108</v>
      </c>
      <c r="E155" s="609" t="s">
        <v>512</v>
      </c>
      <c r="F155" s="861" t="s">
        <v>513</v>
      </c>
      <c r="G155" s="861"/>
      <c r="H155" s="861"/>
      <c r="I155" s="861"/>
      <c r="J155" s="610" t="s">
        <v>799</v>
      </c>
      <c r="K155" s="611">
        <v>3</v>
      </c>
      <c r="L155" s="862"/>
      <c r="M155" s="862"/>
      <c r="N155" s="862">
        <f t="shared" si="10"/>
        <v>0</v>
      </c>
      <c r="O155" s="863"/>
      <c r="P155" s="863"/>
      <c r="Q155" s="863"/>
      <c r="R155" s="602"/>
      <c r="T155" s="603" t="s">
        <v>363</v>
      </c>
      <c r="U155" s="604" t="s">
        <v>377</v>
      </c>
      <c r="V155" s="605">
        <v>0</v>
      </c>
      <c r="W155" s="605">
        <f t="shared" si="11"/>
        <v>0</v>
      </c>
      <c r="X155" s="605">
        <v>0.00093</v>
      </c>
      <c r="Y155" s="605">
        <f t="shared" si="12"/>
        <v>0.00279</v>
      </c>
      <c r="Z155" s="605">
        <v>0</v>
      </c>
      <c r="AA155" s="606">
        <f t="shared" si="13"/>
        <v>0</v>
      </c>
      <c r="AR155" s="518" t="s">
        <v>601</v>
      </c>
      <c r="AT155" s="518" t="s">
        <v>1108</v>
      </c>
      <c r="AU155" s="518" t="s">
        <v>605</v>
      </c>
      <c r="AY155" s="518" t="s">
        <v>408</v>
      </c>
      <c r="BE155" s="607">
        <f t="shared" si="14"/>
        <v>0</v>
      </c>
      <c r="BF155" s="607">
        <f t="shared" si="15"/>
        <v>0</v>
      </c>
      <c r="BG155" s="607">
        <f t="shared" si="16"/>
        <v>0</v>
      </c>
      <c r="BH155" s="607">
        <f t="shared" si="17"/>
        <v>0</v>
      </c>
      <c r="BI155" s="607">
        <f t="shared" si="18"/>
        <v>0</v>
      </c>
      <c r="BJ155" s="518" t="s">
        <v>605</v>
      </c>
      <c r="BK155" s="607">
        <f t="shared" si="19"/>
        <v>0</v>
      </c>
      <c r="BL155" s="518" t="s">
        <v>617</v>
      </c>
      <c r="BM155" s="518" t="s">
        <v>514</v>
      </c>
    </row>
    <row r="156" spans="2:65" s="526" customFormat="1" ht="38.25" customHeight="1">
      <c r="B156" s="597"/>
      <c r="C156" s="608" t="s">
        <v>515</v>
      </c>
      <c r="D156" s="608" t="s">
        <v>1108</v>
      </c>
      <c r="E156" s="609" t="s">
        <v>516</v>
      </c>
      <c r="F156" s="861" t="s">
        <v>517</v>
      </c>
      <c r="G156" s="861"/>
      <c r="H156" s="861"/>
      <c r="I156" s="861"/>
      <c r="J156" s="610" t="s">
        <v>799</v>
      </c>
      <c r="K156" s="611">
        <v>2</v>
      </c>
      <c r="L156" s="862"/>
      <c r="M156" s="862"/>
      <c r="N156" s="862">
        <f t="shared" si="10"/>
        <v>0</v>
      </c>
      <c r="O156" s="863"/>
      <c r="P156" s="863"/>
      <c r="Q156" s="863"/>
      <c r="R156" s="602"/>
      <c r="T156" s="603" t="s">
        <v>363</v>
      </c>
      <c r="U156" s="604" t="s">
        <v>377</v>
      </c>
      <c r="V156" s="605">
        <v>0</v>
      </c>
      <c r="W156" s="605">
        <f t="shared" si="11"/>
        <v>0</v>
      </c>
      <c r="X156" s="605">
        <v>0.00093</v>
      </c>
      <c r="Y156" s="605">
        <f t="shared" si="12"/>
        <v>0.00186</v>
      </c>
      <c r="Z156" s="605">
        <v>0</v>
      </c>
      <c r="AA156" s="606">
        <f t="shared" si="13"/>
        <v>0</v>
      </c>
      <c r="AR156" s="518" t="s">
        <v>601</v>
      </c>
      <c r="AT156" s="518" t="s">
        <v>1108</v>
      </c>
      <c r="AU156" s="518" t="s">
        <v>605</v>
      </c>
      <c r="AY156" s="518" t="s">
        <v>408</v>
      </c>
      <c r="BE156" s="607">
        <f t="shared" si="14"/>
        <v>0</v>
      </c>
      <c r="BF156" s="607">
        <f t="shared" si="15"/>
        <v>0</v>
      </c>
      <c r="BG156" s="607">
        <f t="shared" si="16"/>
        <v>0</v>
      </c>
      <c r="BH156" s="607">
        <f t="shared" si="17"/>
        <v>0</v>
      </c>
      <c r="BI156" s="607">
        <f t="shared" si="18"/>
        <v>0</v>
      </c>
      <c r="BJ156" s="518" t="s">
        <v>605</v>
      </c>
      <c r="BK156" s="607">
        <f t="shared" si="19"/>
        <v>0</v>
      </c>
      <c r="BL156" s="518" t="s">
        <v>617</v>
      </c>
      <c r="BM156" s="518" t="s">
        <v>518</v>
      </c>
    </row>
    <row r="157" spans="2:65" s="526" customFormat="1" ht="25.5" customHeight="1">
      <c r="B157" s="597"/>
      <c r="C157" s="598" t="s">
        <v>519</v>
      </c>
      <c r="D157" s="598" t="s">
        <v>409</v>
      </c>
      <c r="E157" s="599" t="s">
        <v>520</v>
      </c>
      <c r="F157" s="864" t="s">
        <v>521</v>
      </c>
      <c r="G157" s="864"/>
      <c r="H157" s="864"/>
      <c r="I157" s="864"/>
      <c r="J157" s="600" t="s">
        <v>764</v>
      </c>
      <c r="K157" s="601">
        <v>266</v>
      </c>
      <c r="L157" s="863"/>
      <c r="M157" s="863"/>
      <c r="N157" s="863">
        <f t="shared" si="10"/>
        <v>0</v>
      </c>
      <c r="O157" s="863"/>
      <c r="P157" s="863"/>
      <c r="Q157" s="863"/>
      <c r="R157" s="602"/>
      <c r="T157" s="603" t="s">
        <v>363</v>
      </c>
      <c r="U157" s="604" t="s">
        <v>377</v>
      </c>
      <c r="V157" s="605">
        <v>0.021</v>
      </c>
      <c r="W157" s="605">
        <f t="shared" si="11"/>
        <v>5.586</v>
      </c>
      <c r="X157" s="605">
        <v>9E-05</v>
      </c>
      <c r="Y157" s="605">
        <f t="shared" si="12"/>
        <v>0.023940000000000003</v>
      </c>
      <c r="Z157" s="605">
        <v>0</v>
      </c>
      <c r="AA157" s="606">
        <f t="shared" si="13"/>
        <v>0</v>
      </c>
      <c r="AR157" s="518" t="s">
        <v>617</v>
      </c>
      <c r="AT157" s="518" t="s">
        <v>409</v>
      </c>
      <c r="AU157" s="518" t="s">
        <v>605</v>
      </c>
      <c r="AY157" s="518" t="s">
        <v>408</v>
      </c>
      <c r="BE157" s="607">
        <f t="shared" si="14"/>
        <v>0</v>
      </c>
      <c r="BF157" s="607">
        <f t="shared" si="15"/>
        <v>0</v>
      </c>
      <c r="BG157" s="607">
        <f t="shared" si="16"/>
        <v>0</v>
      </c>
      <c r="BH157" s="607">
        <f t="shared" si="17"/>
        <v>0</v>
      </c>
      <c r="BI157" s="607">
        <f t="shared" si="18"/>
        <v>0</v>
      </c>
      <c r="BJ157" s="518" t="s">
        <v>605</v>
      </c>
      <c r="BK157" s="607">
        <f t="shared" si="19"/>
        <v>0</v>
      </c>
      <c r="BL157" s="518" t="s">
        <v>617</v>
      </c>
      <c r="BM157" s="518" t="s">
        <v>522</v>
      </c>
    </row>
    <row r="158" spans="2:65" s="526" customFormat="1" ht="25.5" customHeight="1">
      <c r="B158" s="597"/>
      <c r="C158" s="598" t="s">
        <v>523</v>
      </c>
      <c r="D158" s="598" t="s">
        <v>409</v>
      </c>
      <c r="E158" s="599" t="s">
        <v>524</v>
      </c>
      <c r="F158" s="864" t="s">
        <v>525</v>
      </c>
      <c r="G158" s="864"/>
      <c r="H158" s="864"/>
      <c r="I158" s="864"/>
      <c r="J158" s="600" t="s">
        <v>764</v>
      </c>
      <c r="K158" s="601">
        <v>28</v>
      </c>
      <c r="L158" s="863"/>
      <c r="M158" s="863"/>
      <c r="N158" s="863">
        <f t="shared" si="10"/>
        <v>0</v>
      </c>
      <c r="O158" s="863"/>
      <c r="P158" s="863"/>
      <c r="Q158" s="863"/>
      <c r="R158" s="602"/>
      <c r="T158" s="603" t="s">
        <v>363</v>
      </c>
      <c r="U158" s="604" t="s">
        <v>377</v>
      </c>
      <c r="V158" s="605">
        <v>0.082</v>
      </c>
      <c r="W158" s="605">
        <f t="shared" si="11"/>
        <v>2.2960000000000003</v>
      </c>
      <c r="X158" s="605">
        <v>0.00035</v>
      </c>
      <c r="Y158" s="605">
        <f t="shared" si="12"/>
        <v>0.0098</v>
      </c>
      <c r="Z158" s="605">
        <v>0</v>
      </c>
      <c r="AA158" s="606">
        <f t="shared" si="13"/>
        <v>0</v>
      </c>
      <c r="AR158" s="518" t="s">
        <v>617</v>
      </c>
      <c r="AT158" s="518" t="s">
        <v>409</v>
      </c>
      <c r="AU158" s="518" t="s">
        <v>605</v>
      </c>
      <c r="AY158" s="518" t="s">
        <v>408</v>
      </c>
      <c r="BE158" s="607">
        <f t="shared" si="14"/>
        <v>0</v>
      </c>
      <c r="BF158" s="607">
        <f t="shared" si="15"/>
        <v>0</v>
      </c>
      <c r="BG158" s="607">
        <f t="shared" si="16"/>
        <v>0</v>
      </c>
      <c r="BH158" s="607">
        <f t="shared" si="17"/>
        <v>0</v>
      </c>
      <c r="BI158" s="607">
        <f t="shared" si="18"/>
        <v>0</v>
      </c>
      <c r="BJ158" s="518" t="s">
        <v>605</v>
      </c>
      <c r="BK158" s="607">
        <f t="shared" si="19"/>
        <v>0</v>
      </c>
      <c r="BL158" s="518" t="s">
        <v>617</v>
      </c>
      <c r="BM158" s="518" t="s">
        <v>526</v>
      </c>
    </row>
    <row r="159" spans="2:65" s="526" customFormat="1" ht="25.5" customHeight="1">
      <c r="B159" s="597"/>
      <c r="C159" s="598" t="s">
        <v>527</v>
      </c>
      <c r="D159" s="598" t="s">
        <v>409</v>
      </c>
      <c r="E159" s="599" t="s">
        <v>528</v>
      </c>
      <c r="F159" s="864" t="s">
        <v>529</v>
      </c>
      <c r="G159" s="864"/>
      <c r="H159" s="864"/>
      <c r="I159" s="864"/>
      <c r="J159" s="600" t="s">
        <v>764</v>
      </c>
      <c r="K159" s="601">
        <v>266</v>
      </c>
      <c r="L159" s="863"/>
      <c r="M159" s="863"/>
      <c r="N159" s="863">
        <f t="shared" si="10"/>
        <v>0</v>
      </c>
      <c r="O159" s="863"/>
      <c r="P159" s="863"/>
      <c r="Q159" s="863"/>
      <c r="R159" s="602"/>
      <c r="T159" s="603" t="s">
        <v>363</v>
      </c>
      <c r="U159" s="604" t="s">
        <v>377</v>
      </c>
      <c r="V159" s="605">
        <v>0.008</v>
      </c>
      <c r="W159" s="605">
        <f t="shared" si="11"/>
        <v>2.128</v>
      </c>
      <c r="X159" s="605">
        <v>4E-05</v>
      </c>
      <c r="Y159" s="605">
        <f t="shared" si="12"/>
        <v>0.01064</v>
      </c>
      <c r="Z159" s="605">
        <v>0</v>
      </c>
      <c r="AA159" s="606">
        <f t="shared" si="13"/>
        <v>0</v>
      </c>
      <c r="AR159" s="518" t="s">
        <v>617</v>
      </c>
      <c r="AT159" s="518" t="s">
        <v>409</v>
      </c>
      <c r="AU159" s="518" t="s">
        <v>605</v>
      </c>
      <c r="AY159" s="518" t="s">
        <v>408</v>
      </c>
      <c r="BE159" s="607">
        <f t="shared" si="14"/>
        <v>0</v>
      </c>
      <c r="BF159" s="607">
        <f t="shared" si="15"/>
        <v>0</v>
      </c>
      <c r="BG159" s="607">
        <f t="shared" si="16"/>
        <v>0</v>
      </c>
      <c r="BH159" s="607">
        <f t="shared" si="17"/>
        <v>0</v>
      </c>
      <c r="BI159" s="607">
        <f t="shared" si="18"/>
        <v>0</v>
      </c>
      <c r="BJ159" s="518" t="s">
        <v>605</v>
      </c>
      <c r="BK159" s="607">
        <f t="shared" si="19"/>
        <v>0</v>
      </c>
      <c r="BL159" s="518" t="s">
        <v>617</v>
      </c>
      <c r="BM159" s="518" t="s">
        <v>530</v>
      </c>
    </row>
    <row r="160" spans="2:65" s="526" customFormat="1" ht="25.5" customHeight="1">
      <c r="B160" s="597"/>
      <c r="C160" s="598" t="s">
        <v>531</v>
      </c>
      <c r="D160" s="598" t="s">
        <v>409</v>
      </c>
      <c r="E160" s="599" t="s">
        <v>532</v>
      </c>
      <c r="F160" s="864" t="s">
        <v>533</v>
      </c>
      <c r="G160" s="864"/>
      <c r="H160" s="864"/>
      <c r="I160" s="864"/>
      <c r="J160" s="600" t="s">
        <v>764</v>
      </c>
      <c r="K160" s="601">
        <v>28</v>
      </c>
      <c r="L160" s="863"/>
      <c r="M160" s="863"/>
      <c r="N160" s="863">
        <f t="shared" si="10"/>
        <v>0</v>
      </c>
      <c r="O160" s="863"/>
      <c r="P160" s="863"/>
      <c r="Q160" s="863"/>
      <c r="R160" s="602"/>
      <c r="T160" s="603" t="s">
        <v>363</v>
      </c>
      <c r="U160" s="604" t="s">
        <v>377</v>
      </c>
      <c r="V160" s="605">
        <v>0.025</v>
      </c>
      <c r="W160" s="605">
        <f t="shared" si="11"/>
        <v>0.7000000000000001</v>
      </c>
      <c r="X160" s="605">
        <v>0.00016</v>
      </c>
      <c r="Y160" s="605">
        <f t="shared" si="12"/>
        <v>0.0044800000000000005</v>
      </c>
      <c r="Z160" s="605">
        <v>0</v>
      </c>
      <c r="AA160" s="606">
        <f t="shared" si="13"/>
        <v>0</v>
      </c>
      <c r="AR160" s="518" t="s">
        <v>617</v>
      </c>
      <c r="AT160" s="518" t="s">
        <v>409</v>
      </c>
      <c r="AU160" s="518" t="s">
        <v>605</v>
      </c>
      <c r="AY160" s="518" t="s">
        <v>408</v>
      </c>
      <c r="BE160" s="607">
        <f t="shared" si="14"/>
        <v>0</v>
      </c>
      <c r="BF160" s="607">
        <f t="shared" si="15"/>
        <v>0</v>
      </c>
      <c r="BG160" s="607">
        <f t="shared" si="16"/>
        <v>0</v>
      </c>
      <c r="BH160" s="607">
        <f t="shared" si="17"/>
        <v>0</v>
      </c>
      <c r="BI160" s="607">
        <f t="shared" si="18"/>
        <v>0</v>
      </c>
      <c r="BJ160" s="518" t="s">
        <v>605</v>
      </c>
      <c r="BK160" s="607">
        <f t="shared" si="19"/>
        <v>0</v>
      </c>
      <c r="BL160" s="518" t="s">
        <v>617</v>
      </c>
      <c r="BM160" s="518" t="s">
        <v>534</v>
      </c>
    </row>
    <row r="161" spans="2:65" s="526" customFormat="1" ht="38.25" customHeight="1">
      <c r="B161" s="597"/>
      <c r="C161" s="598" t="s">
        <v>535</v>
      </c>
      <c r="D161" s="598" t="s">
        <v>409</v>
      </c>
      <c r="E161" s="599" t="s">
        <v>536</v>
      </c>
      <c r="F161" s="864" t="s">
        <v>537</v>
      </c>
      <c r="G161" s="864"/>
      <c r="H161" s="864"/>
      <c r="I161" s="864"/>
      <c r="J161" s="600" t="s">
        <v>755</v>
      </c>
      <c r="K161" s="601">
        <v>1.5</v>
      </c>
      <c r="L161" s="863"/>
      <c r="M161" s="863"/>
      <c r="N161" s="863">
        <f t="shared" si="10"/>
        <v>0</v>
      </c>
      <c r="O161" s="863"/>
      <c r="P161" s="863"/>
      <c r="Q161" s="863"/>
      <c r="R161" s="602"/>
      <c r="T161" s="603" t="s">
        <v>363</v>
      </c>
      <c r="U161" s="604" t="s">
        <v>377</v>
      </c>
      <c r="V161" s="605">
        <v>0.43</v>
      </c>
      <c r="W161" s="605">
        <f t="shared" si="11"/>
        <v>0.645</v>
      </c>
      <c r="X161" s="605">
        <v>0.00066</v>
      </c>
      <c r="Y161" s="605">
        <f t="shared" si="12"/>
        <v>0.00099</v>
      </c>
      <c r="Z161" s="605">
        <v>0</v>
      </c>
      <c r="AA161" s="606">
        <f t="shared" si="13"/>
        <v>0</v>
      </c>
      <c r="AR161" s="518" t="s">
        <v>617</v>
      </c>
      <c r="AT161" s="518" t="s">
        <v>409</v>
      </c>
      <c r="AU161" s="518" t="s">
        <v>605</v>
      </c>
      <c r="AY161" s="518" t="s">
        <v>408</v>
      </c>
      <c r="BE161" s="607">
        <f t="shared" si="14"/>
        <v>0</v>
      </c>
      <c r="BF161" s="607">
        <f t="shared" si="15"/>
        <v>0</v>
      </c>
      <c r="BG161" s="607">
        <f t="shared" si="16"/>
        <v>0</v>
      </c>
      <c r="BH161" s="607">
        <f t="shared" si="17"/>
        <v>0</v>
      </c>
      <c r="BI161" s="607">
        <f t="shared" si="18"/>
        <v>0</v>
      </c>
      <c r="BJ161" s="518" t="s">
        <v>605</v>
      </c>
      <c r="BK161" s="607">
        <f t="shared" si="19"/>
        <v>0</v>
      </c>
      <c r="BL161" s="518" t="s">
        <v>617</v>
      </c>
      <c r="BM161" s="518" t="s">
        <v>538</v>
      </c>
    </row>
    <row r="162" spans="2:65" s="526" customFormat="1" ht="38.25" customHeight="1">
      <c r="B162" s="597"/>
      <c r="C162" s="598" t="s">
        <v>539</v>
      </c>
      <c r="D162" s="598" t="s">
        <v>409</v>
      </c>
      <c r="E162" s="599" t="s">
        <v>540</v>
      </c>
      <c r="F162" s="864" t="s">
        <v>541</v>
      </c>
      <c r="G162" s="864"/>
      <c r="H162" s="864"/>
      <c r="I162" s="864"/>
      <c r="J162" s="600" t="s">
        <v>755</v>
      </c>
      <c r="K162" s="601">
        <v>1.5</v>
      </c>
      <c r="L162" s="863"/>
      <c r="M162" s="863"/>
      <c r="N162" s="863">
        <f t="shared" si="10"/>
        <v>0</v>
      </c>
      <c r="O162" s="863"/>
      <c r="P162" s="863"/>
      <c r="Q162" s="863"/>
      <c r="R162" s="602"/>
      <c r="T162" s="603" t="s">
        <v>363</v>
      </c>
      <c r="U162" s="604" t="s">
        <v>377</v>
      </c>
      <c r="V162" s="605">
        <v>0.008</v>
      </c>
      <c r="W162" s="605">
        <f t="shared" si="11"/>
        <v>0.012</v>
      </c>
      <c r="X162" s="605">
        <v>0.00032</v>
      </c>
      <c r="Y162" s="605">
        <f t="shared" si="12"/>
        <v>0.00048000000000000007</v>
      </c>
      <c r="Z162" s="605">
        <v>0</v>
      </c>
      <c r="AA162" s="606">
        <f t="shared" si="13"/>
        <v>0</v>
      </c>
      <c r="AR162" s="518" t="s">
        <v>617</v>
      </c>
      <c r="AT162" s="518" t="s">
        <v>409</v>
      </c>
      <c r="AU162" s="518" t="s">
        <v>605</v>
      </c>
      <c r="AY162" s="518" t="s">
        <v>408</v>
      </c>
      <c r="BE162" s="607">
        <f t="shared" si="14"/>
        <v>0</v>
      </c>
      <c r="BF162" s="607">
        <f t="shared" si="15"/>
        <v>0</v>
      </c>
      <c r="BG162" s="607">
        <f t="shared" si="16"/>
        <v>0</v>
      </c>
      <c r="BH162" s="607">
        <f t="shared" si="17"/>
        <v>0</v>
      </c>
      <c r="BI162" s="607">
        <f t="shared" si="18"/>
        <v>0</v>
      </c>
      <c r="BJ162" s="518" t="s">
        <v>605</v>
      </c>
      <c r="BK162" s="607">
        <f t="shared" si="19"/>
        <v>0</v>
      </c>
      <c r="BL162" s="518" t="s">
        <v>617</v>
      </c>
      <c r="BM162" s="518" t="s">
        <v>542</v>
      </c>
    </row>
    <row r="163" spans="2:65" s="526" customFormat="1" ht="38.25" customHeight="1">
      <c r="B163" s="597"/>
      <c r="C163" s="598" t="s">
        <v>543</v>
      </c>
      <c r="D163" s="598" t="s">
        <v>409</v>
      </c>
      <c r="E163" s="599" t="s">
        <v>810</v>
      </c>
      <c r="F163" s="864" t="s">
        <v>544</v>
      </c>
      <c r="G163" s="864"/>
      <c r="H163" s="864"/>
      <c r="I163" s="864"/>
      <c r="J163" s="600" t="s">
        <v>764</v>
      </c>
      <c r="K163" s="601">
        <v>294</v>
      </c>
      <c r="L163" s="863"/>
      <c r="M163" s="863"/>
      <c r="N163" s="863">
        <f t="shared" si="10"/>
        <v>0</v>
      </c>
      <c r="O163" s="863"/>
      <c r="P163" s="863"/>
      <c r="Q163" s="863"/>
      <c r="R163" s="602"/>
      <c r="T163" s="603" t="s">
        <v>363</v>
      </c>
      <c r="U163" s="604" t="s">
        <v>377</v>
      </c>
      <c r="V163" s="605">
        <v>0.011</v>
      </c>
      <c r="W163" s="605">
        <f t="shared" si="11"/>
        <v>3.234</v>
      </c>
      <c r="X163" s="605">
        <v>0</v>
      </c>
      <c r="Y163" s="605">
        <f t="shared" si="12"/>
        <v>0</v>
      </c>
      <c r="Z163" s="605">
        <v>0</v>
      </c>
      <c r="AA163" s="606">
        <f t="shared" si="13"/>
        <v>0</v>
      </c>
      <c r="AR163" s="518" t="s">
        <v>617</v>
      </c>
      <c r="AT163" s="518" t="s">
        <v>409</v>
      </c>
      <c r="AU163" s="518" t="s">
        <v>605</v>
      </c>
      <c r="AY163" s="518" t="s">
        <v>408</v>
      </c>
      <c r="BE163" s="607">
        <f t="shared" si="14"/>
        <v>0</v>
      </c>
      <c r="BF163" s="607">
        <f t="shared" si="15"/>
        <v>0</v>
      </c>
      <c r="BG163" s="607">
        <f t="shared" si="16"/>
        <v>0</v>
      </c>
      <c r="BH163" s="607">
        <f t="shared" si="17"/>
        <v>0</v>
      </c>
      <c r="BI163" s="607">
        <f t="shared" si="18"/>
        <v>0</v>
      </c>
      <c r="BJ163" s="518" t="s">
        <v>605</v>
      </c>
      <c r="BK163" s="607">
        <f t="shared" si="19"/>
        <v>0</v>
      </c>
      <c r="BL163" s="518" t="s">
        <v>617</v>
      </c>
      <c r="BM163" s="518" t="s">
        <v>545</v>
      </c>
    </row>
    <row r="164" spans="2:65" s="526" customFormat="1" ht="38.25" customHeight="1">
      <c r="B164" s="597"/>
      <c r="C164" s="598" t="s">
        <v>546</v>
      </c>
      <c r="D164" s="598" t="s">
        <v>409</v>
      </c>
      <c r="E164" s="599" t="s">
        <v>812</v>
      </c>
      <c r="F164" s="864" t="s">
        <v>547</v>
      </c>
      <c r="G164" s="864"/>
      <c r="H164" s="864"/>
      <c r="I164" s="864"/>
      <c r="J164" s="600" t="s">
        <v>755</v>
      </c>
      <c r="K164" s="601">
        <v>1.5</v>
      </c>
      <c r="L164" s="863"/>
      <c r="M164" s="863"/>
      <c r="N164" s="863">
        <f t="shared" si="10"/>
        <v>0</v>
      </c>
      <c r="O164" s="863"/>
      <c r="P164" s="863"/>
      <c r="Q164" s="863"/>
      <c r="R164" s="602"/>
      <c r="T164" s="603" t="s">
        <v>363</v>
      </c>
      <c r="U164" s="604" t="s">
        <v>377</v>
      </c>
      <c r="V164" s="605">
        <v>0.119</v>
      </c>
      <c r="W164" s="605">
        <f t="shared" si="11"/>
        <v>0.1785</v>
      </c>
      <c r="X164" s="605">
        <v>0</v>
      </c>
      <c r="Y164" s="605">
        <f t="shared" si="12"/>
        <v>0</v>
      </c>
      <c r="Z164" s="605">
        <v>0</v>
      </c>
      <c r="AA164" s="606">
        <f t="shared" si="13"/>
        <v>0</v>
      </c>
      <c r="AR164" s="518" t="s">
        <v>617</v>
      </c>
      <c r="AT164" s="518" t="s">
        <v>409</v>
      </c>
      <c r="AU164" s="518" t="s">
        <v>605</v>
      </c>
      <c r="AY164" s="518" t="s">
        <v>408</v>
      </c>
      <c r="BE164" s="607">
        <f t="shared" si="14"/>
        <v>0</v>
      </c>
      <c r="BF164" s="607">
        <f t="shared" si="15"/>
        <v>0</v>
      </c>
      <c r="BG164" s="607">
        <f t="shared" si="16"/>
        <v>0</v>
      </c>
      <c r="BH164" s="607">
        <f t="shared" si="17"/>
        <v>0</v>
      </c>
      <c r="BI164" s="607">
        <f t="shared" si="18"/>
        <v>0</v>
      </c>
      <c r="BJ164" s="518" t="s">
        <v>605</v>
      </c>
      <c r="BK164" s="607">
        <f t="shared" si="19"/>
        <v>0</v>
      </c>
      <c r="BL164" s="518" t="s">
        <v>617</v>
      </c>
      <c r="BM164" s="518" t="s">
        <v>548</v>
      </c>
    </row>
    <row r="165" spans="2:65" s="526" customFormat="1" ht="38.25" customHeight="1">
      <c r="B165" s="597"/>
      <c r="C165" s="598" t="s">
        <v>549</v>
      </c>
      <c r="D165" s="598" t="s">
        <v>409</v>
      </c>
      <c r="E165" s="599" t="s">
        <v>550</v>
      </c>
      <c r="F165" s="864" t="s">
        <v>551</v>
      </c>
      <c r="G165" s="864"/>
      <c r="H165" s="864"/>
      <c r="I165" s="864"/>
      <c r="J165" s="600" t="s">
        <v>764</v>
      </c>
      <c r="K165" s="601">
        <v>456</v>
      </c>
      <c r="L165" s="863"/>
      <c r="M165" s="863"/>
      <c r="N165" s="863">
        <f t="shared" si="10"/>
        <v>0</v>
      </c>
      <c r="O165" s="863"/>
      <c r="P165" s="863"/>
      <c r="Q165" s="863"/>
      <c r="R165" s="602"/>
      <c r="T165" s="603" t="s">
        <v>363</v>
      </c>
      <c r="U165" s="604" t="s">
        <v>377</v>
      </c>
      <c r="V165" s="605">
        <v>0.132</v>
      </c>
      <c r="W165" s="605">
        <f t="shared" si="11"/>
        <v>60.192</v>
      </c>
      <c r="X165" s="605">
        <v>0.09933</v>
      </c>
      <c r="Y165" s="605">
        <f t="shared" si="12"/>
        <v>45.29448</v>
      </c>
      <c r="Z165" s="605">
        <v>0</v>
      </c>
      <c r="AA165" s="606">
        <f t="shared" si="13"/>
        <v>0</v>
      </c>
      <c r="AR165" s="518" t="s">
        <v>617</v>
      </c>
      <c r="AT165" s="518" t="s">
        <v>409</v>
      </c>
      <c r="AU165" s="518" t="s">
        <v>605</v>
      </c>
      <c r="AY165" s="518" t="s">
        <v>408</v>
      </c>
      <c r="BE165" s="607">
        <f t="shared" si="14"/>
        <v>0</v>
      </c>
      <c r="BF165" s="607">
        <f t="shared" si="15"/>
        <v>0</v>
      </c>
      <c r="BG165" s="607">
        <f t="shared" si="16"/>
        <v>0</v>
      </c>
      <c r="BH165" s="607">
        <f t="shared" si="17"/>
        <v>0</v>
      </c>
      <c r="BI165" s="607">
        <f t="shared" si="18"/>
        <v>0</v>
      </c>
      <c r="BJ165" s="518" t="s">
        <v>605</v>
      </c>
      <c r="BK165" s="607">
        <f t="shared" si="19"/>
        <v>0</v>
      </c>
      <c r="BL165" s="518" t="s">
        <v>617</v>
      </c>
      <c r="BM165" s="518" t="s">
        <v>552</v>
      </c>
    </row>
    <row r="166" spans="2:65" s="526" customFormat="1" ht="25.5" customHeight="1">
      <c r="B166" s="597"/>
      <c r="C166" s="608" t="s">
        <v>553</v>
      </c>
      <c r="D166" s="608" t="s">
        <v>1108</v>
      </c>
      <c r="E166" s="609" t="s">
        <v>843</v>
      </c>
      <c r="F166" s="861" t="s">
        <v>554</v>
      </c>
      <c r="G166" s="861"/>
      <c r="H166" s="861"/>
      <c r="I166" s="861"/>
      <c r="J166" s="610" t="s">
        <v>799</v>
      </c>
      <c r="K166" s="611">
        <v>460.56</v>
      </c>
      <c r="L166" s="862"/>
      <c r="M166" s="862"/>
      <c r="N166" s="862">
        <f t="shared" si="10"/>
        <v>0</v>
      </c>
      <c r="O166" s="863"/>
      <c r="P166" s="863"/>
      <c r="Q166" s="863"/>
      <c r="R166" s="602"/>
      <c r="T166" s="603" t="s">
        <v>363</v>
      </c>
      <c r="U166" s="604" t="s">
        <v>377</v>
      </c>
      <c r="V166" s="605">
        <v>0</v>
      </c>
      <c r="W166" s="605">
        <f t="shared" si="11"/>
        <v>0</v>
      </c>
      <c r="X166" s="605">
        <v>0.023</v>
      </c>
      <c r="Y166" s="605">
        <f t="shared" si="12"/>
        <v>10.59288</v>
      </c>
      <c r="Z166" s="605">
        <v>0</v>
      </c>
      <c r="AA166" s="606">
        <f t="shared" si="13"/>
        <v>0</v>
      </c>
      <c r="AR166" s="518" t="s">
        <v>601</v>
      </c>
      <c r="AT166" s="518" t="s">
        <v>1108</v>
      </c>
      <c r="AU166" s="518" t="s">
        <v>605</v>
      </c>
      <c r="AY166" s="518" t="s">
        <v>408</v>
      </c>
      <c r="BE166" s="607">
        <f t="shared" si="14"/>
        <v>0</v>
      </c>
      <c r="BF166" s="607">
        <f t="shared" si="15"/>
        <v>0</v>
      </c>
      <c r="BG166" s="607">
        <f t="shared" si="16"/>
        <v>0</v>
      </c>
      <c r="BH166" s="607">
        <f t="shared" si="17"/>
        <v>0</v>
      </c>
      <c r="BI166" s="607">
        <f t="shared" si="18"/>
        <v>0</v>
      </c>
      <c r="BJ166" s="518" t="s">
        <v>605</v>
      </c>
      <c r="BK166" s="607">
        <f t="shared" si="19"/>
        <v>0</v>
      </c>
      <c r="BL166" s="518" t="s">
        <v>617</v>
      </c>
      <c r="BM166" s="518" t="s">
        <v>555</v>
      </c>
    </row>
    <row r="167" spans="2:63" s="589" customFormat="1" ht="29.25" customHeight="1">
      <c r="B167" s="585"/>
      <c r="C167" s="586"/>
      <c r="D167" s="596" t="s">
        <v>394</v>
      </c>
      <c r="E167" s="596"/>
      <c r="F167" s="596"/>
      <c r="G167" s="596"/>
      <c r="H167" s="596"/>
      <c r="I167" s="596"/>
      <c r="J167" s="596"/>
      <c r="K167" s="596"/>
      <c r="L167" s="596"/>
      <c r="M167" s="596"/>
      <c r="N167" s="882">
        <f>BK167</f>
        <v>0</v>
      </c>
      <c r="O167" s="883"/>
      <c r="P167" s="883"/>
      <c r="Q167" s="883"/>
      <c r="R167" s="588"/>
      <c r="T167" s="590"/>
      <c r="U167" s="586"/>
      <c r="V167" s="586"/>
      <c r="W167" s="591">
        <f>W168</f>
        <v>26.281640000000003</v>
      </c>
      <c r="X167" s="586"/>
      <c r="Y167" s="591">
        <f>Y168</f>
        <v>0</v>
      </c>
      <c r="Z167" s="586"/>
      <c r="AA167" s="592">
        <f>AA168</f>
        <v>0</v>
      </c>
      <c r="AR167" s="593" t="s">
        <v>598</v>
      </c>
      <c r="AT167" s="594" t="s">
        <v>640</v>
      </c>
      <c r="AU167" s="594" t="s">
        <v>598</v>
      </c>
      <c r="AY167" s="593" t="s">
        <v>408</v>
      </c>
      <c r="BK167" s="595">
        <f>BK168</f>
        <v>0</v>
      </c>
    </row>
    <row r="168" spans="2:65" s="526" customFormat="1" ht="38.25" customHeight="1">
      <c r="B168" s="597"/>
      <c r="C168" s="598" t="s">
        <v>556</v>
      </c>
      <c r="D168" s="598" t="s">
        <v>409</v>
      </c>
      <c r="E168" s="599" t="s">
        <v>877</v>
      </c>
      <c r="F168" s="864" t="s">
        <v>557</v>
      </c>
      <c r="G168" s="864"/>
      <c r="H168" s="864"/>
      <c r="I168" s="864"/>
      <c r="J168" s="600" t="s">
        <v>778</v>
      </c>
      <c r="K168" s="601">
        <v>657.041</v>
      </c>
      <c r="L168" s="863"/>
      <c r="M168" s="863"/>
      <c r="N168" s="863">
        <f>ROUND(L168*K168,2)</f>
        <v>0</v>
      </c>
      <c r="O168" s="863"/>
      <c r="P168" s="863"/>
      <c r="Q168" s="863"/>
      <c r="R168" s="602"/>
      <c r="T168" s="603" t="s">
        <v>363</v>
      </c>
      <c r="U168" s="612" t="s">
        <v>377</v>
      </c>
      <c r="V168" s="613">
        <v>0.04</v>
      </c>
      <c r="W168" s="613">
        <f>V168*K168</f>
        <v>26.281640000000003</v>
      </c>
      <c r="X168" s="613">
        <v>0</v>
      </c>
      <c r="Y168" s="613">
        <f>X168*K168</f>
        <v>0</v>
      </c>
      <c r="Z168" s="613">
        <v>0</v>
      </c>
      <c r="AA168" s="614">
        <f>Z168*K168</f>
        <v>0</v>
      </c>
      <c r="AR168" s="518" t="s">
        <v>617</v>
      </c>
      <c r="AT168" s="518" t="s">
        <v>409</v>
      </c>
      <c r="AU168" s="518" t="s">
        <v>605</v>
      </c>
      <c r="AY168" s="518" t="s">
        <v>408</v>
      </c>
      <c r="BE168" s="607">
        <f>IF(U168="základná",N168,0)</f>
        <v>0</v>
      </c>
      <c r="BF168" s="607">
        <f>IF(U168="znížená",N168,0)</f>
        <v>0</v>
      </c>
      <c r="BG168" s="607">
        <f>IF(U168="zákl. prenesená",N168,0)</f>
        <v>0</v>
      </c>
      <c r="BH168" s="607">
        <f>IF(U168="zníž. prenesená",N168,0)</f>
        <v>0</v>
      </c>
      <c r="BI168" s="607">
        <f>IF(U168="nulová",N168,0)</f>
        <v>0</v>
      </c>
      <c r="BJ168" s="518" t="s">
        <v>605</v>
      </c>
      <c r="BK168" s="607">
        <f>ROUND(L168*K168,2)</f>
        <v>0</v>
      </c>
      <c r="BL168" s="518" t="s">
        <v>617</v>
      </c>
      <c r="BM168" s="518" t="s">
        <v>558</v>
      </c>
    </row>
    <row r="169" spans="2:18" s="526" customFormat="1" ht="6.75" customHeight="1">
      <c r="B169" s="552"/>
      <c r="C169" s="553"/>
      <c r="D169" s="553"/>
      <c r="E169" s="553"/>
      <c r="F169" s="553"/>
      <c r="G169" s="553"/>
      <c r="H169" s="553"/>
      <c r="I169" s="553"/>
      <c r="J169" s="553"/>
      <c r="K169" s="553"/>
      <c r="L169" s="553"/>
      <c r="M169" s="553"/>
      <c r="N169" s="553"/>
      <c r="O169" s="553"/>
      <c r="P169" s="553"/>
      <c r="Q169" s="553"/>
      <c r="R169" s="554"/>
    </row>
  </sheetData>
  <sheetProtection/>
  <mergeCells count="209">
    <mergeCell ref="H36:J36"/>
    <mergeCell ref="M36:P36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H35:J35"/>
    <mergeCell ref="M35:P35"/>
    <mergeCell ref="O15:P15"/>
    <mergeCell ref="O17:P17"/>
    <mergeCell ref="O18:P18"/>
    <mergeCell ref="H33:J33"/>
    <mergeCell ref="M33:P33"/>
    <mergeCell ref="H34:J34"/>
    <mergeCell ref="M34:P34"/>
    <mergeCell ref="F117:I117"/>
    <mergeCell ref="L117:M117"/>
    <mergeCell ref="N117:Q117"/>
    <mergeCell ref="M81:Q81"/>
    <mergeCell ref="F116:I116"/>
    <mergeCell ref="L116:M116"/>
    <mergeCell ref="N116:Q116"/>
    <mergeCell ref="C83:G83"/>
    <mergeCell ref="L96:Q96"/>
    <mergeCell ref="N86:Q86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N128:Q128"/>
    <mergeCell ref="N124:Q124"/>
    <mergeCell ref="F125:I125"/>
    <mergeCell ref="L125:M125"/>
    <mergeCell ref="N125:Q125"/>
    <mergeCell ref="N126:Q126"/>
    <mergeCell ref="F127:I127"/>
    <mergeCell ref="L127:M127"/>
    <mergeCell ref="N127:Q127"/>
    <mergeCell ref="N135:Q135"/>
    <mergeCell ref="H1:K1"/>
    <mergeCell ref="N87:Q87"/>
    <mergeCell ref="N88:Q88"/>
    <mergeCell ref="N89:Q89"/>
    <mergeCell ref="F75:P75"/>
    <mergeCell ref="F76:P76"/>
    <mergeCell ref="M78:P78"/>
    <mergeCell ref="M80:Q80"/>
    <mergeCell ref="L129:M129"/>
    <mergeCell ref="N94:Q94"/>
    <mergeCell ref="C73:Q73"/>
    <mergeCell ref="N147:Q147"/>
    <mergeCell ref="F131:I131"/>
    <mergeCell ref="L131:M131"/>
    <mergeCell ref="N131:Q131"/>
    <mergeCell ref="F134:I134"/>
    <mergeCell ref="L134:M134"/>
    <mergeCell ref="N134:Q134"/>
    <mergeCell ref="F135:I135"/>
    <mergeCell ref="N90:Q90"/>
    <mergeCell ref="L38:P38"/>
    <mergeCell ref="N83:Q83"/>
    <mergeCell ref="N85:Q85"/>
    <mergeCell ref="F105:P105"/>
    <mergeCell ref="M107:P107"/>
    <mergeCell ref="F130:I130"/>
    <mergeCell ref="L130:M130"/>
    <mergeCell ref="N130:Q130"/>
    <mergeCell ref="F124:I124"/>
    <mergeCell ref="L124:M124"/>
    <mergeCell ref="N129:Q129"/>
    <mergeCell ref="F126:I126"/>
    <mergeCell ref="L126:M126"/>
    <mergeCell ref="M110:Q110"/>
    <mergeCell ref="F144:I144"/>
    <mergeCell ref="L144:M144"/>
    <mergeCell ref="N144:Q144"/>
    <mergeCell ref="F140:I140"/>
    <mergeCell ref="F128:I128"/>
    <mergeCell ref="L128:M128"/>
    <mergeCell ref="N133:Q133"/>
    <mergeCell ref="F129:I129"/>
    <mergeCell ref="L135:M135"/>
    <mergeCell ref="N168:Q168"/>
    <mergeCell ref="N167:Q167"/>
    <mergeCell ref="N162:Q162"/>
    <mergeCell ref="L140:M140"/>
    <mergeCell ref="N140:Q140"/>
    <mergeCell ref="L159:M159"/>
    <mergeCell ref="N159:Q159"/>
    <mergeCell ref="N146:Q146"/>
    <mergeCell ref="N148:Q148"/>
    <mergeCell ref="L146:M146"/>
    <mergeCell ref="F141:I141"/>
    <mergeCell ref="F159:I159"/>
    <mergeCell ref="F145:I145"/>
    <mergeCell ref="F164:I164"/>
    <mergeCell ref="F146:I146"/>
    <mergeCell ref="F162:I162"/>
    <mergeCell ref="F163:I163"/>
    <mergeCell ref="F154:I154"/>
    <mergeCell ref="F155:I155"/>
    <mergeCell ref="F156:I156"/>
    <mergeCell ref="F147:I147"/>
    <mergeCell ref="F142:I142"/>
    <mergeCell ref="F168:I168"/>
    <mergeCell ref="L168:M168"/>
    <mergeCell ref="L162:M162"/>
    <mergeCell ref="L153:M153"/>
    <mergeCell ref="F150:I150"/>
    <mergeCell ref="L161:M161"/>
    <mergeCell ref="F161:I161"/>
    <mergeCell ref="F160:I160"/>
    <mergeCell ref="L160:M160"/>
    <mergeCell ref="N132:Q132"/>
    <mergeCell ref="N137:Q137"/>
    <mergeCell ref="N143:Q143"/>
    <mergeCell ref="F149:I149"/>
    <mergeCell ref="L149:M149"/>
    <mergeCell ref="N149:Q149"/>
    <mergeCell ref="N142:Q142"/>
    <mergeCell ref="L136:M136"/>
    <mergeCell ref="N163:Q163"/>
    <mergeCell ref="F166:I166"/>
    <mergeCell ref="L166:M166"/>
    <mergeCell ref="L163:M163"/>
    <mergeCell ref="N165:Q165"/>
    <mergeCell ref="L164:M164"/>
    <mergeCell ref="N164:Q164"/>
    <mergeCell ref="N166:Q166"/>
    <mergeCell ref="F165:I165"/>
    <mergeCell ref="L165:M165"/>
    <mergeCell ref="N150:Q150"/>
    <mergeCell ref="N91:Q91"/>
    <mergeCell ref="N92:Q92"/>
    <mergeCell ref="L145:M145"/>
    <mergeCell ref="N145:Q145"/>
    <mergeCell ref="L147:M147"/>
    <mergeCell ref="L150:M150"/>
    <mergeCell ref="L141:M141"/>
    <mergeCell ref="N141:Q141"/>
    <mergeCell ref="L142:M142"/>
    <mergeCell ref="L151:M151"/>
    <mergeCell ref="N151:Q151"/>
    <mergeCell ref="L152:M152"/>
    <mergeCell ref="N152:Q152"/>
    <mergeCell ref="N153:Q153"/>
    <mergeCell ref="L157:M157"/>
    <mergeCell ref="N157:Q157"/>
    <mergeCell ref="N154:Q154"/>
    <mergeCell ref="L155:M155"/>
    <mergeCell ref="L154:M154"/>
    <mergeCell ref="L156:M156"/>
    <mergeCell ref="N156:Q156"/>
    <mergeCell ref="N161:Q161"/>
    <mergeCell ref="F158:I158"/>
    <mergeCell ref="F151:I151"/>
    <mergeCell ref="F153:I153"/>
    <mergeCell ref="F152:I152"/>
    <mergeCell ref="N155:Q155"/>
    <mergeCell ref="F157:I157"/>
    <mergeCell ref="N160:Q160"/>
    <mergeCell ref="L158:M158"/>
    <mergeCell ref="N158:Q158"/>
    <mergeCell ref="S2:AC2"/>
    <mergeCell ref="N113:Q113"/>
    <mergeCell ref="N114:Q114"/>
    <mergeCell ref="N115:Q115"/>
    <mergeCell ref="C102:Q102"/>
    <mergeCell ref="F104:P104"/>
    <mergeCell ref="F112:I112"/>
    <mergeCell ref="L112:M112"/>
    <mergeCell ref="N112:Q112"/>
    <mergeCell ref="M109:Q109"/>
    <mergeCell ref="F139:I139"/>
    <mergeCell ref="L139:M139"/>
    <mergeCell ref="N139:Q139"/>
    <mergeCell ref="F133:I133"/>
    <mergeCell ref="L133:M133"/>
    <mergeCell ref="F136:I136"/>
    <mergeCell ref="N136:Q136"/>
    <mergeCell ref="F138:I138"/>
    <mergeCell ref="L138:M138"/>
    <mergeCell ref="N138:Q138"/>
  </mergeCells>
  <hyperlinks>
    <hyperlink ref="F1:G1" location="C2" display="1) Krycí list rozpočtu"/>
    <hyperlink ref="H1:K1" location="C86" display="2) Rekapitulácia rozpočtu"/>
    <hyperlink ref="L1" location="C115" display="3) Rozpočet"/>
    <hyperlink ref="S1:T1" location="'Rekapitulácia stavby'!C2" display="Rekapitulácia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view="pageBreakPreview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C54" sqref="C54"/>
    </sheetView>
  </sheetViews>
  <sheetFormatPr defaultColWidth="13.16015625" defaultRowHeight="9" customHeight="1"/>
  <cols>
    <col min="1" max="1" width="18" style="2" customWidth="1"/>
    <col min="2" max="2" width="63.5" style="2" customWidth="1"/>
    <col min="3" max="3" width="22.33203125" style="2" customWidth="1"/>
    <col min="4" max="4" width="19.33203125" style="2" customWidth="1"/>
    <col min="5" max="5" width="22.33203125" style="2" customWidth="1"/>
    <col min="6" max="6" width="19" style="2" customWidth="1"/>
    <col min="7" max="7" width="21" style="2" customWidth="1"/>
    <col min="8" max="10" width="16.66015625" style="2" customWidth="1"/>
    <col min="11" max="16384" width="13.16015625" style="1" customWidth="1"/>
  </cols>
  <sheetData>
    <row r="1" spans="1:10" s="2" customFormat="1" ht="27" customHeight="1">
      <c r="A1" s="776" t="s">
        <v>659</v>
      </c>
      <c r="B1" s="776"/>
      <c r="C1" s="776"/>
      <c r="D1" s="776"/>
      <c r="E1" s="776"/>
      <c r="F1" s="776"/>
      <c r="G1" s="776"/>
      <c r="H1" s="776"/>
      <c r="I1" s="776"/>
      <c r="J1" s="776"/>
    </row>
    <row r="2" spans="1:10" s="2" customFormat="1" ht="6" customHeight="1">
      <c r="A2" s="130"/>
      <c r="B2" s="131"/>
      <c r="C2" s="131"/>
      <c r="D2" s="131"/>
      <c r="E2" s="131"/>
      <c r="F2" s="131"/>
      <c r="G2" s="131"/>
      <c r="H2" s="131"/>
      <c r="I2" s="131"/>
      <c r="J2" s="131"/>
    </row>
    <row r="3" spans="1:10" s="2" customFormat="1" ht="12" customHeight="1">
      <c r="A3" s="132" t="s">
        <v>660</v>
      </c>
      <c r="B3" s="133" t="s">
        <v>661</v>
      </c>
      <c r="C3" s="130"/>
      <c r="D3" s="130"/>
      <c r="E3" s="134"/>
      <c r="F3" s="130"/>
      <c r="G3" s="130"/>
      <c r="H3" s="130"/>
      <c r="I3" s="130"/>
      <c r="J3" s="130"/>
    </row>
    <row r="4" spans="1:10" s="2" customFormat="1" ht="6" customHeight="1">
      <c r="A4" s="28"/>
      <c r="B4" s="135"/>
      <c r="C4" s="28"/>
      <c r="D4" s="28"/>
      <c r="E4" s="135"/>
      <c r="F4" s="28"/>
      <c r="G4" s="28"/>
      <c r="H4" s="28"/>
      <c r="I4" s="28"/>
      <c r="J4" s="28"/>
    </row>
    <row r="5" spans="1:10" s="2" customFormat="1" ht="12" customHeight="1">
      <c r="A5" s="136" t="s">
        <v>662</v>
      </c>
      <c r="B5" s="137" t="s">
        <v>663</v>
      </c>
      <c r="C5" s="136"/>
      <c r="D5" s="136"/>
      <c r="E5" s="137"/>
      <c r="F5" s="136"/>
      <c r="G5" s="136"/>
      <c r="H5" s="136"/>
      <c r="I5" s="136"/>
      <c r="J5" s="136"/>
    </row>
    <row r="6" spans="1:10" s="2" customFormat="1" ht="12.75" customHeight="1">
      <c r="A6" s="136" t="s">
        <v>664</v>
      </c>
      <c r="B6" s="137"/>
      <c r="C6" s="136"/>
      <c r="D6" s="136"/>
      <c r="E6" s="137"/>
      <c r="F6" s="136"/>
      <c r="G6" s="137" t="s">
        <v>665</v>
      </c>
      <c r="H6" s="137"/>
      <c r="I6" s="136"/>
      <c r="J6" s="136"/>
    </row>
    <row r="7" spans="1:10" s="2" customFormat="1" ht="12.75" customHeight="1">
      <c r="A7" s="137" t="s">
        <v>666</v>
      </c>
      <c r="B7" s="137" t="s">
        <v>566</v>
      </c>
      <c r="C7" s="138"/>
      <c r="D7" s="138"/>
      <c r="E7" s="138"/>
      <c r="F7" s="138"/>
      <c r="G7" s="137" t="s">
        <v>667</v>
      </c>
      <c r="H7" s="137"/>
      <c r="I7" s="138"/>
      <c r="J7" s="138"/>
    </row>
    <row r="8" spans="1:10" s="2" customFormat="1" ht="6" customHeight="1">
      <c r="A8" s="130"/>
      <c r="B8" s="131"/>
      <c r="C8" s="131"/>
      <c r="D8" s="131"/>
      <c r="E8" s="131"/>
      <c r="F8" s="131"/>
      <c r="G8" s="131"/>
      <c r="H8" s="131"/>
      <c r="I8" s="131"/>
      <c r="J8" s="131"/>
    </row>
    <row r="9" spans="1:10" s="2" customFormat="1" ht="23.25" customHeight="1">
      <c r="A9" s="139" t="s">
        <v>668</v>
      </c>
      <c r="B9" s="139" t="s">
        <v>669</v>
      </c>
      <c r="C9" s="139" t="s">
        <v>670</v>
      </c>
      <c r="D9" s="139" t="s">
        <v>647</v>
      </c>
      <c r="E9" s="139" t="s">
        <v>671</v>
      </c>
      <c r="F9" s="139" t="s">
        <v>672</v>
      </c>
      <c r="G9" s="139" t="s">
        <v>673</v>
      </c>
      <c r="H9" s="139" t="s">
        <v>635</v>
      </c>
      <c r="I9" s="139" t="s">
        <v>674</v>
      </c>
      <c r="J9" s="139" t="s">
        <v>675</v>
      </c>
    </row>
    <row r="10" spans="1:10" s="2" customFormat="1" ht="6" customHeight="1">
      <c r="A10" s="130"/>
      <c r="B10" s="131"/>
      <c r="C10" s="131"/>
      <c r="D10" s="131"/>
      <c r="E10" s="131"/>
      <c r="F10" s="131"/>
      <c r="G10" s="131"/>
      <c r="H10" s="131"/>
      <c r="I10" s="131"/>
      <c r="J10" s="131"/>
    </row>
    <row r="11" spans="1:10" s="2" customFormat="1" ht="14.25" customHeight="1">
      <c r="A11" s="140" t="s">
        <v>676</v>
      </c>
      <c r="B11" s="625" t="s">
        <v>562</v>
      </c>
      <c r="C11" s="499">
        <f>C12+C23+C27+C28+C29+C30</f>
        <v>0</v>
      </c>
      <c r="D11" s="499">
        <f>D12+D23+D27+D28+D29+D30</f>
        <v>0</v>
      </c>
      <c r="E11" s="499">
        <f aca="true" t="shared" si="0" ref="E11:J11">E12+E23+E27+E28+E29+E30</f>
        <v>0</v>
      </c>
      <c r="F11" s="499">
        <f t="shared" si="0"/>
        <v>0</v>
      </c>
      <c r="G11" s="499">
        <f t="shared" si="0"/>
        <v>0</v>
      </c>
      <c r="H11" s="499">
        <f t="shared" si="0"/>
        <v>0</v>
      </c>
      <c r="I11" s="499">
        <f t="shared" si="0"/>
        <v>0</v>
      </c>
      <c r="J11" s="499">
        <f t="shared" si="0"/>
        <v>0</v>
      </c>
    </row>
    <row r="12" spans="1:10" s="2" customFormat="1" ht="12" customHeight="1">
      <c r="A12" s="141" t="s">
        <v>677</v>
      </c>
      <c r="B12" s="624" t="s">
        <v>678</v>
      </c>
      <c r="C12" s="500">
        <f aca="true" t="shared" si="1" ref="C12:J12">C15+C17+C21+C13</f>
        <v>0</v>
      </c>
      <c r="D12" s="500">
        <f t="shared" si="1"/>
        <v>0</v>
      </c>
      <c r="E12" s="500">
        <f t="shared" si="1"/>
        <v>0</v>
      </c>
      <c r="F12" s="500">
        <f t="shared" si="1"/>
        <v>0</v>
      </c>
      <c r="G12" s="500">
        <f t="shared" si="1"/>
        <v>0</v>
      </c>
      <c r="H12" s="500">
        <f t="shared" si="1"/>
        <v>0</v>
      </c>
      <c r="I12" s="500">
        <f t="shared" si="1"/>
        <v>0</v>
      </c>
      <c r="J12" s="500">
        <f t="shared" si="1"/>
        <v>0</v>
      </c>
    </row>
    <row r="13" spans="1:10" s="2" customFormat="1" ht="12" customHeight="1">
      <c r="A13" s="144">
        <v>93100101</v>
      </c>
      <c r="B13" s="144" t="s">
        <v>307</v>
      </c>
      <c r="C13" s="501">
        <f>C14</f>
        <v>0</v>
      </c>
      <c r="D13" s="501">
        <f>D14</f>
        <v>0</v>
      </c>
      <c r="E13" s="501">
        <f>E14</f>
        <v>0</v>
      </c>
      <c r="F13" s="501">
        <f>F14</f>
        <v>0</v>
      </c>
      <c r="G13" s="501">
        <f>C13-F13</f>
        <v>0</v>
      </c>
      <c r="H13" s="145">
        <f>H14</f>
        <v>0</v>
      </c>
      <c r="I13" s="145">
        <f>I14</f>
        <v>0</v>
      </c>
      <c r="J13" s="145">
        <f>J14</f>
        <v>0</v>
      </c>
    </row>
    <row r="14" spans="1:10" s="2" customFormat="1" ht="26.25" customHeight="1">
      <c r="A14" s="733">
        <v>9310010101</v>
      </c>
      <c r="B14" s="733" t="s">
        <v>306</v>
      </c>
      <c r="C14" s="734">
        <v>0</v>
      </c>
      <c r="D14" s="734">
        <f>C14*0.2</f>
        <v>0</v>
      </c>
      <c r="E14" s="734">
        <f>C14+D14</f>
        <v>0</v>
      </c>
      <c r="F14" s="734">
        <v>0</v>
      </c>
      <c r="G14" s="734">
        <f>C14-F14</f>
        <v>0</v>
      </c>
      <c r="H14" s="735">
        <v>0</v>
      </c>
      <c r="I14" s="735">
        <v>0</v>
      </c>
      <c r="J14" s="736">
        <v>0</v>
      </c>
    </row>
    <row r="15" spans="1:10" s="2" customFormat="1" ht="12" customHeight="1">
      <c r="A15" s="144" t="s">
        <v>679</v>
      </c>
      <c r="B15" s="144" t="s">
        <v>680</v>
      </c>
      <c r="C15" s="501">
        <f>C16</f>
        <v>0</v>
      </c>
      <c r="D15" s="501">
        <f>D16</f>
        <v>0</v>
      </c>
      <c r="E15" s="501">
        <f>E16</f>
        <v>0</v>
      </c>
      <c r="F15" s="501">
        <f>F16</f>
        <v>0</v>
      </c>
      <c r="G15" s="501">
        <f aca="true" t="shared" si="2" ref="G15:G26">C15-F15</f>
        <v>0</v>
      </c>
      <c r="H15" s="145">
        <f>H16</f>
        <v>0</v>
      </c>
      <c r="I15" s="145">
        <f>I16</f>
        <v>0</v>
      </c>
      <c r="J15" s="145">
        <f>J16</f>
        <v>0</v>
      </c>
    </row>
    <row r="16" spans="1:10" s="2" customFormat="1" ht="12" customHeight="1">
      <c r="A16" s="147" t="s">
        <v>681</v>
      </c>
      <c r="B16" s="147" t="s">
        <v>682</v>
      </c>
      <c r="C16" s="502">
        <f>'93100102 - Krycí list rozpočtu'!R31</f>
        <v>0</v>
      </c>
      <c r="D16" s="502">
        <f>C16*0.2</f>
        <v>0</v>
      </c>
      <c r="E16" s="502">
        <f>C16+D16</f>
        <v>0</v>
      </c>
      <c r="F16" s="503">
        <v>0</v>
      </c>
      <c r="G16" s="502">
        <f t="shared" si="2"/>
        <v>0</v>
      </c>
      <c r="H16" s="148">
        <v>0</v>
      </c>
      <c r="I16" s="148">
        <v>0</v>
      </c>
      <c r="J16" s="149">
        <v>0</v>
      </c>
    </row>
    <row r="17" spans="1:10" s="2" customFormat="1" ht="21" customHeight="1">
      <c r="A17" s="144" t="s">
        <v>683</v>
      </c>
      <c r="B17" s="144" t="s">
        <v>684</v>
      </c>
      <c r="C17" s="501">
        <f>C18+C19+C20</f>
        <v>0</v>
      </c>
      <c r="D17" s="501">
        <f>D18+D19+D20</f>
        <v>0</v>
      </c>
      <c r="E17" s="501">
        <f>E18+E19+E20</f>
        <v>0</v>
      </c>
      <c r="F17" s="501">
        <f>F18+F19+F20</f>
        <v>0</v>
      </c>
      <c r="G17" s="501">
        <f t="shared" si="2"/>
        <v>0</v>
      </c>
      <c r="H17" s="145">
        <f>H18+H19+H20</f>
        <v>0</v>
      </c>
      <c r="I17" s="145">
        <f>I18+I19+I20</f>
        <v>0</v>
      </c>
      <c r="J17" s="145">
        <f>J18+J19+J20</f>
        <v>0</v>
      </c>
    </row>
    <row r="18" spans="1:10" s="2" customFormat="1" ht="12" customHeight="1">
      <c r="A18" s="147" t="s">
        <v>685</v>
      </c>
      <c r="B18" s="147" t="s">
        <v>686</v>
      </c>
      <c r="C18" s="502">
        <f>'9310010301 - Krycí list rozpočt'!R31</f>
        <v>0</v>
      </c>
      <c r="D18" s="502">
        <f>C18*0.2</f>
        <v>0</v>
      </c>
      <c r="E18" s="502">
        <f>C18+D18</f>
        <v>0</v>
      </c>
      <c r="F18" s="503">
        <v>0</v>
      </c>
      <c r="G18" s="502">
        <f t="shared" si="2"/>
        <v>0</v>
      </c>
      <c r="H18" s="148">
        <v>0</v>
      </c>
      <c r="I18" s="148">
        <v>0</v>
      </c>
      <c r="J18" s="149">
        <v>0</v>
      </c>
    </row>
    <row r="19" spans="1:10" s="2" customFormat="1" ht="12" customHeight="1">
      <c r="A19" s="147" t="s">
        <v>687</v>
      </c>
      <c r="B19" s="147" t="s">
        <v>688</v>
      </c>
      <c r="C19" s="502">
        <f>'9310010302 - Krycí list rozpočt'!R31</f>
        <v>0</v>
      </c>
      <c r="D19" s="502">
        <f>C19*0.2</f>
        <v>0</v>
      </c>
      <c r="E19" s="502">
        <f>C19+D19</f>
        <v>0</v>
      </c>
      <c r="F19" s="503">
        <v>0</v>
      </c>
      <c r="G19" s="502">
        <f t="shared" si="2"/>
        <v>0</v>
      </c>
      <c r="H19" s="148">
        <v>0</v>
      </c>
      <c r="I19" s="148">
        <v>0</v>
      </c>
      <c r="J19" s="149">
        <v>0</v>
      </c>
    </row>
    <row r="20" spans="1:10" s="2" customFormat="1" ht="12" customHeight="1">
      <c r="A20" s="147" t="s">
        <v>689</v>
      </c>
      <c r="B20" s="147" t="s">
        <v>690</v>
      </c>
      <c r="C20" s="502">
        <f>'9310010303 - Krycí list rozpočt'!R31</f>
        <v>0</v>
      </c>
      <c r="D20" s="502">
        <f>C20*0.2</f>
        <v>0</v>
      </c>
      <c r="E20" s="502">
        <f>C20+D20</f>
        <v>0</v>
      </c>
      <c r="F20" s="503">
        <v>0</v>
      </c>
      <c r="G20" s="502">
        <f t="shared" si="2"/>
        <v>0</v>
      </c>
      <c r="H20" s="148">
        <v>0</v>
      </c>
      <c r="I20" s="148">
        <v>0</v>
      </c>
      <c r="J20" s="149">
        <v>0</v>
      </c>
    </row>
    <row r="21" spans="1:10" s="2" customFormat="1" ht="24" customHeight="1">
      <c r="A21" s="615">
        <v>93100104</v>
      </c>
      <c r="B21" s="615" t="s">
        <v>347</v>
      </c>
      <c r="C21" s="616">
        <f>C22</f>
        <v>0</v>
      </c>
      <c r="D21" s="616">
        <f>D22</f>
        <v>0</v>
      </c>
      <c r="E21" s="616">
        <f>E22</f>
        <v>0</v>
      </c>
      <c r="F21" s="616">
        <f>F22</f>
        <v>0</v>
      </c>
      <c r="G21" s="616">
        <f>C21-F21</f>
        <v>0</v>
      </c>
      <c r="H21" s="617">
        <f>H22</f>
        <v>0</v>
      </c>
      <c r="I21" s="617">
        <f>I22</f>
        <v>0</v>
      </c>
      <c r="J21" s="617">
        <f>J22</f>
        <v>0</v>
      </c>
    </row>
    <row r="22" spans="1:10" s="2" customFormat="1" ht="12" customHeight="1">
      <c r="A22" s="618">
        <v>9310010401</v>
      </c>
      <c r="B22" s="618" t="s">
        <v>559</v>
      </c>
      <c r="C22" s="619">
        <v>0</v>
      </c>
      <c r="D22" s="620">
        <f>C22*0.2</f>
        <v>0</v>
      </c>
      <c r="E22" s="620">
        <f>C22+D22</f>
        <v>0</v>
      </c>
      <c r="F22" s="621">
        <v>0</v>
      </c>
      <c r="G22" s="620">
        <f>C22-F22</f>
        <v>0</v>
      </c>
      <c r="H22" s="622">
        <v>0</v>
      </c>
      <c r="I22" s="622">
        <v>0</v>
      </c>
      <c r="J22" s="623">
        <v>0</v>
      </c>
    </row>
    <row r="23" spans="1:10" s="2" customFormat="1" ht="12" customHeight="1">
      <c r="A23" s="141" t="s">
        <v>691</v>
      </c>
      <c r="B23" s="141" t="s">
        <v>692</v>
      </c>
      <c r="C23" s="500">
        <f>C24+C25+C26</f>
        <v>0</v>
      </c>
      <c r="D23" s="500">
        <f aca="true" t="shared" si="3" ref="D23:J23">D24+D25+D26</f>
        <v>0</v>
      </c>
      <c r="E23" s="500">
        <f t="shared" si="3"/>
        <v>0</v>
      </c>
      <c r="F23" s="500">
        <f t="shared" si="3"/>
        <v>0</v>
      </c>
      <c r="G23" s="500">
        <f t="shared" si="2"/>
        <v>0</v>
      </c>
      <c r="H23" s="142">
        <f t="shared" si="3"/>
        <v>0</v>
      </c>
      <c r="I23" s="142">
        <f t="shared" si="3"/>
        <v>0</v>
      </c>
      <c r="J23" s="142">
        <f t="shared" si="3"/>
        <v>0</v>
      </c>
    </row>
    <row r="24" spans="1:10" s="2" customFormat="1" ht="12" customHeight="1">
      <c r="A24" s="144" t="s">
        <v>693</v>
      </c>
      <c r="B24" s="144" t="s">
        <v>694</v>
      </c>
      <c r="C24" s="501">
        <f>'93100201 - Krycí list rozpočtu'!R31</f>
        <v>0</v>
      </c>
      <c r="D24" s="501">
        <f aca="true" t="shared" si="4" ref="D24:D30">C24*0.2</f>
        <v>0</v>
      </c>
      <c r="E24" s="501">
        <f aca="true" t="shared" si="5" ref="E24:E30">D24+C24</f>
        <v>0</v>
      </c>
      <c r="F24" s="504">
        <v>0</v>
      </c>
      <c r="G24" s="501">
        <f t="shared" si="2"/>
        <v>0</v>
      </c>
      <c r="H24" s="145">
        <v>0</v>
      </c>
      <c r="I24" s="145">
        <v>0</v>
      </c>
      <c r="J24" s="146">
        <v>0</v>
      </c>
    </row>
    <row r="25" spans="1:10" s="2" customFormat="1" ht="12" customHeight="1">
      <c r="A25" s="144" t="s">
        <v>695</v>
      </c>
      <c r="B25" s="144" t="s">
        <v>696</v>
      </c>
      <c r="C25" s="501">
        <f>'93100202 - Krycí list rozpočtu'!R31</f>
        <v>0</v>
      </c>
      <c r="D25" s="501">
        <f t="shared" si="4"/>
        <v>0</v>
      </c>
      <c r="E25" s="501">
        <f t="shared" si="5"/>
        <v>0</v>
      </c>
      <c r="F25" s="504">
        <v>0</v>
      </c>
      <c r="G25" s="501">
        <f t="shared" si="2"/>
        <v>0</v>
      </c>
      <c r="H25" s="145">
        <v>0</v>
      </c>
      <c r="I25" s="145">
        <v>0</v>
      </c>
      <c r="J25" s="146">
        <v>0</v>
      </c>
    </row>
    <row r="26" spans="1:10" s="2" customFormat="1" ht="12" customHeight="1">
      <c r="A26" s="144" t="s">
        <v>697</v>
      </c>
      <c r="B26" s="144" t="s">
        <v>342</v>
      </c>
      <c r="C26" s="501">
        <f>'93100203 - Krycí list rozpočtu'!R31</f>
        <v>0</v>
      </c>
      <c r="D26" s="501">
        <f t="shared" si="4"/>
        <v>0</v>
      </c>
      <c r="E26" s="501">
        <f t="shared" si="5"/>
        <v>0</v>
      </c>
      <c r="F26" s="504">
        <v>0</v>
      </c>
      <c r="G26" s="501">
        <f t="shared" si="2"/>
        <v>0</v>
      </c>
      <c r="H26" s="145">
        <v>0</v>
      </c>
      <c r="I26" s="145">
        <v>0</v>
      </c>
      <c r="J26" s="146">
        <v>0</v>
      </c>
    </row>
    <row r="27" spans="1:10" s="2" customFormat="1" ht="21" customHeight="1">
      <c r="A27" s="141" t="s">
        <v>698</v>
      </c>
      <c r="B27" s="141" t="s">
        <v>699</v>
      </c>
      <c r="C27" s="500">
        <f>'SO03 931003-Krycí list rozpočtu'!R31</f>
        <v>0</v>
      </c>
      <c r="D27" s="500">
        <f t="shared" si="4"/>
        <v>0</v>
      </c>
      <c r="E27" s="500">
        <f t="shared" si="5"/>
        <v>0</v>
      </c>
      <c r="F27" s="500">
        <v>0</v>
      </c>
      <c r="G27" s="500">
        <f>C27-F27</f>
        <v>0</v>
      </c>
      <c r="H27" s="142">
        <v>0</v>
      </c>
      <c r="I27" s="142">
        <v>0</v>
      </c>
      <c r="J27" s="143">
        <v>0</v>
      </c>
    </row>
    <row r="28" spans="1:10" s="2" customFormat="1" ht="12" customHeight="1">
      <c r="A28" s="141" t="s">
        <v>700</v>
      </c>
      <c r="B28" s="141" t="s">
        <v>701</v>
      </c>
      <c r="C28" s="500">
        <f>'SO04 931004-Krycí list rozpočtu'!R31</f>
        <v>0</v>
      </c>
      <c r="D28" s="500">
        <f t="shared" si="4"/>
        <v>0</v>
      </c>
      <c r="E28" s="500">
        <f t="shared" si="5"/>
        <v>0</v>
      </c>
      <c r="F28" s="500">
        <f>'SO04 931004-Krycí list rozpočtu'!R29</f>
        <v>0</v>
      </c>
      <c r="G28" s="500">
        <f>C28-F28</f>
        <v>0</v>
      </c>
      <c r="H28" s="142">
        <v>0</v>
      </c>
      <c r="I28" s="142">
        <v>0</v>
      </c>
      <c r="J28" s="143">
        <v>0</v>
      </c>
    </row>
    <row r="29" spans="1:10" s="2" customFormat="1" ht="24" customHeight="1">
      <c r="A29" s="506" t="s">
        <v>343</v>
      </c>
      <c r="B29" s="510" t="s">
        <v>346</v>
      </c>
      <c r="C29" s="507">
        <f>'SO04.1 9312001-Krycí list rozp.'!R31</f>
        <v>0</v>
      </c>
      <c r="D29" s="507">
        <f t="shared" si="4"/>
        <v>0</v>
      </c>
      <c r="E29" s="507">
        <f t="shared" si="5"/>
        <v>0</v>
      </c>
      <c r="F29" s="507">
        <f>'SO04 931004-Krycí list rozpočtu'!R30</f>
        <v>0</v>
      </c>
      <c r="G29" s="507">
        <f>C29-F29</f>
        <v>0</v>
      </c>
      <c r="H29" s="508">
        <v>0</v>
      </c>
      <c r="I29" s="508">
        <v>0</v>
      </c>
      <c r="J29" s="509">
        <v>0</v>
      </c>
    </row>
    <row r="30" spans="1:10" s="2" customFormat="1" ht="12" customHeight="1">
      <c r="A30" s="141" t="s">
        <v>702</v>
      </c>
      <c r="B30" s="141" t="s">
        <v>703</v>
      </c>
      <c r="C30" s="500">
        <f>'SO05 931005-Krycí list rozpočtu'!R31</f>
        <v>0</v>
      </c>
      <c r="D30" s="500">
        <f t="shared" si="4"/>
        <v>0</v>
      </c>
      <c r="E30" s="500">
        <f t="shared" si="5"/>
        <v>0</v>
      </c>
      <c r="F30" s="500">
        <v>0</v>
      </c>
      <c r="G30" s="500">
        <f>C30-F30</f>
        <v>0</v>
      </c>
      <c r="H30" s="142">
        <v>0</v>
      </c>
      <c r="I30" s="142">
        <v>0</v>
      </c>
      <c r="J30" s="143">
        <v>0</v>
      </c>
    </row>
    <row r="31" spans="1:10" s="2" customFormat="1" ht="30" customHeight="1">
      <c r="A31" s="133"/>
      <c r="B31" s="133" t="s">
        <v>704</v>
      </c>
      <c r="C31" s="498">
        <f>C11</f>
        <v>0</v>
      </c>
      <c r="D31" s="498">
        <f aca="true" t="shared" si="6" ref="D31:J31">D11</f>
        <v>0</v>
      </c>
      <c r="E31" s="498">
        <f t="shared" si="6"/>
        <v>0</v>
      </c>
      <c r="F31" s="498">
        <f t="shared" si="6"/>
        <v>0</v>
      </c>
      <c r="G31" s="498">
        <f t="shared" si="6"/>
        <v>0</v>
      </c>
      <c r="H31" s="498">
        <f t="shared" si="6"/>
        <v>0</v>
      </c>
      <c r="I31" s="498">
        <f t="shared" si="6"/>
        <v>0</v>
      </c>
      <c r="J31" s="498">
        <f t="shared" si="6"/>
        <v>0</v>
      </c>
    </row>
  </sheetData>
  <sheetProtection/>
  <mergeCells count="1">
    <mergeCell ref="A1:J1"/>
  </mergeCells>
  <printOptions horizontalCentered="1"/>
  <pageMargins left="0.39370079040527345" right="0.39370079040527345" top="0.7874015808105469" bottom="0.7874015808105469" header="0" footer="0"/>
  <pageSetup fitToHeight="100" fitToWidth="1" horizontalDpi="600" verticalDpi="600" orientation="landscape" paperSize="9" scale="74" r:id="rId1"/>
  <headerFooter alignWithMargins="0">
    <oddFooter>&amp;C   Strana &amp;P 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S38"/>
  <sheetViews>
    <sheetView showGridLines="0" view="pageBreakPreview" zoomScaleSheetLayoutView="100" zoomScalePageLayoutView="0" workbookViewId="0" topLeftCell="A1">
      <pane ySplit="3" topLeftCell="BM13" activePane="bottomLeft" state="frozen"/>
      <selection pane="topLeft" activeCell="A1" sqref="A1"/>
      <selection pane="bottomLeft" activeCell="U18" sqref="U18"/>
    </sheetView>
  </sheetViews>
  <sheetFormatPr defaultColWidth="13.16015625" defaultRowHeight="9" customHeight="1"/>
  <cols>
    <col min="1" max="1" width="3.83203125" style="2" customWidth="1"/>
    <col min="2" max="2" width="3.16015625" style="2" customWidth="1"/>
    <col min="3" max="3" width="4.83203125" style="2" customWidth="1"/>
    <col min="4" max="4" width="14.66015625" style="2" customWidth="1"/>
    <col min="5" max="5" width="18.5" style="2" customWidth="1"/>
    <col min="6" max="6" width="0.65625" style="2" customWidth="1"/>
    <col min="7" max="7" width="4" style="2" customWidth="1"/>
    <col min="8" max="8" width="3.83203125" style="2" customWidth="1"/>
    <col min="9" max="9" width="15.5" style="2" customWidth="1"/>
    <col min="10" max="10" width="20.16015625" style="2" customWidth="1"/>
    <col min="11" max="11" width="0.82421875" style="2" customWidth="1"/>
    <col min="12" max="12" width="3.83203125" style="2" customWidth="1"/>
    <col min="13" max="13" width="4.66015625" style="2" customWidth="1"/>
    <col min="14" max="14" width="11.33203125" style="2" customWidth="1"/>
    <col min="15" max="15" width="5.5" style="2" customWidth="1"/>
    <col min="16" max="16" width="19.16015625" style="2" customWidth="1"/>
    <col min="17" max="17" width="9.33203125" style="2" customWidth="1"/>
    <col min="18" max="18" width="18.16015625" style="2" customWidth="1"/>
    <col min="19" max="19" width="0.65625" style="2" customWidth="1"/>
    <col min="20" max="16384" width="13.16015625" style="1" customWidth="1"/>
  </cols>
  <sheetData>
    <row r="1" spans="1:19" s="2" customFormat="1" ht="14.2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  <c r="P1" s="151"/>
      <c r="Q1" s="151"/>
      <c r="R1" s="151"/>
      <c r="S1" s="153"/>
    </row>
    <row r="2" spans="1:19" s="2" customFormat="1" ht="21" customHeight="1">
      <c r="A2" s="154"/>
      <c r="B2" s="131"/>
      <c r="C2" s="131"/>
      <c r="D2" s="131"/>
      <c r="E2" s="131"/>
      <c r="F2" s="131"/>
      <c r="G2" s="155" t="s">
        <v>560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56"/>
    </row>
    <row r="3" spans="1:19" s="2" customFormat="1" ht="11.25" customHeight="1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9"/>
    </row>
    <row r="4" spans="1:19" s="2" customFormat="1" ht="9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" customHeight="1">
      <c r="A5" s="18"/>
      <c r="B5" s="16" t="s">
        <v>561</v>
      </c>
      <c r="C5" s="16"/>
      <c r="D5" s="16"/>
      <c r="E5" s="788" t="s">
        <v>661</v>
      </c>
      <c r="F5" s="789"/>
      <c r="G5" s="789"/>
      <c r="H5" s="789"/>
      <c r="I5" s="789"/>
      <c r="J5" s="789"/>
      <c r="K5" s="789"/>
      <c r="L5" s="789"/>
      <c r="M5" s="790"/>
      <c r="N5" s="16"/>
      <c r="O5" s="16"/>
      <c r="P5" s="16" t="s">
        <v>563</v>
      </c>
      <c r="Q5" s="160"/>
      <c r="R5" s="20"/>
      <c r="S5" s="21"/>
    </row>
    <row r="6" spans="1:19" s="2" customFormat="1" ht="24" customHeight="1">
      <c r="A6" s="18"/>
      <c r="B6" s="16" t="s">
        <v>705</v>
      </c>
      <c r="C6" s="16"/>
      <c r="D6" s="16"/>
      <c r="E6" s="777" t="s">
        <v>953</v>
      </c>
      <c r="F6" s="778"/>
      <c r="G6" s="778"/>
      <c r="H6" s="778"/>
      <c r="I6" s="778"/>
      <c r="J6" s="778"/>
      <c r="K6" s="778"/>
      <c r="L6" s="778"/>
      <c r="M6" s="779"/>
      <c r="N6" s="16"/>
      <c r="O6" s="16"/>
      <c r="P6" s="16" t="s">
        <v>564</v>
      </c>
      <c r="Q6" s="161"/>
      <c r="R6" s="23"/>
      <c r="S6" s="21"/>
    </row>
    <row r="7" spans="1:19" s="2" customFormat="1" ht="24" customHeight="1" thickBot="1">
      <c r="A7" s="18"/>
      <c r="B7" s="16"/>
      <c r="C7" s="16"/>
      <c r="D7" s="16"/>
      <c r="E7" s="780" t="s">
        <v>577</v>
      </c>
      <c r="F7" s="764"/>
      <c r="G7" s="764"/>
      <c r="H7" s="764"/>
      <c r="I7" s="764"/>
      <c r="J7" s="764"/>
      <c r="K7" s="764"/>
      <c r="L7" s="764"/>
      <c r="M7" s="765"/>
      <c r="N7" s="16"/>
      <c r="O7" s="16"/>
      <c r="P7" s="16" t="s">
        <v>565</v>
      </c>
      <c r="Q7" s="24" t="s">
        <v>566</v>
      </c>
      <c r="R7" s="25"/>
      <c r="S7" s="21"/>
    </row>
    <row r="8" spans="1:19" s="2" customFormat="1" ht="24" customHeight="1" thickBot="1">
      <c r="A8" s="18"/>
      <c r="B8" s="766"/>
      <c r="C8" s="766"/>
      <c r="D8" s="76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567</v>
      </c>
      <c r="Q8" s="16" t="s">
        <v>568</v>
      </c>
      <c r="R8" s="16"/>
      <c r="S8" s="21"/>
    </row>
    <row r="9" spans="1:19" s="2" customFormat="1" ht="24" customHeight="1" thickBot="1">
      <c r="A9" s="18"/>
      <c r="B9" s="16" t="s">
        <v>569</v>
      </c>
      <c r="C9" s="16"/>
      <c r="D9" s="16"/>
      <c r="E9" s="797" t="s">
        <v>570</v>
      </c>
      <c r="F9" s="798"/>
      <c r="G9" s="798"/>
      <c r="H9" s="798"/>
      <c r="I9" s="798"/>
      <c r="J9" s="798"/>
      <c r="K9" s="798"/>
      <c r="L9" s="798"/>
      <c r="M9" s="799"/>
      <c r="N9" s="16"/>
      <c r="O9" s="16"/>
      <c r="P9" s="26" t="s">
        <v>571</v>
      </c>
      <c r="Q9" s="129"/>
      <c r="R9" s="128"/>
      <c r="S9" s="21"/>
    </row>
    <row r="10" spans="1:19" s="2" customFormat="1" ht="24" customHeight="1" thickBot="1">
      <c r="A10" s="18"/>
      <c r="B10" s="16" t="s">
        <v>572</v>
      </c>
      <c r="C10" s="16"/>
      <c r="D10" s="16"/>
      <c r="E10" s="803" t="s">
        <v>573</v>
      </c>
      <c r="F10" s="781"/>
      <c r="G10" s="781"/>
      <c r="H10" s="781"/>
      <c r="I10" s="781"/>
      <c r="J10" s="781"/>
      <c r="K10" s="781"/>
      <c r="L10" s="781"/>
      <c r="M10" s="782"/>
      <c r="N10" s="16"/>
      <c r="O10" s="16"/>
      <c r="P10" s="26" t="s">
        <v>574</v>
      </c>
      <c r="Q10" s="129" t="s">
        <v>575</v>
      </c>
      <c r="R10" s="128"/>
      <c r="S10" s="21"/>
    </row>
    <row r="11" spans="1:19" s="2" customFormat="1" ht="24" customHeight="1" thickBot="1">
      <c r="A11" s="18"/>
      <c r="B11" s="16" t="s">
        <v>576</v>
      </c>
      <c r="C11" s="16"/>
      <c r="D11" s="16"/>
      <c r="E11" s="803" t="s">
        <v>577</v>
      </c>
      <c r="F11" s="781"/>
      <c r="G11" s="781"/>
      <c r="H11" s="781"/>
      <c r="I11" s="781"/>
      <c r="J11" s="781"/>
      <c r="K11" s="781"/>
      <c r="L11" s="781"/>
      <c r="M11" s="782"/>
      <c r="N11" s="16"/>
      <c r="O11" s="16"/>
      <c r="P11" s="26"/>
      <c r="Q11" s="129"/>
      <c r="R11" s="128"/>
      <c r="S11" s="21"/>
    </row>
    <row r="12" spans="1:19" s="2" customFormat="1" ht="21" customHeight="1" thickBot="1">
      <c r="A12" s="29"/>
      <c r="B12" s="801" t="s">
        <v>578</v>
      </c>
      <c r="C12" s="801"/>
      <c r="D12" s="801"/>
      <c r="E12" s="783"/>
      <c r="F12" s="768"/>
      <c r="G12" s="768"/>
      <c r="H12" s="768"/>
      <c r="I12" s="768"/>
      <c r="J12" s="768"/>
      <c r="K12" s="768"/>
      <c r="L12" s="768"/>
      <c r="M12" s="769"/>
      <c r="N12" s="28"/>
      <c r="O12" s="28"/>
      <c r="P12" s="30"/>
      <c r="Q12" s="770"/>
      <c r="R12" s="771"/>
      <c r="S12" s="31"/>
    </row>
    <row r="13" spans="1:19" s="2" customFormat="1" ht="9.75" customHeight="1" thickBot="1">
      <c r="A13" s="29"/>
      <c r="B13" s="28"/>
      <c r="C13" s="28"/>
      <c r="D13" s="28"/>
      <c r="E13" s="135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135"/>
      <c r="Q13" s="135"/>
      <c r="R13" s="28"/>
      <c r="S13" s="31"/>
    </row>
    <row r="14" spans="1:19" s="2" customFormat="1" ht="18" customHeight="1" thickBot="1">
      <c r="A14" s="18"/>
      <c r="B14" s="16"/>
      <c r="C14" s="16"/>
      <c r="D14" s="16"/>
      <c r="E14" s="162" t="s">
        <v>579</v>
      </c>
      <c r="F14" s="16"/>
      <c r="G14" s="28"/>
      <c r="H14" s="16" t="s">
        <v>580</v>
      </c>
      <c r="I14" s="28"/>
      <c r="J14" s="16"/>
      <c r="K14" s="16"/>
      <c r="L14" s="16"/>
      <c r="M14" s="16"/>
      <c r="N14" s="16"/>
      <c r="O14" s="16"/>
      <c r="P14" s="16" t="s">
        <v>582</v>
      </c>
      <c r="Q14" s="19"/>
      <c r="R14" s="20"/>
      <c r="S14" s="21"/>
    </row>
    <row r="15" spans="1:19" s="2" customFormat="1" ht="18" customHeight="1" thickBot="1">
      <c r="A15" s="18"/>
      <c r="B15" s="16"/>
      <c r="C15" s="16"/>
      <c r="D15" s="16"/>
      <c r="E15" s="30"/>
      <c r="F15" s="16"/>
      <c r="G15" s="28"/>
      <c r="H15" s="772"/>
      <c r="I15" s="773"/>
      <c r="J15" s="16"/>
      <c r="K15" s="16"/>
      <c r="L15" s="16"/>
      <c r="M15" s="16"/>
      <c r="N15" s="16"/>
      <c r="O15" s="16"/>
      <c r="P15" s="163" t="s">
        <v>583</v>
      </c>
      <c r="Q15" s="164"/>
      <c r="R15" s="25"/>
      <c r="S15" s="21"/>
    </row>
    <row r="16" spans="1:19" s="2" customFormat="1" ht="9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7"/>
    </row>
    <row r="17" spans="1:19" s="2" customFormat="1" ht="20.25" customHeight="1">
      <c r="A17" s="165"/>
      <c r="B17" s="166"/>
      <c r="C17" s="166"/>
      <c r="D17" s="166"/>
      <c r="E17" s="40" t="s">
        <v>706</v>
      </c>
      <c r="F17" s="166"/>
      <c r="G17" s="166"/>
      <c r="H17" s="166"/>
      <c r="I17" s="166"/>
      <c r="J17" s="166"/>
      <c r="K17" s="166"/>
      <c r="L17" s="166"/>
      <c r="M17" s="166"/>
      <c r="N17" s="166"/>
      <c r="O17" s="36"/>
      <c r="P17" s="166"/>
      <c r="Q17" s="166"/>
      <c r="R17" s="166"/>
      <c r="S17" s="167"/>
    </row>
    <row r="18" spans="1:19" s="2" customFormat="1" ht="21" customHeight="1">
      <c r="A18" s="168" t="s">
        <v>707</v>
      </c>
      <c r="B18" s="169"/>
      <c r="C18" s="169"/>
      <c r="D18" s="170"/>
      <c r="E18" s="171" t="s">
        <v>589</v>
      </c>
      <c r="F18" s="170"/>
      <c r="G18" s="171" t="s">
        <v>708</v>
      </c>
      <c r="H18" s="169"/>
      <c r="I18" s="170"/>
      <c r="J18" s="171" t="s">
        <v>709</v>
      </c>
      <c r="K18" s="169"/>
      <c r="L18" s="171" t="s">
        <v>710</v>
      </c>
      <c r="M18" s="169"/>
      <c r="N18" s="169"/>
      <c r="O18" s="172"/>
      <c r="P18" s="170"/>
      <c r="Q18" s="171" t="s">
        <v>711</v>
      </c>
      <c r="R18" s="169"/>
      <c r="S18" s="173"/>
    </row>
    <row r="19" spans="1:19" s="2" customFormat="1" ht="18.75" customHeight="1">
      <c r="A19" s="174"/>
      <c r="B19" s="175"/>
      <c r="C19" s="175"/>
      <c r="D19" s="176">
        <v>0</v>
      </c>
      <c r="E19" s="92">
        <v>0</v>
      </c>
      <c r="F19" s="177"/>
      <c r="G19" s="178"/>
      <c r="H19" s="175"/>
      <c r="I19" s="176">
        <v>0</v>
      </c>
      <c r="J19" s="92">
        <v>0</v>
      </c>
      <c r="K19" s="179"/>
      <c r="L19" s="178"/>
      <c r="M19" s="175"/>
      <c r="N19" s="175"/>
      <c r="O19" s="180"/>
      <c r="P19" s="176">
        <v>0</v>
      </c>
      <c r="Q19" s="178"/>
      <c r="R19" s="181">
        <v>0</v>
      </c>
      <c r="S19" s="182"/>
    </row>
    <row r="20" spans="1:19" s="2" customFormat="1" ht="20.25" customHeight="1">
      <c r="A20" s="165"/>
      <c r="B20" s="166"/>
      <c r="C20" s="166"/>
      <c r="D20" s="166"/>
      <c r="E20" s="40" t="s">
        <v>712</v>
      </c>
      <c r="F20" s="166"/>
      <c r="G20" s="166"/>
      <c r="H20" s="166"/>
      <c r="I20" s="166"/>
      <c r="J20" s="183" t="s">
        <v>591</v>
      </c>
      <c r="K20" s="166"/>
      <c r="L20" s="166"/>
      <c r="M20" s="166"/>
      <c r="N20" s="166"/>
      <c r="O20" s="36"/>
      <c r="P20" s="166"/>
      <c r="Q20" s="166"/>
      <c r="R20" s="166"/>
      <c r="S20" s="167"/>
    </row>
    <row r="21" spans="1:19" s="2" customFormat="1" ht="18.75" customHeight="1">
      <c r="A21" s="64" t="s">
        <v>592</v>
      </c>
      <c r="B21" s="184"/>
      <c r="C21" s="66" t="s">
        <v>593</v>
      </c>
      <c r="D21" s="67"/>
      <c r="E21" s="67"/>
      <c r="F21" s="69"/>
      <c r="G21" s="64" t="s">
        <v>594</v>
      </c>
      <c r="H21" s="65"/>
      <c r="I21" s="66" t="s">
        <v>595</v>
      </c>
      <c r="J21" s="67"/>
      <c r="K21" s="67"/>
      <c r="L21" s="64" t="s">
        <v>596</v>
      </c>
      <c r="M21" s="65"/>
      <c r="N21" s="66" t="s">
        <v>597</v>
      </c>
      <c r="O21" s="70"/>
      <c r="P21" s="67"/>
      <c r="Q21" s="67"/>
      <c r="R21" s="67"/>
      <c r="S21" s="69"/>
    </row>
    <row r="22" spans="1:19" s="2" customFormat="1" ht="18.75" customHeight="1">
      <c r="A22" s="71" t="s">
        <v>598</v>
      </c>
      <c r="B22" s="185" t="s">
        <v>599</v>
      </c>
      <c r="C22" s="186"/>
      <c r="D22" s="74" t="s">
        <v>600</v>
      </c>
      <c r="E22" s="75">
        <f>'93100201 - Krycí list rozpočtu'!E22+'93100202 - Krycí list rozpočtu'!E22+'93100203 - Krycí list rozpočtu'!E22</f>
        <v>0</v>
      </c>
      <c r="F22" s="187"/>
      <c r="G22" s="71" t="s">
        <v>601</v>
      </c>
      <c r="H22" s="77" t="s">
        <v>713</v>
      </c>
      <c r="I22" s="112"/>
      <c r="J22" s="188">
        <v>0</v>
      </c>
      <c r="K22" s="189"/>
      <c r="L22" s="71" t="s">
        <v>603</v>
      </c>
      <c r="M22" s="80" t="s">
        <v>604</v>
      </c>
      <c r="N22" s="87"/>
      <c r="O22" s="172"/>
      <c r="P22" s="87"/>
      <c r="Q22" s="190"/>
      <c r="R22" s="75">
        <v>0</v>
      </c>
      <c r="S22" s="187"/>
    </row>
    <row r="23" spans="1:19" s="2" customFormat="1" ht="18.75" customHeight="1">
      <c r="A23" s="71" t="s">
        <v>605</v>
      </c>
      <c r="B23" s="191"/>
      <c r="C23" s="192"/>
      <c r="D23" s="74" t="s">
        <v>606</v>
      </c>
      <c r="E23" s="75">
        <f>'93100201 - Krycí list rozpočtu'!E23+'93100202 - Krycí list rozpočtu'!E23+'93100203 - Krycí list rozpočtu'!E23</f>
        <v>0</v>
      </c>
      <c r="F23" s="187"/>
      <c r="G23" s="71" t="s">
        <v>607</v>
      </c>
      <c r="H23" s="16" t="s">
        <v>608</v>
      </c>
      <c r="I23" s="112"/>
      <c r="J23" s="188">
        <v>0</v>
      </c>
      <c r="K23" s="189"/>
      <c r="L23" s="71" t="s">
        <v>609</v>
      </c>
      <c r="M23" s="80" t="s">
        <v>610</v>
      </c>
      <c r="N23" s="87"/>
      <c r="O23" s="172"/>
      <c r="P23" s="87"/>
      <c r="Q23" s="190"/>
      <c r="R23" s="75">
        <v>0</v>
      </c>
      <c r="S23" s="187"/>
    </row>
    <row r="24" spans="1:19" s="2" customFormat="1" ht="18.75" customHeight="1">
      <c r="A24" s="71" t="s">
        <v>611</v>
      </c>
      <c r="B24" s="185" t="s">
        <v>612</v>
      </c>
      <c r="C24" s="186"/>
      <c r="D24" s="74" t="s">
        <v>600</v>
      </c>
      <c r="E24" s="75">
        <v>0</v>
      </c>
      <c r="F24" s="187"/>
      <c r="G24" s="71" t="s">
        <v>613</v>
      </c>
      <c r="H24" s="77" t="s">
        <v>614</v>
      </c>
      <c r="I24" s="112"/>
      <c r="J24" s="188">
        <v>0</v>
      </c>
      <c r="K24" s="189"/>
      <c r="L24" s="71" t="s">
        <v>615</v>
      </c>
      <c r="M24" s="80" t="s">
        <v>616</v>
      </c>
      <c r="N24" s="87"/>
      <c r="O24" s="172"/>
      <c r="P24" s="87"/>
      <c r="Q24" s="190"/>
      <c r="R24" s="75">
        <v>0</v>
      </c>
      <c r="S24" s="187"/>
    </row>
    <row r="25" spans="1:19" s="2" customFormat="1" ht="18.75" customHeight="1">
      <c r="A25" s="71" t="s">
        <v>617</v>
      </c>
      <c r="B25" s="191"/>
      <c r="C25" s="192"/>
      <c r="D25" s="74" t="s">
        <v>606</v>
      </c>
      <c r="E25" s="75">
        <v>0</v>
      </c>
      <c r="F25" s="187"/>
      <c r="G25" s="71" t="s">
        <v>618</v>
      </c>
      <c r="H25" s="77"/>
      <c r="I25" s="112"/>
      <c r="J25" s="188">
        <v>0</v>
      </c>
      <c r="K25" s="189"/>
      <c r="L25" s="71" t="s">
        <v>619</v>
      </c>
      <c r="M25" s="80" t="s">
        <v>620</v>
      </c>
      <c r="N25" s="87"/>
      <c r="O25" s="172"/>
      <c r="P25" s="87"/>
      <c r="Q25" s="190"/>
      <c r="R25" s="75">
        <v>0</v>
      </c>
      <c r="S25" s="187"/>
    </row>
    <row r="26" spans="1:19" s="2" customFormat="1" ht="18.75" customHeight="1">
      <c r="A26" s="71" t="s">
        <v>621</v>
      </c>
      <c r="B26" s="185" t="s">
        <v>622</v>
      </c>
      <c r="C26" s="186"/>
      <c r="D26" s="74" t="s">
        <v>600</v>
      </c>
      <c r="E26" s="75">
        <v>0</v>
      </c>
      <c r="F26" s="187"/>
      <c r="G26" s="86"/>
      <c r="H26" s="87"/>
      <c r="I26" s="112"/>
      <c r="J26" s="188"/>
      <c r="K26" s="189"/>
      <c r="L26" s="71" t="s">
        <v>623</v>
      </c>
      <c r="M26" s="80" t="s">
        <v>624</v>
      </c>
      <c r="N26" s="87"/>
      <c r="O26" s="172"/>
      <c r="P26" s="87"/>
      <c r="Q26" s="190"/>
      <c r="R26" s="75">
        <v>0</v>
      </c>
      <c r="S26" s="187"/>
    </row>
    <row r="27" spans="1:19" s="2" customFormat="1" ht="18.75" customHeight="1">
      <c r="A27" s="71" t="s">
        <v>625</v>
      </c>
      <c r="B27" s="191"/>
      <c r="C27" s="192"/>
      <c r="D27" s="74" t="s">
        <v>606</v>
      </c>
      <c r="E27" s="75">
        <v>0</v>
      </c>
      <c r="F27" s="187"/>
      <c r="G27" s="86"/>
      <c r="H27" s="87"/>
      <c r="I27" s="112"/>
      <c r="J27" s="188"/>
      <c r="K27" s="189"/>
      <c r="L27" s="71" t="s">
        <v>626</v>
      </c>
      <c r="M27" s="77" t="s">
        <v>627</v>
      </c>
      <c r="N27" s="87"/>
      <c r="O27" s="172"/>
      <c r="P27" s="87"/>
      <c r="Q27" s="112"/>
      <c r="R27" s="75">
        <v>0</v>
      </c>
      <c r="S27" s="187"/>
    </row>
    <row r="28" spans="1:19" s="2" customFormat="1" ht="18.75" customHeight="1">
      <c r="A28" s="71" t="s">
        <v>628</v>
      </c>
      <c r="B28" s="802" t="s">
        <v>629</v>
      </c>
      <c r="C28" s="802"/>
      <c r="D28" s="802"/>
      <c r="E28" s="193">
        <f>SUM(E22:E27)</f>
        <v>0</v>
      </c>
      <c r="F28" s="167"/>
      <c r="G28" s="71" t="s">
        <v>630</v>
      </c>
      <c r="H28" s="89" t="s">
        <v>631</v>
      </c>
      <c r="I28" s="112"/>
      <c r="J28" s="194"/>
      <c r="K28" s="195"/>
      <c r="L28" s="71" t="s">
        <v>632</v>
      </c>
      <c r="M28" s="89" t="s">
        <v>633</v>
      </c>
      <c r="N28" s="87"/>
      <c r="O28" s="172"/>
      <c r="P28" s="87"/>
      <c r="Q28" s="112"/>
      <c r="R28" s="193">
        <v>0</v>
      </c>
      <c r="S28" s="167"/>
    </row>
    <row r="29" spans="1:19" s="2" customFormat="1" ht="18.75" customHeight="1">
      <c r="A29" s="90" t="s">
        <v>634</v>
      </c>
      <c r="B29" s="91" t="s">
        <v>635</v>
      </c>
      <c r="C29" s="196"/>
      <c r="D29" s="197"/>
      <c r="E29" s="198">
        <v>0</v>
      </c>
      <c r="F29" s="37"/>
      <c r="G29" s="90" t="s">
        <v>636</v>
      </c>
      <c r="H29" s="91" t="s">
        <v>637</v>
      </c>
      <c r="I29" s="197"/>
      <c r="J29" s="199">
        <v>0</v>
      </c>
      <c r="K29" s="200"/>
      <c r="L29" s="90" t="s">
        <v>638</v>
      </c>
      <c r="M29" s="91" t="s">
        <v>639</v>
      </c>
      <c r="N29" s="196"/>
      <c r="O29" s="36"/>
      <c r="P29" s="196"/>
      <c r="Q29" s="197"/>
      <c r="R29" s="198">
        <v>0</v>
      </c>
      <c r="S29" s="37"/>
    </row>
    <row r="30" spans="1:19" s="2" customFormat="1" ht="18.75" customHeight="1">
      <c r="A30" s="93" t="s">
        <v>572</v>
      </c>
      <c r="B30" s="15"/>
      <c r="C30" s="15"/>
      <c r="D30" s="15"/>
      <c r="E30" s="15"/>
      <c r="F30" s="201"/>
      <c r="G30" s="202"/>
      <c r="H30" s="15"/>
      <c r="I30" s="15"/>
      <c r="J30" s="15"/>
      <c r="K30" s="15"/>
      <c r="L30" s="64" t="s">
        <v>640</v>
      </c>
      <c r="M30" s="170"/>
      <c r="N30" s="66" t="s">
        <v>641</v>
      </c>
      <c r="O30" s="70"/>
      <c r="P30" s="169"/>
      <c r="Q30" s="169"/>
      <c r="R30" s="169"/>
      <c r="S30" s="173"/>
    </row>
    <row r="31" spans="1:19" s="2" customFormat="1" ht="18.75" customHeight="1">
      <c r="A31" s="18"/>
      <c r="B31" s="16"/>
      <c r="C31" s="16"/>
      <c r="D31" s="16"/>
      <c r="E31" s="16"/>
      <c r="F31" s="203"/>
      <c r="G31" s="204"/>
      <c r="H31" s="16"/>
      <c r="I31" s="16"/>
      <c r="J31" s="16"/>
      <c r="K31" s="16"/>
      <c r="L31" s="71" t="s">
        <v>642</v>
      </c>
      <c r="M31" s="77" t="s">
        <v>643</v>
      </c>
      <c r="N31" s="87"/>
      <c r="O31" s="172"/>
      <c r="P31" s="87"/>
      <c r="Q31" s="112"/>
      <c r="R31" s="193">
        <f>E28+J28+R28+E29+J29+R29</f>
        <v>0</v>
      </c>
      <c r="S31" s="167"/>
    </row>
    <row r="32" spans="1:19" s="2" customFormat="1" ht="18.75" customHeight="1" thickBot="1">
      <c r="A32" s="104" t="s">
        <v>644</v>
      </c>
      <c r="B32" s="172"/>
      <c r="C32" s="172"/>
      <c r="D32" s="172"/>
      <c r="E32" s="172"/>
      <c r="F32" s="192"/>
      <c r="G32" s="105" t="s">
        <v>645</v>
      </c>
      <c r="H32" s="172"/>
      <c r="I32" s="172"/>
      <c r="J32" s="172"/>
      <c r="K32" s="172"/>
      <c r="L32" s="71" t="s">
        <v>646</v>
      </c>
      <c r="M32" s="80" t="s">
        <v>647</v>
      </c>
      <c r="N32" s="109">
        <v>20</v>
      </c>
      <c r="O32" s="205" t="s">
        <v>648</v>
      </c>
      <c r="P32" s="111">
        <f>R31</f>
        <v>0</v>
      </c>
      <c r="Q32" s="112"/>
      <c r="R32" s="113">
        <f>P32*0.2</f>
        <v>0</v>
      </c>
      <c r="S32" s="206"/>
    </row>
    <row r="33" spans="1:19" s="2" customFormat="1" ht="12.75" customHeight="1" hidden="1">
      <c r="A33" s="114"/>
      <c r="B33" s="207"/>
      <c r="C33" s="207"/>
      <c r="D33" s="207"/>
      <c r="E33" s="207"/>
      <c r="F33" s="186"/>
      <c r="G33" s="208"/>
      <c r="H33" s="207"/>
      <c r="I33" s="207"/>
      <c r="J33" s="207"/>
      <c r="K33" s="207"/>
      <c r="L33" s="209"/>
      <c r="M33" s="210"/>
      <c r="N33" s="211"/>
      <c r="O33" s="212"/>
      <c r="P33" s="213"/>
      <c r="Q33" s="211"/>
      <c r="R33" s="214"/>
      <c r="S33" s="187"/>
    </row>
    <row r="34" spans="1:19" s="2" customFormat="1" ht="35.25" customHeight="1" thickBot="1">
      <c r="A34" s="120" t="s">
        <v>569</v>
      </c>
      <c r="B34" s="215"/>
      <c r="C34" s="215"/>
      <c r="D34" s="215"/>
      <c r="E34" s="16"/>
      <c r="F34" s="203"/>
      <c r="G34" s="204"/>
      <c r="H34" s="16"/>
      <c r="I34" s="16"/>
      <c r="J34" s="16"/>
      <c r="K34" s="16"/>
      <c r="L34" s="90" t="s">
        <v>649</v>
      </c>
      <c r="M34" s="767" t="s">
        <v>650</v>
      </c>
      <c r="N34" s="800"/>
      <c r="O34" s="800"/>
      <c r="P34" s="800"/>
      <c r="Q34" s="197"/>
      <c r="R34" s="216">
        <f>SUM(R31:R33)</f>
        <v>0</v>
      </c>
      <c r="S34" s="128"/>
    </row>
    <row r="35" spans="1:19" s="2" customFormat="1" ht="33" customHeight="1">
      <c r="A35" s="104" t="s">
        <v>644</v>
      </c>
      <c r="B35" s="172"/>
      <c r="C35" s="172"/>
      <c r="D35" s="172"/>
      <c r="E35" s="172"/>
      <c r="F35" s="192"/>
      <c r="G35" s="105" t="s">
        <v>645</v>
      </c>
      <c r="H35" s="172"/>
      <c r="I35" s="172"/>
      <c r="J35" s="172"/>
      <c r="K35" s="172"/>
      <c r="L35" s="64" t="s">
        <v>651</v>
      </c>
      <c r="M35" s="170"/>
      <c r="N35" s="66" t="s">
        <v>652</v>
      </c>
      <c r="O35" s="70"/>
      <c r="P35" s="169"/>
      <c r="Q35" s="169"/>
      <c r="R35" s="217"/>
      <c r="S35" s="173"/>
    </row>
    <row r="36" spans="1:19" s="2" customFormat="1" ht="20.25" customHeight="1">
      <c r="A36" s="123" t="s">
        <v>576</v>
      </c>
      <c r="B36" s="207"/>
      <c r="C36" s="207"/>
      <c r="D36" s="207"/>
      <c r="E36" s="207"/>
      <c r="F36" s="186"/>
      <c r="G36" s="218"/>
      <c r="H36" s="207"/>
      <c r="I36" s="207"/>
      <c r="J36" s="207"/>
      <c r="K36" s="207"/>
      <c r="L36" s="71" t="s">
        <v>653</v>
      </c>
      <c r="M36" s="77" t="s">
        <v>714</v>
      </c>
      <c r="N36" s="87"/>
      <c r="O36" s="172"/>
      <c r="P36" s="87"/>
      <c r="Q36" s="112"/>
      <c r="R36" s="75">
        <v>0</v>
      </c>
      <c r="S36" s="187"/>
    </row>
    <row r="37" spans="1:19" s="2" customFormat="1" ht="18.75" customHeight="1">
      <c r="A37" s="18"/>
      <c r="B37" s="16"/>
      <c r="C37" s="16"/>
      <c r="D37" s="16"/>
      <c r="E37" s="16"/>
      <c r="F37" s="203"/>
      <c r="G37" s="219"/>
      <c r="H37" s="16"/>
      <c r="I37" s="16"/>
      <c r="J37" s="16"/>
      <c r="K37" s="16"/>
      <c r="L37" s="71" t="s">
        <v>655</v>
      </c>
      <c r="M37" s="77" t="s">
        <v>656</v>
      </c>
      <c r="N37" s="87"/>
      <c r="O37" s="172"/>
      <c r="P37" s="87"/>
      <c r="Q37" s="112"/>
      <c r="R37" s="75">
        <v>0</v>
      </c>
      <c r="S37" s="187"/>
    </row>
    <row r="38" spans="1:19" s="2" customFormat="1" ht="18.75" customHeight="1" thickBot="1">
      <c r="A38" s="124" t="s">
        <v>644</v>
      </c>
      <c r="B38" s="36"/>
      <c r="C38" s="36"/>
      <c r="D38" s="36"/>
      <c r="E38" s="36"/>
      <c r="F38" s="220"/>
      <c r="G38" s="126" t="s">
        <v>645</v>
      </c>
      <c r="H38" s="36"/>
      <c r="I38" s="36"/>
      <c r="J38" s="36"/>
      <c r="K38" s="36"/>
      <c r="L38" s="90" t="s">
        <v>657</v>
      </c>
      <c r="M38" s="91" t="s">
        <v>715</v>
      </c>
      <c r="N38" s="196"/>
      <c r="O38" s="221"/>
      <c r="P38" s="196"/>
      <c r="Q38" s="197"/>
      <c r="R38" s="92">
        <v>0</v>
      </c>
      <c r="S38" s="222"/>
    </row>
  </sheetData>
  <sheetProtection/>
  <mergeCells count="13">
    <mergeCell ref="Q12:R12"/>
    <mergeCell ref="H15:I15"/>
    <mergeCell ref="B28:D28"/>
    <mergeCell ref="E5:M5"/>
    <mergeCell ref="E6:M6"/>
    <mergeCell ref="E7:M7"/>
    <mergeCell ref="B8:D8"/>
    <mergeCell ref="E9:M9"/>
    <mergeCell ref="E10:M10"/>
    <mergeCell ref="M34:P34"/>
    <mergeCell ref="E11:M11"/>
    <mergeCell ref="B12:D12"/>
    <mergeCell ref="E12:M12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74" r:id="rId1"/>
  <headerFooter alignWithMargins="0">
    <oddFooter>&amp;C   Strana &amp;P 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view="pageBreakPreview" zoomScaleSheetLayoutView="100" zoomScalePageLayoutView="0" workbookViewId="0" topLeftCell="A1">
      <pane ySplit="3" topLeftCell="BM10" activePane="bottomLeft" state="frozen"/>
      <selection pane="topLeft" activeCell="A1" sqref="A1"/>
      <selection pane="bottomLeft" activeCell="U32" sqref="U32"/>
    </sheetView>
  </sheetViews>
  <sheetFormatPr defaultColWidth="13.16015625" defaultRowHeight="9" customHeight="1"/>
  <cols>
    <col min="1" max="1" width="3.83203125" style="2" customWidth="1"/>
    <col min="2" max="2" width="3.16015625" style="2" customWidth="1"/>
    <col min="3" max="3" width="4.83203125" style="2" customWidth="1"/>
    <col min="4" max="4" width="14.66015625" style="2" customWidth="1"/>
    <col min="5" max="5" width="18.5" style="2" customWidth="1"/>
    <col min="6" max="6" width="0.65625" style="2" customWidth="1"/>
    <col min="7" max="7" width="4" style="2" customWidth="1"/>
    <col min="8" max="8" width="3.83203125" style="2" customWidth="1"/>
    <col min="9" max="9" width="15.5" style="2" customWidth="1"/>
    <col min="10" max="10" width="20.16015625" style="2" customWidth="1"/>
    <col min="11" max="11" width="0.82421875" style="2" customWidth="1"/>
    <col min="12" max="12" width="3.83203125" style="2" customWidth="1"/>
    <col min="13" max="13" width="4.66015625" style="2" customWidth="1"/>
    <col min="14" max="14" width="11.33203125" style="2" customWidth="1"/>
    <col min="15" max="15" width="5.5" style="2" customWidth="1"/>
    <col min="16" max="16" width="19.16015625" style="2" customWidth="1"/>
    <col min="17" max="17" width="9.33203125" style="2" customWidth="1"/>
    <col min="18" max="18" width="18.16015625" style="2" customWidth="1"/>
    <col min="19" max="19" width="0.65625" style="2" customWidth="1"/>
    <col min="20" max="16384" width="13.16015625" style="1" customWidth="1"/>
  </cols>
  <sheetData>
    <row r="1" spans="1:19" s="2" customFormat="1" ht="14.2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  <c r="P1" s="151"/>
      <c r="Q1" s="151"/>
      <c r="R1" s="151"/>
      <c r="S1" s="153"/>
    </row>
    <row r="2" spans="1:19" s="2" customFormat="1" ht="21" customHeight="1">
      <c r="A2" s="154"/>
      <c r="B2" s="131"/>
      <c r="C2" s="131"/>
      <c r="D2" s="131"/>
      <c r="E2" s="131"/>
      <c r="F2" s="131"/>
      <c r="G2" s="155" t="s">
        <v>560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56"/>
    </row>
    <row r="3" spans="1:19" s="2" customFormat="1" ht="11.25" customHeight="1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9"/>
    </row>
    <row r="4" spans="1:19" s="2" customFormat="1" ht="9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" customHeight="1">
      <c r="A5" s="18"/>
      <c r="B5" s="16" t="s">
        <v>561</v>
      </c>
      <c r="C5" s="16"/>
      <c r="D5" s="16"/>
      <c r="E5" s="788" t="s">
        <v>661</v>
      </c>
      <c r="F5" s="789"/>
      <c r="G5" s="789"/>
      <c r="H5" s="789"/>
      <c r="I5" s="789"/>
      <c r="J5" s="789"/>
      <c r="K5" s="789"/>
      <c r="L5" s="789"/>
      <c r="M5" s="790"/>
      <c r="N5" s="16"/>
      <c r="O5" s="16"/>
      <c r="P5" s="16" t="s">
        <v>563</v>
      </c>
      <c r="Q5" s="160"/>
      <c r="R5" s="20"/>
      <c r="S5" s="21"/>
    </row>
    <row r="6" spans="1:19" s="2" customFormat="1" ht="24" customHeight="1">
      <c r="A6" s="18"/>
      <c r="B6" s="16" t="s">
        <v>705</v>
      </c>
      <c r="C6" s="16"/>
      <c r="D6" s="16"/>
      <c r="E6" s="777" t="s">
        <v>953</v>
      </c>
      <c r="F6" s="778"/>
      <c r="G6" s="778"/>
      <c r="H6" s="778"/>
      <c r="I6" s="778"/>
      <c r="J6" s="778"/>
      <c r="K6" s="778"/>
      <c r="L6" s="778"/>
      <c r="M6" s="779"/>
      <c r="N6" s="16"/>
      <c r="O6" s="16"/>
      <c r="P6" s="16" t="s">
        <v>564</v>
      </c>
      <c r="Q6" s="161"/>
      <c r="R6" s="23"/>
      <c r="S6" s="21"/>
    </row>
    <row r="7" spans="1:19" s="2" customFormat="1" ht="24" customHeight="1" thickBot="1">
      <c r="A7" s="18"/>
      <c r="B7" s="16" t="s">
        <v>717</v>
      </c>
      <c r="C7" s="16"/>
      <c r="D7" s="16"/>
      <c r="E7" s="780" t="s">
        <v>954</v>
      </c>
      <c r="F7" s="764"/>
      <c r="G7" s="764"/>
      <c r="H7" s="764"/>
      <c r="I7" s="764"/>
      <c r="J7" s="764"/>
      <c r="K7" s="764"/>
      <c r="L7" s="764"/>
      <c r="M7" s="765"/>
      <c r="N7" s="16"/>
      <c r="O7" s="16"/>
      <c r="P7" s="16" t="s">
        <v>565</v>
      </c>
      <c r="Q7" s="24" t="s">
        <v>566</v>
      </c>
      <c r="R7" s="25"/>
      <c r="S7" s="21"/>
    </row>
    <row r="8" spans="1:19" s="2" customFormat="1" ht="24" customHeight="1" thickBot="1">
      <c r="A8" s="18"/>
      <c r="B8" s="766"/>
      <c r="C8" s="766"/>
      <c r="D8" s="76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567</v>
      </c>
      <c r="Q8" s="16" t="s">
        <v>568</v>
      </c>
      <c r="R8" s="16"/>
      <c r="S8" s="21"/>
    </row>
    <row r="9" spans="1:19" s="2" customFormat="1" ht="24" customHeight="1" thickBot="1">
      <c r="A9" s="18"/>
      <c r="B9" s="16" t="s">
        <v>569</v>
      </c>
      <c r="C9" s="16"/>
      <c r="D9" s="16"/>
      <c r="E9" s="797" t="s">
        <v>570</v>
      </c>
      <c r="F9" s="798"/>
      <c r="G9" s="798"/>
      <c r="H9" s="798"/>
      <c r="I9" s="798"/>
      <c r="J9" s="798"/>
      <c r="K9" s="798"/>
      <c r="L9" s="798"/>
      <c r="M9" s="799"/>
      <c r="N9" s="16"/>
      <c r="O9" s="16"/>
      <c r="P9" s="26" t="s">
        <v>571</v>
      </c>
      <c r="Q9" s="129"/>
      <c r="R9" s="128"/>
      <c r="S9" s="21"/>
    </row>
    <row r="10" spans="1:19" s="2" customFormat="1" ht="24" customHeight="1" thickBot="1">
      <c r="A10" s="18"/>
      <c r="B10" s="16" t="s">
        <v>572</v>
      </c>
      <c r="C10" s="16"/>
      <c r="D10" s="16"/>
      <c r="E10" s="803" t="s">
        <v>573</v>
      </c>
      <c r="F10" s="781"/>
      <c r="G10" s="781"/>
      <c r="H10" s="781"/>
      <c r="I10" s="781"/>
      <c r="J10" s="781"/>
      <c r="K10" s="781"/>
      <c r="L10" s="781"/>
      <c r="M10" s="782"/>
      <c r="N10" s="16"/>
      <c r="O10" s="16"/>
      <c r="P10" s="26" t="s">
        <v>574</v>
      </c>
      <c r="Q10" s="129" t="s">
        <v>575</v>
      </c>
      <c r="R10" s="128"/>
      <c r="S10" s="21"/>
    </row>
    <row r="11" spans="1:19" s="2" customFormat="1" ht="24" customHeight="1" thickBot="1">
      <c r="A11" s="18"/>
      <c r="B11" s="16" t="s">
        <v>576</v>
      </c>
      <c r="C11" s="16"/>
      <c r="D11" s="16"/>
      <c r="E11" s="803" t="s">
        <v>577</v>
      </c>
      <c r="F11" s="781"/>
      <c r="G11" s="781"/>
      <c r="H11" s="781"/>
      <c r="I11" s="781"/>
      <c r="J11" s="781"/>
      <c r="K11" s="781"/>
      <c r="L11" s="781"/>
      <c r="M11" s="782"/>
      <c r="N11" s="16"/>
      <c r="O11" s="16"/>
      <c r="P11" s="26"/>
      <c r="Q11" s="129"/>
      <c r="R11" s="128"/>
      <c r="S11" s="21"/>
    </row>
    <row r="12" spans="1:19" s="2" customFormat="1" ht="21" customHeight="1" thickBot="1">
      <c r="A12" s="29"/>
      <c r="B12" s="801" t="s">
        <v>578</v>
      </c>
      <c r="C12" s="801"/>
      <c r="D12" s="801"/>
      <c r="E12" s="783"/>
      <c r="F12" s="768"/>
      <c r="G12" s="768"/>
      <c r="H12" s="768"/>
      <c r="I12" s="768"/>
      <c r="J12" s="768"/>
      <c r="K12" s="768"/>
      <c r="L12" s="768"/>
      <c r="M12" s="769"/>
      <c r="N12" s="28"/>
      <c r="O12" s="28"/>
      <c r="P12" s="30"/>
      <c r="Q12" s="770"/>
      <c r="R12" s="771"/>
      <c r="S12" s="31"/>
    </row>
    <row r="13" spans="1:19" s="2" customFormat="1" ht="9.75" customHeight="1" thickBot="1">
      <c r="A13" s="29"/>
      <c r="B13" s="28"/>
      <c r="C13" s="28"/>
      <c r="D13" s="28"/>
      <c r="E13" s="135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135"/>
      <c r="Q13" s="135"/>
      <c r="R13" s="28"/>
      <c r="S13" s="31"/>
    </row>
    <row r="14" spans="1:19" s="2" customFormat="1" ht="18" customHeight="1" thickBot="1">
      <c r="A14" s="18"/>
      <c r="B14" s="16"/>
      <c r="C14" s="16"/>
      <c r="D14" s="16"/>
      <c r="E14" s="162" t="s">
        <v>579</v>
      </c>
      <c r="F14" s="16"/>
      <c r="G14" s="28"/>
      <c r="H14" s="16" t="s">
        <v>580</v>
      </c>
      <c r="I14" s="28"/>
      <c r="J14" s="16"/>
      <c r="K14" s="16"/>
      <c r="L14" s="16"/>
      <c r="M14" s="16"/>
      <c r="N14" s="16"/>
      <c r="O14" s="16"/>
      <c r="P14" s="16" t="s">
        <v>582</v>
      </c>
      <c r="Q14" s="19"/>
      <c r="R14" s="20"/>
      <c r="S14" s="21"/>
    </row>
    <row r="15" spans="1:19" s="2" customFormat="1" ht="18" customHeight="1" thickBot="1">
      <c r="A15" s="18"/>
      <c r="B15" s="16"/>
      <c r="C15" s="16"/>
      <c r="D15" s="16"/>
      <c r="E15" s="30"/>
      <c r="F15" s="16"/>
      <c r="G15" s="28"/>
      <c r="H15" s="772"/>
      <c r="I15" s="773"/>
      <c r="J15" s="16"/>
      <c r="K15" s="16"/>
      <c r="L15" s="16"/>
      <c r="M15" s="16"/>
      <c r="N15" s="16"/>
      <c r="O15" s="16"/>
      <c r="P15" s="163" t="s">
        <v>583</v>
      </c>
      <c r="Q15" s="164"/>
      <c r="R15" s="25"/>
      <c r="S15" s="21"/>
    </row>
    <row r="16" spans="1:19" s="2" customFormat="1" ht="9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7"/>
    </row>
    <row r="17" spans="1:19" s="2" customFormat="1" ht="20.25" customHeight="1">
      <c r="A17" s="165"/>
      <c r="B17" s="166"/>
      <c r="C17" s="166"/>
      <c r="D17" s="166"/>
      <c r="E17" s="40" t="s">
        <v>706</v>
      </c>
      <c r="F17" s="166"/>
      <c r="G17" s="166"/>
      <c r="H17" s="166"/>
      <c r="I17" s="166"/>
      <c r="J17" s="166"/>
      <c r="K17" s="166"/>
      <c r="L17" s="166"/>
      <c r="M17" s="166"/>
      <c r="N17" s="166"/>
      <c r="O17" s="36"/>
      <c r="P17" s="166"/>
      <c r="Q17" s="166"/>
      <c r="R17" s="166"/>
      <c r="S17" s="167"/>
    </row>
    <row r="18" spans="1:19" s="2" customFormat="1" ht="21" customHeight="1">
      <c r="A18" s="168" t="s">
        <v>707</v>
      </c>
      <c r="B18" s="169"/>
      <c r="C18" s="169"/>
      <c r="D18" s="170"/>
      <c r="E18" s="171" t="s">
        <v>589</v>
      </c>
      <c r="F18" s="170"/>
      <c r="G18" s="171" t="s">
        <v>708</v>
      </c>
      <c r="H18" s="169"/>
      <c r="I18" s="170"/>
      <c r="J18" s="171" t="s">
        <v>709</v>
      </c>
      <c r="K18" s="169"/>
      <c r="L18" s="171" t="s">
        <v>710</v>
      </c>
      <c r="M18" s="169"/>
      <c r="N18" s="169"/>
      <c r="O18" s="172"/>
      <c r="P18" s="170"/>
      <c r="Q18" s="171" t="s">
        <v>711</v>
      </c>
      <c r="R18" s="169"/>
      <c r="S18" s="173"/>
    </row>
    <row r="19" spans="1:19" s="2" customFormat="1" ht="18.75" customHeight="1">
      <c r="A19" s="174"/>
      <c r="B19" s="175"/>
      <c r="C19" s="175"/>
      <c r="D19" s="176">
        <v>0</v>
      </c>
      <c r="E19" s="92">
        <v>0</v>
      </c>
      <c r="F19" s="177"/>
      <c r="G19" s="178"/>
      <c r="H19" s="175"/>
      <c r="I19" s="176">
        <v>0</v>
      </c>
      <c r="J19" s="92">
        <v>0</v>
      </c>
      <c r="K19" s="179"/>
      <c r="L19" s="178"/>
      <c r="M19" s="175"/>
      <c r="N19" s="175"/>
      <c r="O19" s="180"/>
      <c r="P19" s="176">
        <v>0</v>
      </c>
      <c r="Q19" s="178"/>
      <c r="R19" s="181">
        <v>0</v>
      </c>
      <c r="S19" s="182"/>
    </row>
    <row r="20" spans="1:19" s="2" customFormat="1" ht="20.25" customHeight="1">
      <c r="A20" s="165"/>
      <c r="B20" s="166"/>
      <c r="C20" s="166"/>
      <c r="D20" s="166"/>
      <c r="E20" s="40" t="s">
        <v>712</v>
      </c>
      <c r="F20" s="166"/>
      <c r="G20" s="166"/>
      <c r="H20" s="166"/>
      <c r="I20" s="166"/>
      <c r="J20" s="183" t="s">
        <v>591</v>
      </c>
      <c r="K20" s="166"/>
      <c r="L20" s="166"/>
      <c r="M20" s="166"/>
      <c r="N20" s="166"/>
      <c r="O20" s="36"/>
      <c r="P20" s="166"/>
      <c r="Q20" s="166"/>
      <c r="R20" s="166"/>
      <c r="S20" s="167"/>
    </row>
    <row r="21" spans="1:19" s="2" customFormat="1" ht="18.75" customHeight="1">
      <c r="A21" s="64" t="s">
        <v>592</v>
      </c>
      <c r="B21" s="184"/>
      <c r="C21" s="66" t="s">
        <v>593</v>
      </c>
      <c r="D21" s="67"/>
      <c r="E21" s="67"/>
      <c r="F21" s="69"/>
      <c r="G21" s="64" t="s">
        <v>594</v>
      </c>
      <c r="H21" s="65"/>
      <c r="I21" s="66" t="s">
        <v>595</v>
      </c>
      <c r="J21" s="67"/>
      <c r="K21" s="67"/>
      <c r="L21" s="64" t="s">
        <v>596</v>
      </c>
      <c r="M21" s="65"/>
      <c r="N21" s="66" t="s">
        <v>597</v>
      </c>
      <c r="O21" s="70"/>
      <c r="P21" s="67"/>
      <c r="Q21" s="67"/>
      <c r="R21" s="67"/>
      <c r="S21" s="69"/>
    </row>
    <row r="22" spans="1:19" s="2" customFormat="1" ht="18.75" customHeight="1">
      <c r="A22" s="71" t="s">
        <v>598</v>
      </c>
      <c r="B22" s="185" t="s">
        <v>599</v>
      </c>
      <c r="C22" s="186"/>
      <c r="D22" s="74" t="s">
        <v>600</v>
      </c>
      <c r="E22" s="75">
        <f>'93100201 - Rekapitulácia rozpoč'!C18</f>
        <v>0</v>
      </c>
      <c r="F22" s="187"/>
      <c r="G22" s="71" t="s">
        <v>601</v>
      </c>
      <c r="H22" s="77" t="s">
        <v>713</v>
      </c>
      <c r="I22" s="112"/>
      <c r="J22" s="188">
        <v>0</v>
      </c>
      <c r="K22" s="189"/>
      <c r="L22" s="71" t="s">
        <v>603</v>
      </c>
      <c r="M22" s="80" t="s">
        <v>604</v>
      </c>
      <c r="N22" s="87"/>
      <c r="O22" s="172"/>
      <c r="P22" s="87"/>
      <c r="Q22" s="190"/>
      <c r="R22" s="75">
        <v>0</v>
      </c>
      <c r="S22" s="187"/>
    </row>
    <row r="23" spans="1:19" s="2" customFormat="1" ht="18.75" customHeight="1">
      <c r="A23" s="71" t="s">
        <v>605</v>
      </c>
      <c r="B23" s="191"/>
      <c r="C23" s="192"/>
      <c r="D23" s="74" t="s">
        <v>606</v>
      </c>
      <c r="E23" s="75">
        <f>'93100201 - Rekapitulácia rozpoč'!D18</f>
        <v>0</v>
      </c>
      <c r="F23" s="187"/>
      <c r="G23" s="71" t="s">
        <v>607</v>
      </c>
      <c r="H23" s="16" t="s">
        <v>608</v>
      </c>
      <c r="I23" s="112"/>
      <c r="J23" s="188">
        <v>0</v>
      </c>
      <c r="K23" s="189"/>
      <c r="L23" s="71" t="s">
        <v>609</v>
      </c>
      <c r="M23" s="80" t="s">
        <v>610</v>
      </c>
      <c r="N23" s="87"/>
      <c r="O23" s="172"/>
      <c r="P23" s="87"/>
      <c r="Q23" s="190"/>
      <c r="R23" s="75">
        <v>0</v>
      </c>
      <c r="S23" s="187"/>
    </row>
    <row r="24" spans="1:19" s="2" customFormat="1" ht="18.75" customHeight="1">
      <c r="A24" s="71" t="s">
        <v>611</v>
      </c>
      <c r="B24" s="185" t="s">
        <v>612</v>
      </c>
      <c r="C24" s="186"/>
      <c r="D24" s="74" t="s">
        <v>600</v>
      </c>
      <c r="E24" s="75">
        <v>0</v>
      </c>
      <c r="F24" s="187"/>
      <c r="G24" s="71" t="s">
        <v>613</v>
      </c>
      <c r="H24" s="77" t="s">
        <v>614</v>
      </c>
      <c r="I24" s="112"/>
      <c r="J24" s="188">
        <v>0</v>
      </c>
      <c r="K24" s="189"/>
      <c r="L24" s="71" t="s">
        <v>615</v>
      </c>
      <c r="M24" s="80" t="s">
        <v>616</v>
      </c>
      <c r="N24" s="87"/>
      <c r="O24" s="172"/>
      <c r="P24" s="87"/>
      <c r="Q24" s="190"/>
      <c r="R24" s="75">
        <v>0</v>
      </c>
      <c r="S24" s="187"/>
    </row>
    <row r="25" spans="1:19" s="2" customFormat="1" ht="18.75" customHeight="1">
      <c r="A25" s="71" t="s">
        <v>617</v>
      </c>
      <c r="B25" s="191"/>
      <c r="C25" s="192"/>
      <c r="D25" s="74" t="s">
        <v>606</v>
      </c>
      <c r="E25" s="75">
        <v>0</v>
      </c>
      <c r="F25" s="187"/>
      <c r="G25" s="71" t="s">
        <v>618</v>
      </c>
      <c r="H25" s="77"/>
      <c r="I25" s="112"/>
      <c r="J25" s="188">
        <v>0</v>
      </c>
      <c r="K25" s="189"/>
      <c r="L25" s="71" t="s">
        <v>619</v>
      </c>
      <c r="M25" s="80" t="s">
        <v>620</v>
      </c>
      <c r="N25" s="87"/>
      <c r="O25" s="172"/>
      <c r="P25" s="87"/>
      <c r="Q25" s="190"/>
      <c r="R25" s="75">
        <v>0</v>
      </c>
      <c r="S25" s="187"/>
    </row>
    <row r="26" spans="1:19" s="2" customFormat="1" ht="18.75" customHeight="1">
      <c r="A26" s="71" t="s">
        <v>621</v>
      </c>
      <c r="B26" s="185" t="s">
        <v>622</v>
      </c>
      <c r="C26" s="186"/>
      <c r="D26" s="74" t="s">
        <v>600</v>
      </c>
      <c r="E26" s="75">
        <v>0</v>
      </c>
      <c r="F26" s="187"/>
      <c r="G26" s="86"/>
      <c r="H26" s="87"/>
      <c r="I26" s="112"/>
      <c r="J26" s="188"/>
      <c r="K26" s="189"/>
      <c r="L26" s="71" t="s">
        <v>623</v>
      </c>
      <c r="M26" s="80" t="s">
        <v>624</v>
      </c>
      <c r="N26" s="87"/>
      <c r="O26" s="172"/>
      <c r="P26" s="87"/>
      <c r="Q26" s="190"/>
      <c r="R26" s="75">
        <v>0</v>
      </c>
      <c r="S26" s="187"/>
    </row>
    <row r="27" spans="1:19" s="2" customFormat="1" ht="18.75" customHeight="1">
      <c r="A27" s="71" t="s">
        <v>625</v>
      </c>
      <c r="B27" s="191"/>
      <c r="C27" s="192"/>
      <c r="D27" s="74" t="s">
        <v>606</v>
      </c>
      <c r="E27" s="75">
        <v>0</v>
      </c>
      <c r="F27" s="187"/>
      <c r="G27" s="86"/>
      <c r="H27" s="87"/>
      <c r="I27" s="112"/>
      <c r="J27" s="188"/>
      <c r="K27" s="189"/>
      <c r="L27" s="71" t="s">
        <v>626</v>
      </c>
      <c r="M27" s="77" t="s">
        <v>627</v>
      </c>
      <c r="N27" s="87"/>
      <c r="O27" s="172"/>
      <c r="P27" s="87"/>
      <c r="Q27" s="112"/>
      <c r="R27" s="75">
        <v>0</v>
      </c>
      <c r="S27" s="187"/>
    </row>
    <row r="28" spans="1:19" s="2" customFormat="1" ht="18.75" customHeight="1">
      <c r="A28" s="71" t="s">
        <v>628</v>
      </c>
      <c r="B28" s="802" t="s">
        <v>629</v>
      </c>
      <c r="C28" s="802"/>
      <c r="D28" s="802"/>
      <c r="E28" s="193">
        <f>SUM(E22:E27)</f>
        <v>0</v>
      </c>
      <c r="F28" s="167"/>
      <c r="G28" s="71" t="s">
        <v>630</v>
      </c>
      <c r="H28" s="89" t="s">
        <v>631</v>
      </c>
      <c r="I28" s="112"/>
      <c r="J28" s="194"/>
      <c r="K28" s="195"/>
      <c r="L28" s="71" t="s">
        <v>632</v>
      </c>
      <c r="M28" s="89" t="s">
        <v>633</v>
      </c>
      <c r="N28" s="87"/>
      <c r="O28" s="172"/>
      <c r="P28" s="87"/>
      <c r="Q28" s="112"/>
      <c r="R28" s="193">
        <v>0</v>
      </c>
      <c r="S28" s="167"/>
    </row>
    <row r="29" spans="1:19" s="2" customFormat="1" ht="18.75" customHeight="1">
      <c r="A29" s="90" t="s">
        <v>634</v>
      </c>
      <c r="B29" s="91" t="s">
        <v>635</v>
      </c>
      <c r="C29" s="196"/>
      <c r="D29" s="197"/>
      <c r="E29" s="198">
        <v>0</v>
      </c>
      <c r="F29" s="37"/>
      <c r="G29" s="90" t="s">
        <v>636</v>
      </c>
      <c r="H29" s="91" t="s">
        <v>637</v>
      </c>
      <c r="I29" s="197"/>
      <c r="J29" s="199">
        <v>0</v>
      </c>
      <c r="K29" s="200"/>
      <c r="L29" s="90" t="s">
        <v>638</v>
      </c>
      <c r="M29" s="91" t="s">
        <v>639</v>
      </c>
      <c r="N29" s="196"/>
      <c r="O29" s="36"/>
      <c r="P29" s="196"/>
      <c r="Q29" s="197"/>
      <c r="R29" s="198">
        <v>0</v>
      </c>
      <c r="S29" s="37"/>
    </row>
    <row r="30" spans="1:19" s="2" customFormat="1" ht="18.75" customHeight="1">
      <c r="A30" s="93" t="s">
        <v>572</v>
      </c>
      <c r="B30" s="15"/>
      <c r="C30" s="15"/>
      <c r="D30" s="15"/>
      <c r="E30" s="15"/>
      <c r="F30" s="201"/>
      <c r="G30" s="202"/>
      <c r="H30" s="15"/>
      <c r="I30" s="15"/>
      <c r="J30" s="15"/>
      <c r="K30" s="15"/>
      <c r="L30" s="64" t="s">
        <v>640</v>
      </c>
      <c r="M30" s="170"/>
      <c r="N30" s="66" t="s">
        <v>641</v>
      </c>
      <c r="O30" s="70"/>
      <c r="P30" s="169"/>
      <c r="Q30" s="169"/>
      <c r="R30" s="169"/>
      <c r="S30" s="173"/>
    </row>
    <row r="31" spans="1:19" s="2" customFormat="1" ht="18.75" customHeight="1">
      <c r="A31" s="18"/>
      <c r="B31" s="16"/>
      <c r="C31" s="16"/>
      <c r="D31" s="16"/>
      <c r="E31" s="16"/>
      <c r="F31" s="203"/>
      <c r="G31" s="204"/>
      <c r="H31" s="16"/>
      <c r="I31" s="16"/>
      <c r="J31" s="16"/>
      <c r="K31" s="16"/>
      <c r="L31" s="71" t="s">
        <v>642</v>
      </c>
      <c r="M31" s="77" t="s">
        <v>643</v>
      </c>
      <c r="N31" s="87"/>
      <c r="O31" s="172"/>
      <c r="P31" s="87"/>
      <c r="Q31" s="112"/>
      <c r="R31" s="193">
        <f>E28+J28+R28+E29+J29+R29</f>
        <v>0</v>
      </c>
      <c r="S31" s="167"/>
    </row>
    <row r="32" spans="1:19" s="2" customFormat="1" ht="18.75" customHeight="1" thickBot="1">
      <c r="A32" s="104" t="s">
        <v>644</v>
      </c>
      <c r="B32" s="172"/>
      <c r="C32" s="172"/>
      <c r="D32" s="172"/>
      <c r="E32" s="172"/>
      <c r="F32" s="192"/>
      <c r="G32" s="105" t="s">
        <v>645</v>
      </c>
      <c r="H32" s="172"/>
      <c r="I32" s="172"/>
      <c r="J32" s="172"/>
      <c r="K32" s="172"/>
      <c r="L32" s="71" t="s">
        <v>646</v>
      </c>
      <c r="M32" s="80" t="s">
        <v>647</v>
      </c>
      <c r="N32" s="109">
        <v>20</v>
      </c>
      <c r="O32" s="205" t="s">
        <v>648</v>
      </c>
      <c r="P32" s="111">
        <f>R31</f>
        <v>0</v>
      </c>
      <c r="Q32" s="112"/>
      <c r="R32" s="113">
        <f>P32*0.2</f>
        <v>0</v>
      </c>
      <c r="S32" s="206"/>
    </row>
    <row r="33" spans="1:19" s="2" customFormat="1" ht="12.75" customHeight="1" hidden="1">
      <c r="A33" s="114"/>
      <c r="B33" s="207"/>
      <c r="C33" s="207"/>
      <c r="D33" s="207"/>
      <c r="E33" s="207"/>
      <c r="F33" s="186"/>
      <c r="G33" s="208"/>
      <c r="H33" s="207"/>
      <c r="I33" s="207"/>
      <c r="J33" s="207"/>
      <c r="K33" s="207"/>
      <c r="L33" s="209"/>
      <c r="M33" s="210"/>
      <c r="N33" s="211"/>
      <c r="O33" s="212"/>
      <c r="P33" s="213"/>
      <c r="Q33" s="211"/>
      <c r="R33" s="214"/>
      <c r="S33" s="187"/>
    </row>
    <row r="34" spans="1:19" s="2" customFormat="1" ht="35.25" customHeight="1" thickBot="1">
      <c r="A34" s="120" t="s">
        <v>569</v>
      </c>
      <c r="B34" s="215"/>
      <c r="C34" s="215"/>
      <c r="D34" s="215"/>
      <c r="E34" s="16"/>
      <c r="F34" s="203"/>
      <c r="G34" s="204"/>
      <c r="H34" s="16"/>
      <c r="I34" s="16"/>
      <c r="J34" s="16"/>
      <c r="K34" s="16"/>
      <c r="L34" s="90" t="s">
        <v>649</v>
      </c>
      <c r="M34" s="767" t="s">
        <v>650</v>
      </c>
      <c r="N34" s="800"/>
      <c r="O34" s="800"/>
      <c r="P34" s="800"/>
      <c r="Q34" s="197"/>
      <c r="R34" s="216">
        <f>SUM(R31:R33)</f>
        <v>0</v>
      </c>
      <c r="S34" s="128"/>
    </row>
    <row r="35" spans="1:19" s="2" customFormat="1" ht="33" customHeight="1">
      <c r="A35" s="104" t="s">
        <v>644</v>
      </c>
      <c r="B35" s="172"/>
      <c r="C35" s="172"/>
      <c r="D35" s="172"/>
      <c r="E35" s="172"/>
      <c r="F35" s="192"/>
      <c r="G35" s="105" t="s">
        <v>645</v>
      </c>
      <c r="H35" s="172"/>
      <c r="I35" s="172"/>
      <c r="J35" s="172"/>
      <c r="K35" s="172"/>
      <c r="L35" s="64" t="s">
        <v>651</v>
      </c>
      <c r="M35" s="170"/>
      <c r="N35" s="66" t="s">
        <v>652</v>
      </c>
      <c r="O35" s="70"/>
      <c r="P35" s="169"/>
      <c r="Q35" s="169"/>
      <c r="R35" s="217"/>
      <c r="S35" s="173"/>
    </row>
    <row r="36" spans="1:19" s="2" customFormat="1" ht="20.25" customHeight="1">
      <c r="A36" s="123" t="s">
        <v>576</v>
      </c>
      <c r="B36" s="207"/>
      <c r="C36" s="207"/>
      <c r="D36" s="207"/>
      <c r="E36" s="207"/>
      <c r="F36" s="186"/>
      <c r="G36" s="218"/>
      <c r="H36" s="207"/>
      <c r="I36" s="207"/>
      <c r="J36" s="207"/>
      <c r="K36" s="207"/>
      <c r="L36" s="71" t="s">
        <v>653</v>
      </c>
      <c r="M36" s="77" t="s">
        <v>714</v>
      </c>
      <c r="N36" s="87"/>
      <c r="O36" s="172"/>
      <c r="P36" s="87"/>
      <c r="Q36" s="112"/>
      <c r="R36" s="75">
        <v>0</v>
      </c>
      <c r="S36" s="187"/>
    </row>
    <row r="37" spans="1:19" s="2" customFormat="1" ht="18.75" customHeight="1">
      <c r="A37" s="18"/>
      <c r="B37" s="16"/>
      <c r="C37" s="16"/>
      <c r="D37" s="16"/>
      <c r="E37" s="16"/>
      <c r="F37" s="203"/>
      <c r="G37" s="219"/>
      <c r="H37" s="16"/>
      <c r="I37" s="16"/>
      <c r="J37" s="16"/>
      <c r="K37" s="16"/>
      <c r="L37" s="71" t="s">
        <v>655</v>
      </c>
      <c r="M37" s="77" t="s">
        <v>656</v>
      </c>
      <c r="N37" s="87"/>
      <c r="O37" s="172"/>
      <c r="P37" s="87"/>
      <c r="Q37" s="112"/>
      <c r="R37" s="75">
        <v>0</v>
      </c>
      <c r="S37" s="187"/>
    </row>
    <row r="38" spans="1:19" s="2" customFormat="1" ht="18.75" customHeight="1" thickBot="1">
      <c r="A38" s="124" t="s">
        <v>644</v>
      </c>
      <c r="B38" s="36"/>
      <c r="C38" s="36"/>
      <c r="D38" s="36"/>
      <c r="E38" s="36"/>
      <c r="F38" s="220"/>
      <c r="G38" s="126" t="s">
        <v>645</v>
      </c>
      <c r="H38" s="36"/>
      <c r="I38" s="36"/>
      <c r="J38" s="36"/>
      <c r="K38" s="36"/>
      <c r="L38" s="90" t="s">
        <v>657</v>
      </c>
      <c r="M38" s="91" t="s">
        <v>715</v>
      </c>
      <c r="N38" s="196"/>
      <c r="O38" s="221"/>
      <c r="P38" s="196"/>
      <c r="Q38" s="197"/>
      <c r="R38" s="92">
        <v>0</v>
      </c>
      <c r="S38" s="222"/>
    </row>
  </sheetData>
  <sheetProtection/>
  <mergeCells count="13">
    <mergeCell ref="B28:D28"/>
    <mergeCell ref="B12:D12"/>
    <mergeCell ref="E12:M12"/>
    <mergeCell ref="Q12:R12"/>
    <mergeCell ref="H15:I15"/>
    <mergeCell ref="E9:M9"/>
    <mergeCell ref="E10:M10"/>
    <mergeCell ref="M34:P34"/>
    <mergeCell ref="E11:M11"/>
    <mergeCell ref="E5:M5"/>
    <mergeCell ref="E6:M6"/>
    <mergeCell ref="E7:M7"/>
    <mergeCell ref="B8:D8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74" r:id="rId1"/>
  <headerFooter alignWithMargins="0">
    <oddFooter>&amp;C   Strana &amp;P  z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view="pageBreakPreview" zoomScaleSheetLayoutView="100" zoomScalePageLayoutView="0" workbookViewId="0" topLeftCell="A1">
      <selection activeCell="E18" sqref="E18"/>
    </sheetView>
  </sheetViews>
  <sheetFormatPr defaultColWidth="13.33203125" defaultRowHeight="9" customHeight="1"/>
  <cols>
    <col min="1" max="1" width="19.33203125" style="335" customWidth="1"/>
    <col min="2" max="2" width="90.5" style="335" customWidth="1"/>
    <col min="3" max="3" width="27.5" style="335" customWidth="1"/>
    <col min="4" max="4" width="26.33203125" style="335" customWidth="1"/>
    <col min="5" max="5" width="26.83203125" style="335" customWidth="1"/>
    <col min="6" max="7" width="24.66015625" style="335" customWidth="1"/>
    <col min="8" max="16384" width="13.33203125" style="335" customWidth="1"/>
  </cols>
  <sheetData>
    <row r="1" spans="1:7" ht="30" customHeight="1">
      <c r="A1" s="903" t="s">
        <v>721</v>
      </c>
      <c r="B1" s="903"/>
      <c r="C1" s="903"/>
      <c r="D1" s="903"/>
      <c r="E1" s="903"/>
      <c r="F1" s="903"/>
      <c r="G1" s="903"/>
    </row>
    <row r="2" spans="1:7" ht="12" customHeight="1">
      <c r="A2" s="336" t="s">
        <v>722</v>
      </c>
      <c r="B2" s="336"/>
      <c r="C2" s="336"/>
      <c r="D2" s="336"/>
      <c r="E2" s="336"/>
      <c r="F2" s="336"/>
      <c r="G2" s="336"/>
    </row>
    <row r="3" spans="1:7" ht="12" customHeight="1">
      <c r="A3" s="336" t="s">
        <v>955</v>
      </c>
      <c r="B3" s="336"/>
      <c r="C3" s="336"/>
      <c r="D3" s="336"/>
      <c r="E3" s="336"/>
      <c r="F3" s="336"/>
      <c r="G3" s="336"/>
    </row>
    <row r="4" spans="1:7" ht="12.75" customHeight="1">
      <c r="A4" s="337" t="s">
        <v>956</v>
      </c>
      <c r="B4" s="337" t="s">
        <v>957</v>
      </c>
      <c r="C4" s="336"/>
      <c r="D4" s="336"/>
      <c r="E4" s="336"/>
      <c r="F4" s="336"/>
      <c r="G4" s="336"/>
    </row>
    <row r="5" spans="1:7" ht="6" customHeight="1">
      <c r="A5" s="338"/>
      <c r="B5" s="338"/>
      <c r="C5" s="338"/>
      <c r="D5" s="338"/>
      <c r="E5" s="338"/>
      <c r="F5" s="338"/>
      <c r="G5" s="338"/>
    </row>
    <row r="6" spans="1:7" ht="12.75" customHeight="1">
      <c r="A6" s="339" t="s">
        <v>726</v>
      </c>
      <c r="B6" s="339"/>
      <c r="C6" s="340"/>
      <c r="D6" s="341"/>
      <c r="E6" s="340"/>
      <c r="F6" s="340"/>
      <c r="G6" s="340"/>
    </row>
    <row r="7" spans="1:7" ht="14.25" customHeight="1">
      <c r="A7" s="339" t="s">
        <v>727</v>
      </c>
      <c r="B7" s="339"/>
      <c r="C7" s="342"/>
      <c r="D7" s="904" t="s">
        <v>728</v>
      </c>
      <c r="E7" s="905"/>
      <c r="F7" s="906"/>
      <c r="G7" s="342"/>
    </row>
    <row r="8" spans="1:7" ht="14.25" customHeight="1">
      <c r="A8" s="339" t="s">
        <v>729</v>
      </c>
      <c r="B8" s="339"/>
      <c r="C8" s="342"/>
      <c r="D8" s="339" t="s">
        <v>339</v>
      </c>
      <c r="E8" s="342"/>
      <c r="F8" s="342"/>
      <c r="G8" s="342"/>
    </row>
    <row r="9" spans="1:7" ht="6" customHeight="1">
      <c r="A9" s="343"/>
      <c r="B9" s="343"/>
      <c r="C9" s="343"/>
      <c r="D9" s="343"/>
      <c r="E9" s="343"/>
      <c r="F9" s="343"/>
      <c r="G9" s="343"/>
    </row>
    <row r="10" spans="1:7" ht="23.25" customHeight="1">
      <c r="A10" s="344" t="s">
        <v>668</v>
      </c>
      <c r="B10" s="344" t="s">
        <v>731</v>
      </c>
      <c r="C10" s="344" t="s">
        <v>732</v>
      </c>
      <c r="D10" s="344" t="s">
        <v>606</v>
      </c>
      <c r="E10" s="344" t="s">
        <v>733</v>
      </c>
      <c r="F10" s="344" t="s">
        <v>734</v>
      </c>
      <c r="G10" s="344" t="s">
        <v>735</v>
      </c>
    </row>
    <row r="11" spans="1:7" ht="12.75" customHeight="1" hidden="1">
      <c r="A11" s="344" t="s">
        <v>598</v>
      </c>
      <c r="B11" s="344" t="s">
        <v>605</v>
      </c>
      <c r="C11" s="345" t="s">
        <v>611</v>
      </c>
      <c r="D11" s="345" t="s">
        <v>617</v>
      </c>
      <c r="E11" s="345" t="s">
        <v>621</v>
      </c>
      <c r="F11" s="345" t="s">
        <v>625</v>
      </c>
      <c r="G11" s="345" t="s">
        <v>628</v>
      </c>
    </row>
    <row r="12" spans="1:7" ht="3.75" customHeight="1">
      <c r="A12" s="346"/>
      <c r="B12" s="346"/>
      <c r="C12" s="343"/>
      <c r="D12" s="343"/>
      <c r="E12" s="343"/>
      <c r="F12" s="343"/>
      <c r="G12" s="343"/>
    </row>
    <row r="13" spans="1:7" ht="30" customHeight="1">
      <c r="A13" s="347" t="s">
        <v>599</v>
      </c>
      <c r="B13" s="348" t="s">
        <v>736</v>
      </c>
      <c r="C13" s="479">
        <f>SUM(C14:C17)</f>
        <v>0</v>
      </c>
      <c r="D13" s="479">
        <f>SUM(D14:D17)</f>
        <v>0</v>
      </c>
      <c r="E13" s="479">
        <f>SUM(E14:E17)</f>
        <v>0</v>
      </c>
      <c r="F13" s="349">
        <f>SUM(F14:F17)</f>
        <v>183.157428148</v>
      </c>
      <c r="G13" s="349">
        <f>SUM(G14:G17)</f>
        <v>367.1122</v>
      </c>
    </row>
    <row r="14" spans="1:7" ht="27.75" customHeight="1">
      <c r="A14" s="350" t="s">
        <v>598</v>
      </c>
      <c r="B14" s="351" t="s">
        <v>737</v>
      </c>
      <c r="C14" s="480">
        <v>0</v>
      </c>
      <c r="D14" s="480">
        <f>'93100201 - Rozpočet'!G15</f>
        <v>0</v>
      </c>
      <c r="E14" s="480">
        <f>C14+D14</f>
        <v>0</v>
      </c>
      <c r="F14" s="352">
        <v>0</v>
      </c>
      <c r="G14" s="352">
        <v>367.1122</v>
      </c>
    </row>
    <row r="15" spans="1:7" ht="27.75" customHeight="1">
      <c r="A15" s="350" t="s">
        <v>621</v>
      </c>
      <c r="B15" s="351" t="s">
        <v>739</v>
      </c>
      <c r="C15" s="480">
        <f>'93100201 - Rozpočet'!G18+'93100201 - Rozpočet'!G19</f>
        <v>0</v>
      </c>
      <c r="D15" s="480">
        <f>'93100201 - Rozpočet'!G17</f>
        <v>0</v>
      </c>
      <c r="E15" s="480">
        <f>C15+D15</f>
        <v>0</v>
      </c>
      <c r="F15" s="352">
        <v>183.069862</v>
      </c>
      <c r="G15" s="352">
        <v>0</v>
      </c>
    </row>
    <row r="16" spans="1:7" ht="27.75" customHeight="1">
      <c r="A16" s="350" t="s">
        <v>607</v>
      </c>
      <c r="B16" s="351" t="s">
        <v>740</v>
      </c>
      <c r="C16" s="480">
        <f>'93100201 - Rozpočet'!G22</f>
        <v>0</v>
      </c>
      <c r="D16" s="480">
        <f>'93100201 - Rozpočet'!G21</f>
        <v>0</v>
      </c>
      <c r="E16" s="480">
        <f>C16+D16</f>
        <v>0</v>
      </c>
      <c r="F16" s="352">
        <v>0.087566148</v>
      </c>
      <c r="G16" s="352">
        <v>0</v>
      </c>
    </row>
    <row r="17" spans="1:7" ht="27.75" customHeight="1">
      <c r="A17" s="350" t="s">
        <v>741</v>
      </c>
      <c r="B17" s="351" t="s">
        <v>742</v>
      </c>
      <c r="C17" s="480">
        <v>0</v>
      </c>
      <c r="D17" s="480">
        <f>'93100201 - Rozpočet'!G24</f>
        <v>0</v>
      </c>
      <c r="E17" s="480">
        <f>C17+D17</f>
        <v>0</v>
      </c>
      <c r="F17" s="352">
        <v>0</v>
      </c>
      <c r="G17" s="352">
        <v>0</v>
      </c>
    </row>
    <row r="18" spans="1:7" ht="30" customHeight="1">
      <c r="A18" s="353"/>
      <c r="B18" s="354" t="s">
        <v>746</v>
      </c>
      <c r="C18" s="481">
        <f>C13</f>
        <v>0</v>
      </c>
      <c r="D18" s="481">
        <f>D13</f>
        <v>0</v>
      </c>
      <c r="E18" s="481">
        <f>E13</f>
        <v>0</v>
      </c>
      <c r="F18" s="355">
        <f>F13</f>
        <v>183.157428148</v>
      </c>
      <c r="G18" s="355">
        <f>G13</f>
        <v>367.1122</v>
      </c>
    </row>
  </sheetData>
  <sheetProtection/>
  <mergeCells count="2">
    <mergeCell ref="A1:G1"/>
    <mergeCell ref="D7:F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50" r:id="rId1"/>
  <headerFooter alignWithMargins="0">
    <oddFooter>&amp;C   Strana &amp;P  z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view="pageBreakPreview" zoomScaleSheetLayoutView="100" zoomScalePageLayoutView="0" workbookViewId="0" topLeftCell="A1">
      <selection activeCell="N21" sqref="N21"/>
    </sheetView>
  </sheetViews>
  <sheetFormatPr defaultColWidth="13.16015625" defaultRowHeight="9" customHeight="1"/>
  <cols>
    <col min="1" max="1" width="5" style="269" customWidth="1"/>
    <col min="2" max="2" width="17.33203125" style="270" customWidth="1"/>
    <col min="3" max="3" width="62.33203125" style="270" customWidth="1"/>
    <col min="4" max="4" width="4.83203125" style="270" customWidth="1"/>
    <col min="5" max="5" width="14.16015625" style="271" customWidth="1"/>
    <col min="6" max="6" width="14.33203125" style="271" customWidth="1"/>
    <col min="7" max="7" width="21.66015625" style="271" customWidth="1"/>
    <col min="8" max="8" width="17.33203125" style="271" customWidth="1"/>
    <col min="9" max="16384" width="13.16015625" style="1" customWidth="1"/>
  </cols>
  <sheetData>
    <row r="1" spans="1:8" s="2" customFormat="1" ht="27" customHeight="1">
      <c r="A1" s="845" t="s">
        <v>308</v>
      </c>
      <c r="B1" s="846"/>
      <c r="C1" s="846"/>
      <c r="D1" s="846"/>
      <c r="E1" s="846"/>
      <c r="F1" s="846"/>
      <c r="G1" s="846"/>
      <c r="H1" s="846"/>
    </row>
    <row r="2" spans="1:8" s="2" customFormat="1" ht="12" customHeight="1">
      <c r="A2" s="133" t="s">
        <v>722</v>
      </c>
      <c r="B2" s="137"/>
      <c r="C2" s="137"/>
      <c r="D2" s="137"/>
      <c r="E2" s="137"/>
      <c r="F2" s="137"/>
      <c r="G2" s="137"/>
      <c r="H2" s="137"/>
    </row>
    <row r="3" spans="1:8" s="2" customFormat="1" ht="12" customHeight="1">
      <c r="A3" s="133" t="s">
        <v>955</v>
      </c>
      <c r="B3" s="137"/>
      <c r="C3" s="137"/>
      <c r="D3" s="137"/>
      <c r="E3" s="137"/>
      <c r="F3" s="137"/>
      <c r="G3" s="137"/>
      <c r="H3" s="137"/>
    </row>
    <row r="4" spans="1:8" s="2" customFormat="1" ht="12.75" customHeight="1">
      <c r="A4" s="244" t="s">
        <v>956</v>
      </c>
      <c r="B4" s="133"/>
      <c r="C4" s="244" t="s">
        <v>957</v>
      </c>
      <c r="D4" s="134"/>
      <c r="E4" s="134"/>
      <c r="F4" s="134"/>
      <c r="G4" s="134"/>
      <c r="H4" s="134"/>
    </row>
    <row r="5" spans="1:8" s="2" customFormat="1" ht="6" customHeight="1">
      <c r="A5" s="245"/>
      <c r="B5" s="246"/>
      <c r="C5" s="246"/>
      <c r="D5" s="246"/>
      <c r="E5" s="247"/>
      <c r="F5" s="247"/>
      <c r="G5" s="247"/>
      <c r="H5" s="247"/>
    </row>
    <row r="6" spans="1:8" s="2" customFormat="1" ht="12" customHeight="1">
      <c r="A6" s="137" t="s">
        <v>726</v>
      </c>
      <c r="B6" s="137"/>
      <c r="C6" s="137"/>
      <c r="D6" s="137"/>
      <c r="E6" s="137"/>
      <c r="F6" s="137"/>
      <c r="G6" s="137"/>
      <c r="H6" s="137"/>
    </row>
    <row r="7" spans="1:8" s="2" customFormat="1" ht="12.75" customHeight="1">
      <c r="A7" s="137" t="s">
        <v>747</v>
      </c>
      <c r="B7" s="137"/>
      <c r="C7" s="137"/>
      <c r="D7" s="137"/>
      <c r="E7" s="137" t="s">
        <v>728</v>
      </c>
      <c r="F7" s="137"/>
      <c r="G7" s="137"/>
      <c r="H7" s="137"/>
    </row>
    <row r="8" spans="1:8" s="2" customFormat="1" ht="12.75" customHeight="1">
      <c r="A8" s="847" t="s">
        <v>729</v>
      </c>
      <c r="B8" s="848"/>
      <c r="C8" s="848"/>
      <c r="D8" s="248"/>
      <c r="E8" s="137" t="s">
        <v>339</v>
      </c>
      <c r="F8" s="249"/>
      <c r="G8" s="249"/>
      <c r="H8" s="249"/>
    </row>
    <row r="9" spans="1:8" s="2" customFormat="1" ht="6" customHeight="1">
      <c r="A9" s="245"/>
      <c r="B9" s="245"/>
      <c r="C9" s="245"/>
      <c r="D9" s="245"/>
      <c r="E9" s="245"/>
      <c r="F9" s="245"/>
      <c r="G9" s="245"/>
      <c r="H9" s="245"/>
    </row>
    <row r="10" spans="1:8" s="2" customFormat="1" ht="27.75" customHeight="1">
      <c r="A10" s="250" t="s">
        <v>748</v>
      </c>
      <c r="B10" s="250" t="s">
        <v>749</v>
      </c>
      <c r="C10" s="250" t="s">
        <v>731</v>
      </c>
      <c r="D10" s="250" t="s">
        <v>750</v>
      </c>
      <c r="E10" s="250" t="s">
        <v>751</v>
      </c>
      <c r="F10" s="250" t="s">
        <v>752</v>
      </c>
      <c r="G10" s="250" t="s">
        <v>733</v>
      </c>
      <c r="H10" s="250" t="s">
        <v>734</v>
      </c>
    </row>
    <row r="11" spans="1:8" s="2" customFormat="1" ht="12.75" customHeight="1" hidden="1">
      <c r="A11" s="250" t="s">
        <v>598</v>
      </c>
      <c r="B11" s="250" t="s">
        <v>605</v>
      </c>
      <c r="C11" s="250" t="s">
        <v>611</v>
      </c>
      <c r="D11" s="250" t="s">
        <v>617</v>
      </c>
      <c r="E11" s="250" t="s">
        <v>621</v>
      </c>
      <c r="F11" s="250" t="s">
        <v>625</v>
      </c>
      <c r="G11" s="250" t="s">
        <v>628</v>
      </c>
      <c r="H11" s="250" t="s">
        <v>601</v>
      </c>
    </row>
    <row r="12" spans="1:8" s="2" customFormat="1" ht="3" customHeight="1">
      <c r="A12" s="245"/>
      <c r="B12" s="245"/>
      <c r="C12" s="245"/>
      <c r="D12" s="245"/>
      <c r="E12" s="245"/>
      <c r="F12" s="245"/>
      <c r="G12" s="245"/>
      <c r="H12" s="245"/>
    </row>
    <row r="13" spans="1:8" s="2" customFormat="1" ht="30" customHeight="1">
      <c r="A13" s="251"/>
      <c r="B13" s="252" t="s">
        <v>599</v>
      </c>
      <c r="C13" s="252" t="s">
        <v>736</v>
      </c>
      <c r="D13" s="252"/>
      <c r="E13" s="253"/>
      <c r="F13" s="461"/>
      <c r="G13" s="461">
        <f>G14+G16+G20+G23</f>
        <v>0</v>
      </c>
      <c r="H13" s="253">
        <f>H14+H16+H20+H23</f>
        <v>183.15742814800004</v>
      </c>
    </row>
    <row r="14" spans="1:8" s="2" customFormat="1" ht="27.75" customHeight="1">
      <c r="A14" s="254"/>
      <c r="B14" s="255" t="s">
        <v>598</v>
      </c>
      <c r="C14" s="255" t="s">
        <v>737</v>
      </c>
      <c r="D14" s="255"/>
      <c r="E14" s="256"/>
      <c r="F14" s="462"/>
      <c r="G14" s="462">
        <f>SUM(G15)</f>
        <v>0</v>
      </c>
      <c r="H14" s="256">
        <f>SUM(H15)</f>
        <v>0</v>
      </c>
    </row>
    <row r="15" spans="1:8" s="2" customFormat="1" ht="24.75" customHeight="1">
      <c r="A15" s="257">
        <v>1</v>
      </c>
      <c r="B15" s="258" t="s">
        <v>753</v>
      </c>
      <c r="C15" s="258" t="s">
        <v>754</v>
      </c>
      <c r="D15" s="258" t="s">
        <v>755</v>
      </c>
      <c r="E15" s="259">
        <v>1411.97</v>
      </c>
      <c r="F15" s="463"/>
      <c r="G15" s="463">
        <f>ROUND(E15*F15,2)</f>
        <v>0</v>
      </c>
      <c r="H15" s="259">
        <v>0</v>
      </c>
    </row>
    <row r="16" spans="1:8" s="2" customFormat="1" ht="27.75" customHeight="1">
      <c r="A16" s="254"/>
      <c r="B16" s="255" t="s">
        <v>621</v>
      </c>
      <c r="C16" s="255" t="s">
        <v>739</v>
      </c>
      <c r="D16" s="255"/>
      <c r="E16" s="256"/>
      <c r="F16" s="462"/>
      <c r="G16" s="462">
        <f>SUM(G17:G19)</f>
        <v>0</v>
      </c>
      <c r="H16" s="256">
        <f>SUM(H17:H19)</f>
        <v>183.06986200000003</v>
      </c>
    </row>
    <row r="17" spans="1:8" s="2" customFormat="1" ht="12" customHeight="1">
      <c r="A17" s="257">
        <v>2</v>
      </c>
      <c r="B17" s="258" t="s">
        <v>899</v>
      </c>
      <c r="C17" s="258" t="s">
        <v>944</v>
      </c>
      <c r="D17" s="258" t="s">
        <v>755</v>
      </c>
      <c r="E17" s="259">
        <v>1437.39</v>
      </c>
      <c r="F17" s="463"/>
      <c r="G17" s="463">
        <f>ROUND(E17*F17,2)</f>
        <v>0</v>
      </c>
      <c r="H17" s="259">
        <v>160.98768</v>
      </c>
    </row>
    <row r="18" spans="1:8" s="2" customFormat="1" ht="21" customHeight="1">
      <c r="A18" s="260">
        <v>3</v>
      </c>
      <c r="B18" s="261" t="s">
        <v>901</v>
      </c>
      <c r="C18" s="261" t="s">
        <v>902</v>
      </c>
      <c r="D18" s="261" t="s">
        <v>755</v>
      </c>
      <c r="E18" s="262">
        <v>142.609</v>
      </c>
      <c r="F18" s="464"/>
      <c r="G18" s="464">
        <f>ROUND(E18*F18,2)</f>
        <v>0</v>
      </c>
      <c r="H18" s="262">
        <v>18.53917</v>
      </c>
    </row>
    <row r="19" spans="1:8" s="2" customFormat="1" ht="23.25" customHeight="1">
      <c r="A19" s="260">
        <v>4</v>
      </c>
      <c r="B19" s="261" t="s">
        <v>903</v>
      </c>
      <c r="C19" s="261" t="s">
        <v>904</v>
      </c>
      <c r="D19" s="261" t="s">
        <v>755</v>
      </c>
      <c r="E19" s="262">
        <v>25.674</v>
      </c>
      <c r="F19" s="464"/>
      <c r="G19" s="464">
        <f>ROUND(E19*F19,2)</f>
        <v>0</v>
      </c>
      <c r="H19" s="262">
        <v>3.543012</v>
      </c>
    </row>
    <row r="20" spans="1:8" s="2" customFormat="1" ht="27.75" customHeight="1">
      <c r="A20" s="254"/>
      <c r="B20" s="255" t="s">
        <v>607</v>
      </c>
      <c r="C20" s="255" t="s">
        <v>740</v>
      </c>
      <c r="D20" s="255"/>
      <c r="E20" s="256"/>
      <c r="F20" s="462"/>
      <c r="G20" s="462">
        <f>SUM(G21:G22)</f>
        <v>0</v>
      </c>
      <c r="H20" s="256">
        <f>SUM(H21:H22)</f>
        <v>0.08756614800000001</v>
      </c>
    </row>
    <row r="21" spans="1:8" s="2" customFormat="1" ht="23.25" customHeight="1">
      <c r="A21" s="257">
        <v>5</v>
      </c>
      <c r="B21" s="258" t="s">
        <v>861</v>
      </c>
      <c r="C21" s="258" t="s">
        <v>862</v>
      </c>
      <c r="D21" s="258" t="s">
        <v>799</v>
      </c>
      <c r="E21" s="259">
        <v>3</v>
      </c>
      <c r="F21" s="463"/>
      <c r="G21" s="463">
        <f>ROUND(E21*F21,2)</f>
        <v>0</v>
      </c>
      <c r="H21" s="259">
        <v>0.013766148</v>
      </c>
    </row>
    <row r="22" spans="1:8" s="2" customFormat="1" ht="12" customHeight="1">
      <c r="A22" s="260">
        <v>6</v>
      </c>
      <c r="B22" s="261" t="s">
        <v>863</v>
      </c>
      <c r="C22" s="261" t="s">
        <v>864</v>
      </c>
      <c r="D22" s="261" t="s">
        <v>799</v>
      </c>
      <c r="E22" s="262">
        <v>3</v>
      </c>
      <c r="F22" s="464"/>
      <c r="G22" s="464">
        <f>ROUND(E22*F22,2)</f>
        <v>0</v>
      </c>
      <c r="H22" s="262">
        <v>0.0738</v>
      </c>
    </row>
    <row r="23" spans="1:8" s="2" customFormat="1" ht="27.75" customHeight="1">
      <c r="A23" s="254"/>
      <c r="B23" s="255" t="s">
        <v>741</v>
      </c>
      <c r="C23" s="255" t="s">
        <v>742</v>
      </c>
      <c r="D23" s="255"/>
      <c r="E23" s="256"/>
      <c r="F23" s="462"/>
      <c r="G23" s="462">
        <f>SUM(G24)</f>
        <v>0</v>
      </c>
      <c r="H23" s="256">
        <f>SUM(H24)</f>
        <v>0</v>
      </c>
    </row>
    <row r="24" spans="1:8" s="2" customFormat="1" ht="25.5" customHeight="1">
      <c r="A24" s="257">
        <v>7</v>
      </c>
      <c r="B24" s="258" t="s">
        <v>877</v>
      </c>
      <c r="C24" s="258" t="s">
        <v>878</v>
      </c>
      <c r="D24" s="258" t="s">
        <v>778</v>
      </c>
      <c r="E24" s="259">
        <v>183.157</v>
      </c>
      <c r="F24" s="463"/>
      <c r="G24" s="463">
        <f>ROUND(E24*F24,2)</f>
        <v>0</v>
      </c>
      <c r="H24" s="259">
        <v>0</v>
      </c>
    </row>
    <row r="25" spans="1:8" s="2" customFormat="1" ht="30" customHeight="1">
      <c r="A25" s="266"/>
      <c r="B25" s="267"/>
      <c r="C25" s="267" t="s">
        <v>746</v>
      </c>
      <c r="D25" s="267"/>
      <c r="E25" s="268"/>
      <c r="F25" s="465"/>
      <c r="G25" s="465">
        <f>G13</f>
        <v>0</v>
      </c>
      <c r="H25" s="268">
        <f>H13</f>
        <v>183.15742814800004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77" r:id="rId1"/>
  <headerFooter alignWithMargins="0">
    <oddFooter>&amp;C   Strana &amp;P  z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view="pageBreakPreview" zoomScaleSheetLayoutView="100" zoomScalePageLayoutView="0" workbookViewId="0" topLeftCell="A1">
      <pane ySplit="3" topLeftCell="BM10" activePane="bottomLeft" state="frozen"/>
      <selection pane="topLeft" activeCell="A1" sqref="A1"/>
      <selection pane="bottomLeft" activeCell="E28" sqref="E28"/>
    </sheetView>
  </sheetViews>
  <sheetFormatPr defaultColWidth="13.16015625" defaultRowHeight="9" customHeight="1"/>
  <cols>
    <col min="1" max="1" width="3.83203125" style="2" customWidth="1"/>
    <col min="2" max="2" width="3.16015625" style="2" customWidth="1"/>
    <col min="3" max="3" width="4.83203125" style="2" customWidth="1"/>
    <col min="4" max="4" width="14.66015625" style="2" customWidth="1"/>
    <col min="5" max="5" width="18.5" style="2" customWidth="1"/>
    <col min="6" max="6" width="0.65625" style="2" customWidth="1"/>
    <col min="7" max="7" width="4" style="2" customWidth="1"/>
    <col min="8" max="8" width="3.83203125" style="2" customWidth="1"/>
    <col min="9" max="9" width="15.5" style="2" customWidth="1"/>
    <col min="10" max="10" width="20.16015625" style="2" customWidth="1"/>
    <col min="11" max="11" width="0.82421875" style="2" customWidth="1"/>
    <col min="12" max="12" width="3.83203125" style="2" customWidth="1"/>
    <col min="13" max="13" width="4.66015625" style="2" customWidth="1"/>
    <col min="14" max="14" width="11.33203125" style="2" customWidth="1"/>
    <col min="15" max="15" width="5.5" style="2" customWidth="1"/>
    <col min="16" max="16" width="19.16015625" style="2" customWidth="1"/>
    <col min="17" max="17" width="9.33203125" style="2" customWidth="1"/>
    <col min="18" max="18" width="18.16015625" style="2" customWidth="1"/>
    <col min="19" max="19" width="0.65625" style="2" customWidth="1"/>
    <col min="20" max="16384" width="13.16015625" style="1" customWidth="1"/>
  </cols>
  <sheetData>
    <row r="1" spans="1:19" s="2" customFormat="1" ht="14.2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  <c r="P1" s="151"/>
      <c r="Q1" s="151"/>
      <c r="R1" s="151"/>
      <c r="S1" s="153"/>
    </row>
    <row r="2" spans="1:19" s="2" customFormat="1" ht="21" customHeight="1">
      <c r="A2" s="154"/>
      <c r="B2" s="131"/>
      <c r="C2" s="131"/>
      <c r="D2" s="131"/>
      <c r="E2" s="131"/>
      <c r="F2" s="131"/>
      <c r="G2" s="155" t="s">
        <v>560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56"/>
    </row>
    <row r="3" spans="1:19" s="2" customFormat="1" ht="11.25" customHeight="1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9"/>
    </row>
    <row r="4" spans="1:19" s="2" customFormat="1" ht="9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" customHeight="1">
      <c r="A5" s="18"/>
      <c r="B5" s="16" t="s">
        <v>561</v>
      </c>
      <c r="C5" s="16"/>
      <c r="D5" s="16"/>
      <c r="E5" s="788" t="s">
        <v>661</v>
      </c>
      <c r="F5" s="789"/>
      <c r="G5" s="789"/>
      <c r="H5" s="789"/>
      <c r="I5" s="789"/>
      <c r="J5" s="789"/>
      <c r="K5" s="789"/>
      <c r="L5" s="789"/>
      <c r="M5" s="790"/>
      <c r="N5" s="16"/>
      <c r="O5" s="16"/>
      <c r="P5" s="16" t="s">
        <v>563</v>
      </c>
      <c r="Q5" s="160"/>
      <c r="R5" s="20"/>
      <c r="S5" s="21"/>
    </row>
    <row r="6" spans="1:19" s="2" customFormat="1" ht="24" customHeight="1">
      <c r="A6" s="18"/>
      <c r="B6" s="16" t="s">
        <v>705</v>
      </c>
      <c r="C6" s="16"/>
      <c r="D6" s="16"/>
      <c r="E6" s="777" t="s">
        <v>953</v>
      </c>
      <c r="F6" s="778"/>
      <c r="G6" s="778"/>
      <c r="H6" s="778"/>
      <c r="I6" s="778"/>
      <c r="J6" s="778"/>
      <c r="K6" s="778"/>
      <c r="L6" s="778"/>
      <c r="M6" s="779"/>
      <c r="N6" s="16"/>
      <c r="O6" s="16"/>
      <c r="P6" s="16" t="s">
        <v>564</v>
      </c>
      <c r="Q6" s="161"/>
      <c r="R6" s="23"/>
      <c r="S6" s="21"/>
    </row>
    <row r="7" spans="1:19" s="2" customFormat="1" ht="24" customHeight="1" thickBot="1">
      <c r="A7" s="18"/>
      <c r="B7" s="16" t="s">
        <v>717</v>
      </c>
      <c r="C7" s="16"/>
      <c r="D7" s="16"/>
      <c r="E7" s="780" t="s">
        <v>958</v>
      </c>
      <c r="F7" s="764"/>
      <c r="G7" s="764"/>
      <c r="H7" s="764"/>
      <c r="I7" s="764"/>
      <c r="J7" s="764"/>
      <c r="K7" s="764"/>
      <c r="L7" s="764"/>
      <c r="M7" s="765"/>
      <c r="N7" s="16"/>
      <c r="O7" s="16"/>
      <c r="P7" s="16" t="s">
        <v>565</v>
      </c>
      <c r="Q7" s="24" t="s">
        <v>566</v>
      </c>
      <c r="R7" s="25"/>
      <c r="S7" s="21"/>
    </row>
    <row r="8" spans="1:19" s="2" customFormat="1" ht="24" customHeight="1" thickBot="1">
      <c r="A8" s="18"/>
      <c r="B8" s="766"/>
      <c r="C8" s="766"/>
      <c r="D8" s="76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567</v>
      </c>
      <c r="Q8" s="16" t="s">
        <v>568</v>
      </c>
      <c r="R8" s="16"/>
      <c r="S8" s="21"/>
    </row>
    <row r="9" spans="1:19" s="2" customFormat="1" ht="24" customHeight="1" thickBot="1">
      <c r="A9" s="18"/>
      <c r="B9" s="16" t="s">
        <v>569</v>
      </c>
      <c r="C9" s="16"/>
      <c r="D9" s="16"/>
      <c r="E9" s="797" t="s">
        <v>570</v>
      </c>
      <c r="F9" s="798"/>
      <c r="G9" s="798"/>
      <c r="H9" s="798"/>
      <c r="I9" s="798"/>
      <c r="J9" s="798"/>
      <c r="K9" s="798"/>
      <c r="L9" s="798"/>
      <c r="M9" s="799"/>
      <c r="N9" s="16"/>
      <c r="O9" s="16"/>
      <c r="P9" s="26" t="s">
        <v>571</v>
      </c>
      <c r="Q9" s="129"/>
      <c r="R9" s="128"/>
      <c r="S9" s="21"/>
    </row>
    <row r="10" spans="1:19" s="2" customFormat="1" ht="24" customHeight="1" thickBot="1">
      <c r="A10" s="18"/>
      <c r="B10" s="16" t="s">
        <v>572</v>
      </c>
      <c r="C10" s="16"/>
      <c r="D10" s="16"/>
      <c r="E10" s="803" t="s">
        <v>573</v>
      </c>
      <c r="F10" s="781"/>
      <c r="G10" s="781"/>
      <c r="H10" s="781"/>
      <c r="I10" s="781"/>
      <c r="J10" s="781"/>
      <c r="K10" s="781"/>
      <c r="L10" s="781"/>
      <c r="M10" s="782"/>
      <c r="N10" s="16"/>
      <c r="O10" s="16"/>
      <c r="P10" s="26" t="s">
        <v>574</v>
      </c>
      <c r="Q10" s="129" t="s">
        <v>575</v>
      </c>
      <c r="R10" s="128"/>
      <c r="S10" s="21"/>
    </row>
    <row r="11" spans="1:19" s="2" customFormat="1" ht="24" customHeight="1" thickBot="1">
      <c r="A11" s="18"/>
      <c r="B11" s="16" t="s">
        <v>576</v>
      </c>
      <c r="C11" s="16"/>
      <c r="D11" s="16"/>
      <c r="E11" s="803" t="s">
        <v>577</v>
      </c>
      <c r="F11" s="781"/>
      <c r="G11" s="781"/>
      <c r="H11" s="781"/>
      <c r="I11" s="781"/>
      <c r="J11" s="781"/>
      <c r="K11" s="781"/>
      <c r="L11" s="781"/>
      <c r="M11" s="782"/>
      <c r="N11" s="16"/>
      <c r="O11" s="16"/>
      <c r="P11" s="26"/>
      <c r="Q11" s="129"/>
      <c r="R11" s="128"/>
      <c r="S11" s="21"/>
    </row>
    <row r="12" spans="1:19" s="2" customFormat="1" ht="21" customHeight="1" thickBot="1">
      <c r="A12" s="29"/>
      <c r="B12" s="801" t="s">
        <v>578</v>
      </c>
      <c r="C12" s="801"/>
      <c r="D12" s="801"/>
      <c r="E12" s="783"/>
      <c r="F12" s="768"/>
      <c r="G12" s="768"/>
      <c r="H12" s="768"/>
      <c r="I12" s="768"/>
      <c r="J12" s="768"/>
      <c r="K12" s="768"/>
      <c r="L12" s="768"/>
      <c r="M12" s="769"/>
      <c r="N12" s="28"/>
      <c r="O12" s="28"/>
      <c r="P12" s="30"/>
      <c r="Q12" s="770"/>
      <c r="R12" s="771"/>
      <c r="S12" s="31"/>
    </row>
    <row r="13" spans="1:19" s="2" customFormat="1" ht="9.75" customHeight="1" thickBot="1">
      <c r="A13" s="29"/>
      <c r="B13" s="28"/>
      <c r="C13" s="28"/>
      <c r="D13" s="28"/>
      <c r="E13" s="135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135"/>
      <c r="Q13" s="135"/>
      <c r="R13" s="28"/>
      <c r="S13" s="31"/>
    </row>
    <row r="14" spans="1:19" s="2" customFormat="1" ht="18" customHeight="1" thickBot="1">
      <c r="A14" s="18"/>
      <c r="B14" s="16"/>
      <c r="C14" s="16"/>
      <c r="D14" s="16"/>
      <c r="E14" s="162" t="s">
        <v>579</v>
      </c>
      <c r="F14" s="16"/>
      <c r="G14" s="28"/>
      <c r="H14" s="16" t="s">
        <v>580</v>
      </c>
      <c r="I14" s="28"/>
      <c r="J14" s="16"/>
      <c r="K14" s="16"/>
      <c r="L14" s="16"/>
      <c r="M14" s="16"/>
      <c r="N14" s="16"/>
      <c r="O14" s="16"/>
      <c r="P14" s="16" t="s">
        <v>582</v>
      </c>
      <c r="Q14" s="19"/>
      <c r="R14" s="20"/>
      <c r="S14" s="21"/>
    </row>
    <row r="15" spans="1:19" s="2" customFormat="1" ht="18" customHeight="1" thickBot="1">
      <c r="A15" s="18"/>
      <c r="B15" s="16"/>
      <c r="C15" s="16"/>
      <c r="D15" s="16"/>
      <c r="E15" s="30"/>
      <c r="F15" s="16"/>
      <c r="G15" s="28"/>
      <c r="H15" s="772"/>
      <c r="I15" s="773"/>
      <c r="J15" s="16"/>
      <c r="K15" s="16"/>
      <c r="L15" s="16"/>
      <c r="M15" s="16"/>
      <c r="N15" s="16"/>
      <c r="O15" s="16"/>
      <c r="P15" s="163" t="s">
        <v>583</v>
      </c>
      <c r="Q15" s="164"/>
      <c r="R15" s="25"/>
      <c r="S15" s="21"/>
    </row>
    <row r="16" spans="1:19" s="2" customFormat="1" ht="9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7"/>
    </row>
    <row r="17" spans="1:19" s="2" customFormat="1" ht="20.25" customHeight="1">
      <c r="A17" s="165"/>
      <c r="B17" s="166"/>
      <c r="C17" s="166"/>
      <c r="D17" s="166"/>
      <c r="E17" s="40" t="s">
        <v>706</v>
      </c>
      <c r="F17" s="166"/>
      <c r="G17" s="166"/>
      <c r="H17" s="166"/>
      <c r="I17" s="166"/>
      <c r="J17" s="166"/>
      <c r="K17" s="166"/>
      <c r="L17" s="166"/>
      <c r="M17" s="166"/>
      <c r="N17" s="166"/>
      <c r="O17" s="36"/>
      <c r="P17" s="166"/>
      <c r="Q17" s="166"/>
      <c r="R17" s="166"/>
      <c r="S17" s="167"/>
    </row>
    <row r="18" spans="1:19" s="2" customFormat="1" ht="21" customHeight="1">
      <c r="A18" s="168" t="s">
        <v>707</v>
      </c>
      <c r="B18" s="169"/>
      <c r="C18" s="169"/>
      <c r="D18" s="170"/>
      <c r="E18" s="171" t="s">
        <v>589</v>
      </c>
      <c r="F18" s="170"/>
      <c r="G18" s="171" t="s">
        <v>708</v>
      </c>
      <c r="H18" s="169"/>
      <c r="I18" s="170"/>
      <c r="J18" s="171" t="s">
        <v>709</v>
      </c>
      <c r="K18" s="169"/>
      <c r="L18" s="171" t="s">
        <v>710</v>
      </c>
      <c r="M18" s="169"/>
      <c r="N18" s="169"/>
      <c r="O18" s="172"/>
      <c r="P18" s="170"/>
      <c r="Q18" s="171" t="s">
        <v>711</v>
      </c>
      <c r="R18" s="169"/>
      <c r="S18" s="173"/>
    </row>
    <row r="19" spans="1:19" s="2" customFormat="1" ht="18.75" customHeight="1">
      <c r="A19" s="174"/>
      <c r="B19" s="175"/>
      <c r="C19" s="175"/>
      <c r="D19" s="176">
        <v>0</v>
      </c>
      <c r="E19" s="92">
        <v>0</v>
      </c>
      <c r="F19" s="177"/>
      <c r="G19" s="178"/>
      <c r="H19" s="175"/>
      <c r="I19" s="176">
        <v>0</v>
      </c>
      <c r="J19" s="92">
        <v>0</v>
      </c>
      <c r="K19" s="179"/>
      <c r="L19" s="178"/>
      <c r="M19" s="175"/>
      <c r="N19" s="175"/>
      <c r="O19" s="180"/>
      <c r="P19" s="176">
        <v>0</v>
      </c>
      <c r="Q19" s="178"/>
      <c r="R19" s="181">
        <v>0</v>
      </c>
      <c r="S19" s="182"/>
    </row>
    <row r="20" spans="1:19" s="2" customFormat="1" ht="20.25" customHeight="1">
      <c r="A20" s="165"/>
      <c r="B20" s="166"/>
      <c r="C20" s="166"/>
      <c r="D20" s="166"/>
      <c r="E20" s="40" t="s">
        <v>712</v>
      </c>
      <c r="F20" s="166"/>
      <c r="G20" s="166"/>
      <c r="H20" s="166"/>
      <c r="I20" s="166"/>
      <c r="J20" s="183" t="s">
        <v>591</v>
      </c>
      <c r="K20" s="166"/>
      <c r="L20" s="166"/>
      <c r="M20" s="166"/>
      <c r="N20" s="166"/>
      <c r="O20" s="36"/>
      <c r="P20" s="166"/>
      <c r="Q20" s="166"/>
      <c r="R20" s="166"/>
      <c r="S20" s="167"/>
    </row>
    <row r="21" spans="1:19" s="2" customFormat="1" ht="18.75" customHeight="1">
      <c r="A21" s="64" t="s">
        <v>592</v>
      </c>
      <c r="B21" s="184"/>
      <c r="C21" s="66" t="s">
        <v>593</v>
      </c>
      <c r="D21" s="67"/>
      <c r="E21" s="67"/>
      <c r="F21" s="69"/>
      <c r="G21" s="64" t="s">
        <v>594</v>
      </c>
      <c r="H21" s="65"/>
      <c r="I21" s="66" t="s">
        <v>595</v>
      </c>
      <c r="J21" s="67"/>
      <c r="K21" s="67"/>
      <c r="L21" s="64" t="s">
        <v>596</v>
      </c>
      <c r="M21" s="65"/>
      <c r="N21" s="66" t="s">
        <v>597</v>
      </c>
      <c r="O21" s="70"/>
      <c r="P21" s="67"/>
      <c r="Q21" s="67"/>
      <c r="R21" s="67"/>
      <c r="S21" s="69"/>
    </row>
    <row r="22" spans="1:19" s="2" customFormat="1" ht="18.75" customHeight="1">
      <c r="A22" s="71" t="s">
        <v>598</v>
      </c>
      <c r="B22" s="185" t="s">
        <v>599</v>
      </c>
      <c r="C22" s="186"/>
      <c r="D22" s="74" t="s">
        <v>600</v>
      </c>
      <c r="E22" s="75">
        <f>'93100202 - Rekapitulácia rozpoč'!C20</f>
        <v>0</v>
      </c>
      <c r="F22" s="187"/>
      <c r="G22" s="71" t="s">
        <v>601</v>
      </c>
      <c r="H22" s="77" t="s">
        <v>713</v>
      </c>
      <c r="I22" s="112"/>
      <c r="J22" s="188">
        <v>0</v>
      </c>
      <c r="K22" s="189"/>
      <c r="L22" s="71" t="s">
        <v>603</v>
      </c>
      <c r="M22" s="80" t="s">
        <v>604</v>
      </c>
      <c r="N22" s="87"/>
      <c r="O22" s="172"/>
      <c r="P22" s="87"/>
      <c r="Q22" s="190"/>
      <c r="R22" s="75">
        <v>0</v>
      </c>
      <c r="S22" s="187"/>
    </row>
    <row r="23" spans="1:19" s="2" customFormat="1" ht="18.75" customHeight="1">
      <c r="A23" s="71" t="s">
        <v>605</v>
      </c>
      <c r="B23" s="191"/>
      <c r="C23" s="192"/>
      <c r="D23" s="74" t="s">
        <v>606</v>
      </c>
      <c r="E23" s="75">
        <f>'93100202 - Rekapitulácia rozpoč'!D20</f>
        <v>0</v>
      </c>
      <c r="F23" s="187"/>
      <c r="G23" s="71" t="s">
        <v>607</v>
      </c>
      <c r="H23" s="16" t="s">
        <v>608</v>
      </c>
      <c r="I23" s="112"/>
      <c r="J23" s="188">
        <v>0</v>
      </c>
      <c r="K23" s="189"/>
      <c r="L23" s="71" t="s">
        <v>609</v>
      </c>
      <c r="M23" s="80" t="s">
        <v>610</v>
      </c>
      <c r="N23" s="87"/>
      <c r="O23" s="172"/>
      <c r="P23" s="87"/>
      <c r="Q23" s="190"/>
      <c r="R23" s="75">
        <v>0</v>
      </c>
      <c r="S23" s="187"/>
    </row>
    <row r="24" spans="1:19" s="2" customFormat="1" ht="18.75" customHeight="1">
      <c r="A24" s="71" t="s">
        <v>611</v>
      </c>
      <c r="B24" s="185" t="s">
        <v>612</v>
      </c>
      <c r="C24" s="186"/>
      <c r="D24" s="74" t="s">
        <v>600</v>
      </c>
      <c r="E24" s="75">
        <v>0</v>
      </c>
      <c r="F24" s="187"/>
      <c r="G24" s="71" t="s">
        <v>613</v>
      </c>
      <c r="H24" s="77" t="s">
        <v>614</v>
      </c>
      <c r="I24" s="112"/>
      <c r="J24" s="188">
        <v>0</v>
      </c>
      <c r="K24" s="189"/>
      <c r="L24" s="71" t="s">
        <v>615</v>
      </c>
      <c r="M24" s="80" t="s">
        <v>616</v>
      </c>
      <c r="N24" s="87"/>
      <c r="O24" s="172"/>
      <c r="P24" s="87"/>
      <c r="Q24" s="190"/>
      <c r="R24" s="75">
        <v>0</v>
      </c>
      <c r="S24" s="187"/>
    </row>
    <row r="25" spans="1:19" s="2" customFormat="1" ht="18.75" customHeight="1">
      <c r="A25" s="71" t="s">
        <v>617</v>
      </c>
      <c r="B25" s="191"/>
      <c r="C25" s="192"/>
      <c r="D25" s="74" t="s">
        <v>606</v>
      </c>
      <c r="E25" s="75">
        <v>0</v>
      </c>
      <c r="F25" s="187"/>
      <c r="G25" s="71" t="s">
        <v>618</v>
      </c>
      <c r="H25" s="77"/>
      <c r="I25" s="112"/>
      <c r="J25" s="188">
        <v>0</v>
      </c>
      <c r="K25" s="189"/>
      <c r="L25" s="71" t="s">
        <v>619</v>
      </c>
      <c r="M25" s="80" t="s">
        <v>620</v>
      </c>
      <c r="N25" s="87"/>
      <c r="O25" s="172"/>
      <c r="P25" s="87"/>
      <c r="Q25" s="190"/>
      <c r="R25" s="75">
        <v>0</v>
      </c>
      <c r="S25" s="187"/>
    </row>
    <row r="26" spans="1:19" s="2" customFormat="1" ht="18.75" customHeight="1">
      <c r="A26" s="71" t="s">
        <v>621</v>
      </c>
      <c r="B26" s="185" t="s">
        <v>622</v>
      </c>
      <c r="C26" s="186"/>
      <c r="D26" s="74" t="s">
        <v>600</v>
      </c>
      <c r="E26" s="75">
        <v>0</v>
      </c>
      <c r="F26" s="187"/>
      <c r="G26" s="86"/>
      <c r="H26" s="87"/>
      <c r="I26" s="112"/>
      <c r="J26" s="188"/>
      <c r="K26" s="189"/>
      <c r="L26" s="71" t="s">
        <v>623</v>
      </c>
      <c r="M26" s="80" t="s">
        <v>624</v>
      </c>
      <c r="N26" s="87"/>
      <c r="O26" s="172"/>
      <c r="P26" s="87"/>
      <c r="Q26" s="190"/>
      <c r="R26" s="75">
        <v>0</v>
      </c>
      <c r="S26" s="187"/>
    </row>
    <row r="27" spans="1:19" s="2" customFormat="1" ht="18.75" customHeight="1">
      <c r="A27" s="71" t="s">
        <v>625</v>
      </c>
      <c r="B27" s="191"/>
      <c r="C27" s="192"/>
      <c r="D27" s="74" t="s">
        <v>606</v>
      </c>
      <c r="E27" s="75">
        <v>0</v>
      </c>
      <c r="F27" s="187"/>
      <c r="G27" s="86"/>
      <c r="H27" s="87"/>
      <c r="I27" s="112"/>
      <c r="J27" s="188"/>
      <c r="K27" s="189"/>
      <c r="L27" s="71" t="s">
        <v>626</v>
      </c>
      <c r="M27" s="77" t="s">
        <v>627</v>
      </c>
      <c r="N27" s="87"/>
      <c r="O27" s="172"/>
      <c r="P27" s="87"/>
      <c r="Q27" s="112"/>
      <c r="R27" s="75">
        <v>0</v>
      </c>
      <c r="S27" s="187"/>
    </row>
    <row r="28" spans="1:19" s="2" customFormat="1" ht="18.75" customHeight="1">
      <c r="A28" s="71" t="s">
        <v>628</v>
      </c>
      <c r="B28" s="802" t="s">
        <v>629</v>
      </c>
      <c r="C28" s="802"/>
      <c r="D28" s="802"/>
      <c r="E28" s="193">
        <f>SUM(E22:E27)</f>
        <v>0</v>
      </c>
      <c r="F28" s="167"/>
      <c r="G28" s="71" t="s">
        <v>630</v>
      </c>
      <c r="H28" s="89" t="s">
        <v>631</v>
      </c>
      <c r="I28" s="112"/>
      <c r="J28" s="194"/>
      <c r="K28" s="195"/>
      <c r="L28" s="71" t="s">
        <v>632</v>
      </c>
      <c r="M28" s="89" t="s">
        <v>633</v>
      </c>
      <c r="N28" s="87"/>
      <c r="O28" s="172"/>
      <c r="P28" s="87"/>
      <c r="Q28" s="112"/>
      <c r="R28" s="193">
        <v>0</v>
      </c>
      <c r="S28" s="167"/>
    </row>
    <row r="29" spans="1:19" s="2" customFormat="1" ht="18.75" customHeight="1">
      <c r="A29" s="90" t="s">
        <v>634</v>
      </c>
      <c r="B29" s="91" t="s">
        <v>635</v>
      </c>
      <c r="C29" s="196"/>
      <c r="D29" s="197"/>
      <c r="E29" s="198">
        <v>0</v>
      </c>
      <c r="F29" s="37"/>
      <c r="G29" s="90" t="s">
        <v>636</v>
      </c>
      <c r="H29" s="91" t="s">
        <v>637</v>
      </c>
      <c r="I29" s="197"/>
      <c r="J29" s="199">
        <v>0</v>
      </c>
      <c r="K29" s="200"/>
      <c r="L29" s="90" t="s">
        <v>638</v>
      </c>
      <c r="M29" s="91" t="s">
        <v>639</v>
      </c>
      <c r="N29" s="196"/>
      <c r="O29" s="36"/>
      <c r="P29" s="196"/>
      <c r="Q29" s="197"/>
      <c r="R29" s="198">
        <v>0</v>
      </c>
      <c r="S29" s="37"/>
    </row>
    <row r="30" spans="1:19" s="2" customFormat="1" ht="18.75" customHeight="1">
      <c r="A30" s="93" t="s">
        <v>572</v>
      </c>
      <c r="B30" s="15"/>
      <c r="C30" s="15"/>
      <c r="D30" s="15"/>
      <c r="E30" s="15"/>
      <c r="F30" s="201"/>
      <c r="G30" s="202"/>
      <c r="H30" s="15"/>
      <c r="I30" s="15"/>
      <c r="J30" s="15"/>
      <c r="K30" s="15"/>
      <c r="L30" s="64" t="s">
        <v>640</v>
      </c>
      <c r="M30" s="170"/>
      <c r="N30" s="66" t="s">
        <v>641</v>
      </c>
      <c r="O30" s="70"/>
      <c r="P30" s="169"/>
      <c r="Q30" s="169"/>
      <c r="R30" s="169"/>
      <c r="S30" s="173"/>
    </row>
    <row r="31" spans="1:19" s="2" customFormat="1" ht="18.75" customHeight="1">
      <c r="A31" s="18"/>
      <c r="B31" s="16"/>
      <c r="C31" s="16"/>
      <c r="D31" s="16"/>
      <c r="E31" s="16"/>
      <c r="F31" s="203"/>
      <c r="G31" s="204"/>
      <c r="H31" s="16"/>
      <c r="I31" s="16"/>
      <c r="J31" s="16"/>
      <c r="K31" s="16"/>
      <c r="L31" s="71" t="s">
        <v>642</v>
      </c>
      <c r="M31" s="77" t="s">
        <v>643</v>
      </c>
      <c r="N31" s="87"/>
      <c r="O31" s="172"/>
      <c r="P31" s="87"/>
      <c r="Q31" s="112"/>
      <c r="R31" s="193">
        <f>E28+J28+R28+E29+J29+R29</f>
        <v>0</v>
      </c>
      <c r="S31" s="167"/>
    </row>
    <row r="32" spans="1:19" s="2" customFormat="1" ht="18.75" customHeight="1" thickBot="1">
      <c r="A32" s="104" t="s">
        <v>644</v>
      </c>
      <c r="B32" s="172"/>
      <c r="C32" s="172"/>
      <c r="D32" s="172"/>
      <c r="E32" s="172"/>
      <c r="F32" s="192"/>
      <c r="G32" s="105" t="s">
        <v>645</v>
      </c>
      <c r="H32" s="172"/>
      <c r="I32" s="172"/>
      <c r="J32" s="172"/>
      <c r="K32" s="172"/>
      <c r="L32" s="71" t="s">
        <v>646</v>
      </c>
      <c r="M32" s="80" t="s">
        <v>647</v>
      </c>
      <c r="N32" s="109">
        <v>20</v>
      </c>
      <c r="O32" s="205" t="s">
        <v>648</v>
      </c>
      <c r="P32" s="111">
        <f>R31</f>
        <v>0</v>
      </c>
      <c r="Q32" s="112"/>
      <c r="R32" s="113">
        <f>P32*0.2</f>
        <v>0</v>
      </c>
      <c r="S32" s="206"/>
    </row>
    <row r="33" spans="1:19" s="2" customFormat="1" ht="12.75" customHeight="1" hidden="1">
      <c r="A33" s="114"/>
      <c r="B33" s="207"/>
      <c r="C33" s="207"/>
      <c r="D33" s="207"/>
      <c r="E33" s="207"/>
      <c r="F33" s="186"/>
      <c r="G33" s="208"/>
      <c r="H33" s="207"/>
      <c r="I33" s="207"/>
      <c r="J33" s="207"/>
      <c r="K33" s="207"/>
      <c r="L33" s="209"/>
      <c r="M33" s="210"/>
      <c r="N33" s="211"/>
      <c r="O33" s="212"/>
      <c r="P33" s="213"/>
      <c r="Q33" s="211"/>
      <c r="R33" s="214"/>
      <c r="S33" s="187"/>
    </row>
    <row r="34" spans="1:19" s="2" customFormat="1" ht="35.25" customHeight="1" thickBot="1">
      <c r="A34" s="120" t="s">
        <v>569</v>
      </c>
      <c r="B34" s="215"/>
      <c r="C34" s="215"/>
      <c r="D34" s="215"/>
      <c r="E34" s="16"/>
      <c r="F34" s="203"/>
      <c r="G34" s="204"/>
      <c r="H34" s="16"/>
      <c r="I34" s="16"/>
      <c r="J34" s="16"/>
      <c r="K34" s="16"/>
      <c r="L34" s="90" t="s">
        <v>649</v>
      </c>
      <c r="M34" s="767" t="s">
        <v>650</v>
      </c>
      <c r="N34" s="800"/>
      <c r="O34" s="800"/>
      <c r="P34" s="800"/>
      <c r="Q34" s="197"/>
      <c r="R34" s="216">
        <f>SUM(R31:R33)</f>
        <v>0</v>
      </c>
      <c r="S34" s="128"/>
    </row>
    <row r="35" spans="1:19" s="2" customFormat="1" ht="33" customHeight="1">
      <c r="A35" s="104" t="s">
        <v>644</v>
      </c>
      <c r="B35" s="172"/>
      <c r="C35" s="172"/>
      <c r="D35" s="172"/>
      <c r="E35" s="172"/>
      <c r="F35" s="192"/>
      <c r="G35" s="105" t="s">
        <v>645</v>
      </c>
      <c r="H35" s="172"/>
      <c r="I35" s="172"/>
      <c r="J35" s="172"/>
      <c r="K35" s="172"/>
      <c r="L35" s="64" t="s">
        <v>651</v>
      </c>
      <c r="M35" s="170"/>
      <c r="N35" s="66" t="s">
        <v>652</v>
      </c>
      <c r="O35" s="70"/>
      <c r="P35" s="169"/>
      <c r="Q35" s="169"/>
      <c r="R35" s="217"/>
      <c r="S35" s="173"/>
    </row>
    <row r="36" spans="1:19" s="2" customFormat="1" ht="20.25" customHeight="1">
      <c r="A36" s="123" t="s">
        <v>576</v>
      </c>
      <c r="B36" s="207"/>
      <c r="C36" s="207"/>
      <c r="D36" s="207"/>
      <c r="E36" s="207"/>
      <c r="F36" s="186"/>
      <c r="G36" s="218"/>
      <c r="H36" s="207"/>
      <c r="I36" s="207"/>
      <c r="J36" s="207"/>
      <c r="K36" s="207"/>
      <c r="L36" s="71" t="s">
        <v>653</v>
      </c>
      <c r="M36" s="77" t="s">
        <v>714</v>
      </c>
      <c r="N36" s="87"/>
      <c r="O36" s="172"/>
      <c r="P36" s="87"/>
      <c r="Q36" s="112"/>
      <c r="R36" s="75">
        <v>0</v>
      </c>
      <c r="S36" s="187"/>
    </row>
    <row r="37" spans="1:19" s="2" customFormat="1" ht="18.75" customHeight="1">
      <c r="A37" s="18"/>
      <c r="B37" s="16"/>
      <c r="C37" s="16"/>
      <c r="D37" s="16"/>
      <c r="E37" s="16"/>
      <c r="F37" s="203"/>
      <c r="G37" s="219"/>
      <c r="H37" s="16"/>
      <c r="I37" s="16"/>
      <c r="J37" s="16"/>
      <c r="K37" s="16"/>
      <c r="L37" s="71" t="s">
        <v>655</v>
      </c>
      <c r="M37" s="77" t="s">
        <v>656</v>
      </c>
      <c r="N37" s="87"/>
      <c r="O37" s="172"/>
      <c r="P37" s="87"/>
      <c r="Q37" s="112"/>
      <c r="R37" s="75">
        <v>0</v>
      </c>
      <c r="S37" s="187"/>
    </row>
    <row r="38" spans="1:19" s="2" customFormat="1" ht="18.75" customHeight="1" thickBot="1">
      <c r="A38" s="124" t="s">
        <v>644</v>
      </c>
      <c r="B38" s="36"/>
      <c r="C38" s="36"/>
      <c r="D38" s="36"/>
      <c r="E38" s="36"/>
      <c r="F38" s="220"/>
      <c r="G38" s="126" t="s">
        <v>645</v>
      </c>
      <c r="H38" s="36"/>
      <c r="I38" s="36"/>
      <c r="J38" s="36"/>
      <c r="K38" s="36"/>
      <c r="L38" s="90" t="s">
        <v>657</v>
      </c>
      <c r="M38" s="91" t="s">
        <v>715</v>
      </c>
      <c r="N38" s="196"/>
      <c r="O38" s="221"/>
      <c r="P38" s="196"/>
      <c r="Q38" s="197"/>
      <c r="R38" s="92">
        <v>0</v>
      </c>
      <c r="S38" s="222"/>
    </row>
  </sheetData>
  <sheetProtection/>
  <mergeCells count="13">
    <mergeCell ref="Q12:R12"/>
    <mergeCell ref="H15:I15"/>
    <mergeCell ref="B28:D28"/>
    <mergeCell ref="E5:M5"/>
    <mergeCell ref="E6:M6"/>
    <mergeCell ref="E7:M7"/>
    <mergeCell ref="B8:D8"/>
    <mergeCell ref="E9:M9"/>
    <mergeCell ref="E10:M10"/>
    <mergeCell ref="M34:P34"/>
    <mergeCell ref="E11:M11"/>
    <mergeCell ref="B12:D12"/>
    <mergeCell ref="E12:M12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74" r:id="rId1"/>
  <headerFooter alignWithMargins="0">
    <oddFooter>&amp;C   Strana &amp;P  z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view="pageBreakPreview" zoomScaleSheetLayoutView="100" zoomScalePageLayoutView="0" workbookViewId="0" topLeftCell="A1">
      <selection activeCell="C45" sqref="C45"/>
    </sheetView>
  </sheetViews>
  <sheetFormatPr defaultColWidth="13.33203125" defaultRowHeight="9" customHeight="1"/>
  <cols>
    <col min="1" max="1" width="19.33203125" style="356" customWidth="1"/>
    <col min="2" max="2" width="90.5" style="356" customWidth="1"/>
    <col min="3" max="3" width="27.5" style="356" customWidth="1"/>
    <col min="4" max="4" width="26.33203125" style="356" customWidth="1"/>
    <col min="5" max="5" width="26.83203125" style="356" customWidth="1"/>
    <col min="6" max="7" width="24.66015625" style="356" customWidth="1"/>
    <col min="8" max="16384" width="13.33203125" style="356" customWidth="1"/>
  </cols>
  <sheetData>
    <row r="1" spans="1:7" ht="30" customHeight="1">
      <c r="A1" s="907" t="s">
        <v>721</v>
      </c>
      <c r="B1" s="907"/>
      <c r="C1" s="907"/>
      <c r="D1" s="907"/>
      <c r="E1" s="907"/>
      <c r="F1" s="907"/>
      <c r="G1" s="907"/>
    </row>
    <row r="2" spans="1:7" ht="12" customHeight="1">
      <c r="A2" s="357" t="s">
        <v>722</v>
      </c>
      <c r="B2" s="357"/>
      <c r="C2" s="357"/>
      <c r="D2" s="357"/>
      <c r="E2" s="357"/>
      <c r="F2" s="357"/>
      <c r="G2" s="357"/>
    </row>
    <row r="3" spans="1:7" ht="12" customHeight="1">
      <c r="A3" s="357" t="s">
        <v>955</v>
      </c>
      <c r="B3" s="357"/>
      <c r="C3" s="357"/>
      <c r="D3" s="357"/>
      <c r="E3" s="357"/>
      <c r="F3" s="357"/>
      <c r="G3" s="357"/>
    </row>
    <row r="4" spans="1:7" ht="12.75" customHeight="1">
      <c r="A4" s="358" t="s">
        <v>956</v>
      </c>
      <c r="B4" s="358" t="s">
        <v>959</v>
      </c>
      <c r="C4" s="357"/>
      <c r="D4" s="357"/>
      <c r="E4" s="357"/>
      <c r="F4" s="357"/>
      <c r="G4" s="357"/>
    </row>
    <row r="5" spans="1:7" ht="6" customHeight="1">
      <c r="A5" s="359"/>
      <c r="B5" s="359"/>
      <c r="C5" s="359"/>
      <c r="D5" s="359"/>
      <c r="E5" s="359"/>
      <c r="F5" s="359"/>
      <c r="G5" s="359"/>
    </row>
    <row r="6" spans="1:7" ht="12.75" customHeight="1">
      <c r="A6" s="360" t="s">
        <v>726</v>
      </c>
      <c r="B6" s="360"/>
      <c r="C6" s="361"/>
      <c r="D6" s="362"/>
      <c r="E6" s="361"/>
      <c r="F6" s="361"/>
      <c r="G6" s="361"/>
    </row>
    <row r="7" spans="1:7" ht="14.25" customHeight="1">
      <c r="A7" s="360" t="s">
        <v>727</v>
      </c>
      <c r="B7" s="360"/>
      <c r="C7" s="363"/>
      <c r="D7" s="908" t="s">
        <v>728</v>
      </c>
      <c r="E7" s="909"/>
      <c r="F7" s="910"/>
      <c r="G7" s="363"/>
    </row>
    <row r="8" spans="1:7" ht="14.25" customHeight="1">
      <c r="A8" s="360" t="s">
        <v>729</v>
      </c>
      <c r="B8" s="360"/>
      <c r="C8" s="363"/>
      <c r="D8" s="360" t="s">
        <v>339</v>
      </c>
      <c r="E8" s="363"/>
      <c r="F8" s="363"/>
      <c r="G8" s="363"/>
    </row>
    <row r="9" spans="1:7" ht="6" customHeight="1">
      <c r="A9" s="364"/>
      <c r="B9" s="364"/>
      <c r="C9" s="364"/>
      <c r="D9" s="364"/>
      <c r="E9" s="364"/>
      <c r="F9" s="364"/>
      <c r="G9" s="364"/>
    </row>
    <row r="10" spans="1:7" ht="23.25" customHeight="1">
      <c r="A10" s="365" t="s">
        <v>668</v>
      </c>
      <c r="B10" s="365" t="s">
        <v>731</v>
      </c>
      <c r="C10" s="365" t="s">
        <v>732</v>
      </c>
      <c r="D10" s="365" t="s">
        <v>606</v>
      </c>
      <c r="E10" s="365" t="s">
        <v>733</v>
      </c>
      <c r="F10" s="365" t="s">
        <v>734</v>
      </c>
      <c r="G10" s="365" t="s">
        <v>735</v>
      </c>
    </row>
    <row r="11" spans="1:7" ht="12.75" customHeight="1" hidden="1">
      <c r="A11" s="365" t="s">
        <v>598</v>
      </c>
      <c r="B11" s="365" t="s">
        <v>605</v>
      </c>
      <c r="C11" s="366" t="s">
        <v>611</v>
      </c>
      <c r="D11" s="366" t="s">
        <v>617</v>
      </c>
      <c r="E11" s="366" t="s">
        <v>621</v>
      </c>
      <c r="F11" s="366" t="s">
        <v>625</v>
      </c>
      <c r="G11" s="366" t="s">
        <v>628</v>
      </c>
    </row>
    <row r="12" spans="1:7" ht="3.75" customHeight="1">
      <c r="A12" s="367"/>
      <c r="B12" s="367"/>
      <c r="C12" s="364"/>
      <c r="D12" s="364"/>
      <c r="E12" s="364"/>
      <c r="F12" s="364"/>
      <c r="G12" s="364"/>
    </row>
    <row r="13" spans="1:7" ht="30" customHeight="1">
      <c r="A13" s="368" t="s">
        <v>599</v>
      </c>
      <c r="B13" s="369" t="s">
        <v>736</v>
      </c>
      <c r="C13" s="482">
        <f>SUM(C14:C19)</f>
        <v>0</v>
      </c>
      <c r="D13" s="482">
        <f>SUM(D14:D19)</f>
        <v>0</v>
      </c>
      <c r="E13" s="482">
        <f>SUM(E14:E19)</f>
        <v>0</v>
      </c>
      <c r="F13" s="370">
        <f>SUM(F14:F19)</f>
        <v>1632.112114088328</v>
      </c>
      <c r="G13" s="370">
        <f>SUM(G14:G19)</f>
        <v>515.67315</v>
      </c>
    </row>
    <row r="14" spans="1:7" ht="27.75" customHeight="1">
      <c r="A14" s="371" t="s">
        <v>598</v>
      </c>
      <c r="B14" s="372" t="s">
        <v>737</v>
      </c>
      <c r="C14" s="483">
        <v>0</v>
      </c>
      <c r="D14" s="483">
        <f>'93100202 - Rozpočet'!G15+'93100202 - Rozpočet'!G16+'93100202 - Rozpočet'!G17+'93100202 - Rozpočet'!G18+'93100202 - Rozpočet'!G19+'93100202 - Rozpočet'!G20+'93100202 - Rozpočet'!G21+'93100202 - Rozpočet'!G22+'93100202 - Rozpočet'!G23+'93100202 - Rozpočet'!G24+'93100202 - Rozpočet'!G25+'93100202 - Rozpočet'!G26+'93100202 - Rozpočet'!G27+'93100202 - Rozpočet'!G28</f>
        <v>0</v>
      </c>
      <c r="E14" s="483">
        <f aca="true" t="shared" si="0" ref="E14:E19">D14+C14</f>
        <v>0</v>
      </c>
      <c r="F14" s="373">
        <v>0</v>
      </c>
      <c r="G14" s="373">
        <v>515.44515</v>
      </c>
    </row>
    <row r="15" spans="1:7" ht="27.75" customHeight="1">
      <c r="A15" s="371" t="s">
        <v>605</v>
      </c>
      <c r="B15" s="372" t="s">
        <v>738</v>
      </c>
      <c r="C15" s="483">
        <f>'93100202 - Rozpočet'!G31</f>
        <v>0</v>
      </c>
      <c r="D15" s="483">
        <f>'93100202 - Rozpočet'!G30</f>
        <v>0</v>
      </c>
      <c r="E15" s="483">
        <f t="shared" si="0"/>
        <v>0</v>
      </c>
      <c r="F15" s="373">
        <v>0.3946791</v>
      </c>
      <c r="G15" s="373">
        <v>0</v>
      </c>
    </row>
    <row r="16" spans="1:7" ht="27.75" customHeight="1">
      <c r="A16" s="371" t="s">
        <v>621</v>
      </c>
      <c r="B16" s="372" t="s">
        <v>739</v>
      </c>
      <c r="C16" s="483">
        <f>'93100202 - Rozpočet'!G38+'93100202 - Rozpočet'!G40+'93100202 - Rozpočet'!G42</f>
        <v>0</v>
      </c>
      <c r="D16" s="483">
        <f>'93100202 - Rozpočet'!G33+'93100202 - Rozpočet'!G34+'93100202 - Rozpočet'!G35+'93100202 - Rozpočet'!G36+'93100202 - Rozpočet'!G37+'93100202 - Rozpočet'!G39+'93100202 - Rozpočet'!G41</f>
        <v>0</v>
      </c>
      <c r="E16" s="483">
        <f t="shared" si="0"/>
        <v>0</v>
      </c>
      <c r="F16" s="373">
        <v>1153.0753925</v>
      </c>
      <c r="G16" s="373">
        <v>0</v>
      </c>
    </row>
    <row r="17" spans="1:7" ht="27.75" customHeight="1">
      <c r="A17" s="371" t="s">
        <v>601</v>
      </c>
      <c r="B17" s="372" t="s">
        <v>935</v>
      </c>
      <c r="C17" s="483">
        <v>0</v>
      </c>
      <c r="D17" s="483">
        <f>'93100202 - Rozpočet'!G44</f>
        <v>0</v>
      </c>
      <c r="E17" s="483">
        <f t="shared" si="0"/>
        <v>0</v>
      </c>
      <c r="F17" s="373">
        <v>0.41424</v>
      </c>
      <c r="G17" s="373">
        <v>0</v>
      </c>
    </row>
    <row r="18" spans="1:7" ht="27.75" customHeight="1">
      <c r="A18" s="371" t="s">
        <v>607</v>
      </c>
      <c r="B18" s="372" t="s">
        <v>740</v>
      </c>
      <c r="C18" s="483">
        <f>'93100202 - Rozpočet'!G47+'93100202 - Rozpočet'!G49+'93100202 - Rozpočet'!G55+'93100202 - Rozpočet'!G56+'93100202 - Rozpočet'!G57+'93100202 - Rozpočet'!G58+'93100202 - Rozpočet'!G59+'93100202 - Rozpočet'!G60+'93100202 - Rozpočet'!G61+'93100202 - Rozpočet'!G63+'93100202 - Rozpočet'!G67</f>
        <v>0</v>
      </c>
      <c r="D18" s="483">
        <f>'93100202 - Rozpočet'!G46+'93100202 - Rozpočet'!G48+'93100202 - Rozpočet'!G50+'93100202 - Rozpočet'!G51+'93100202 - Rozpočet'!G52+'93100202 - Rozpočet'!G53+'93100202 - Rozpočet'!G54+'93100202 - Rozpočet'!G62+'93100202 - Rozpočet'!G64+'93100202 - Rozpočet'!G65+'93100202 - Rozpočet'!G66+'93100202 - Rozpočet'!G68+'93100202 - Rozpočet'!G69+'93100202 - Rozpočet'!G70+'93100202 - Rozpočet'!G71+'93100202 - Rozpočet'!G72+'93100202 - Rozpočet'!G73</f>
        <v>0</v>
      </c>
      <c r="E18" s="483">
        <f t="shared" si="0"/>
        <v>0</v>
      </c>
      <c r="F18" s="373">
        <v>478.227802488328</v>
      </c>
      <c r="G18" s="373">
        <v>0.228</v>
      </c>
    </row>
    <row r="19" spans="1:7" ht="27.75" customHeight="1">
      <c r="A19" s="371" t="s">
        <v>741</v>
      </c>
      <c r="B19" s="372" t="s">
        <v>742</v>
      </c>
      <c r="C19" s="483">
        <v>0</v>
      </c>
      <c r="D19" s="483">
        <f>'93100202 - Rozpočet'!G75</f>
        <v>0</v>
      </c>
      <c r="E19" s="483">
        <f t="shared" si="0"/>
        <v>0</v>
      </c>
      <c r="F19" s="373">
        <v>0</v>
      </c>
      <c r="G19" s="373">
        <v>0</v>
      </c>
    </row>
    <row r="20" spans="1:7" ht="30" customHeight="1">
      <c r="A20" s="374"/>
      <c r="B20" s="375" t="s">
        <v>746</v>
      </c>
      <c r="C20" s="484">
        <f>C13</f>
        <v>0</v>
      </c>
      <c r="D20" s="484">
        <f>D13</f>
        <v>0</v>
      </c>
      <c r="E20" s="484">
        <f>E13</f>
        <v>0</v>
      </c>
      <c r="F20" s="376">
        <f>F13</f>
        <v>1632.112114088328</v>
      </c>
      <c r="G20" s="376">
        <f>G13</f>
        <v>515.67315</v>
      </c>
    </row>
  </sheetData>
  <sheetProtection/>
  <mergeCells count="2">
    <mergeCell ref="A1:G1"/>
    <mergeCell ref="D7:F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50" r:id="rId1"/>
  <headerFooter alignWithMargins="0">
    <oddFooter>&amp;C   Strana &amp;P  z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showGridLines="0" view="pageBreakPreview" zoomScaleSheetLayoutView="100" zoomScalePageLayoutView="0" workbookViewId="0" topLeftCell="A46">
      <selection activeCell="M22" sqref="M22"/>
    </sheetView>
  </sheetViews>
  <sheetFormatPr defaultColWidth="13.16015625" defaultRowHeight="9" customHeight="1"/>
  <cols>
    <col min="1" max="1" width="5" style="269" customWidth="1"/>
    <col min="2" max="2" width="17.33203125" style="270" customWidth="1"/>
    <col min="3" max="3" width="62.33203125" style="270" customWidth="1"/>
    <col min="4" max="4" width="4.83203125" style="270" customWidth="1"/>
    <col min="5" max="5" width="14.16015625" style="271" customWidth="1"/>
    <col min="6" max="6" width="14.33203125" style="271" customWidth="1"/>
    <col min="7" max="7" width="21.66015625" style="271" customWidth="1"/>
    <col min="8" max="8" width="17.33203125" style="271" customWidth="1"/>
    <col min="9" max="16384" width="13.16015625" style="1" customWidth="1"/>
  </cols>
  <sheetData>
    <row r="1" spans="1:8" s="2" customFormat="1" ht="27" customHeight="1">
      <c r="A1" s="845" t="s">
        <v>309</v>
      </c>
      <c r="B1" s="846"/>
      <c r="C1" s="846"/>
      <c r="D1" s="846"/>
      <c r="E1" s="846"/>
      <c r="F1" s="846"/>
      <c r="G1" s="846"/>
      <c r="H1" s="846"/>
    </row>
    <row r="2" spans="1:8" s="2" customFormat="1" ht="12" customHeight="1">
      <c r="A2" s="133" t="s">
        <v>722</v>
      </c>
      <c r="B2" s="137"/>
      <c r="C2" s="137"/>
      <c r="D2" s="137"/>
      <c r="E2" s="137"/>
      <c r="F2" s="137"/>
      <c r="G2" s="137"/>
      <c r="H2" s="137"/>
    </row>
    <row r="3" spans="1:8" s="2" customFormat="1" ht="12" customHeight="1">
      <c r="A3" s="133" t="s">
        <v>955</v>
      </c>
      <c r="B3" s="137"/>
      <c r="C3" s="137"/>
      <c r="D3" s="137"/>
      <c r="E3" s="137"/>
      <c r="F3" s="137"/>
      <c r="G3" s="137"/>
      <c r="H3" s="137"/>
    </row>
    <row r="4" spans="1:8" s="2" customFormat="1" ht="12.75" customHeight="1">
      <c r="A4" s="244" t="s">
        <v>956</v>
      </c>
      <c r="B4" s="133"/>
      <c r="C4" s="244" t="s">
        <v>959</v>
      </c>
      <c r="D4" s="134"/>
      <c r="E4" s="134"/>
      <c r="F4" s="134"/>
      <c r="G4" s="134"/>
      <c r="H4" s="134"/>
    </row>
    <row r="5" spans="1:8" s="2" customFormat="1" ht="6" customHeight="1">
      <c r="A5" s="245"/>
      <c r="B5" s="246"/>
      <c r="C5" s="246"/>
      <c r="D5" s="246"/>
      <c r="E5" s="247"/>
      <c r="F5" s="247"/>
      <c r="G5" s="247"/>
      <c r="H5" s="247"/>
    </row>
    <row r="6" spans="1:8" s="2" customFormat="1" ht="12" customHeight="1">
      <c r="A6" s="137" t="s">
        <v>726</v>
      </c>
      <c r="B6" s="137"/>
      <c r="C6" s="137"/>
      <c r="D6" s="137"/>
      <c r="E6" s="137"/>
      <c r="F6" s="137"/>
      <c r="G6" s="137"/>
      <c r="H6" s="137"/>
    </row>
    <row r="7" spans="1:8" s="2" customFormat="1" ht="12.75" customHeight="1">
      <c r="A7" s="137" t="s">
        <v>747</v>
      </c>
      <c r="B7" s="137"/>
      <c r="C7" s="137"/>
      <c r="D7" s="137"/>
      <c r="E7" s="137" t="s">
        <v>728</v>
      </c>
      <c r="F7" s="137"/>
      <c r="G7" s="137"/>
      <c r="H7" s="137"/>
    </row>
    <row r="8" spans="1:8" s="2" customFormat="1" ht="12.75" customHeight="1">
      <c r="A8" s="847" t="s">
        <v>729</v>
      </c>
      <c r="B8" s="848"/>
      <c r="C8" s="848"/>
      <c r="D8" s="248"/>
      <c r="E8" s="137" t="s">
        <v>339</v>
      </c>
      <c r="F8" s="249"/>
      <c r="G8" s="249"/>
      <c r="H8" s="249"/>
    </row>
    <row r="9" spans="1:8" s="2" customFormat="1" ht="6" customHeight="1">
      <c r="A9" s="245"/>
      <c r="B9" s="245"/>
      <c r="C9" s="245"/>
      <c r="D9" s="245"/>
      <c r="E9" s="245"/>
      <c r="F9" s="245"/>
      <c r="G9" s="245"/>
      <c r="H9" s="245"/>
    </row>
    <row r="10" spans="1:8" s="2" customFormat="1" ht="27.75" customHeight="1">
      <c r="A10" s="250" t="s">
        <v>748</v>
      </c>
      <c r="B10" s="250" t="s">
        <v>749</v>
      </c>
      <c r="C10" s="250" t="s">
        <v>731</v>
      </c>
      <c r="D10" s="250" t="s">
        <v>750</v>
      </c>
      <c r="E10" s="250" t="s">
        <v>751</v>
      </c>
      <c r="F10" s="250" t="s">
        <v>752</v>
      </c>
      <c r="G10" s="250" t="s">
        <v>733</v>
      </c>
      <c r="H10" s="250" t="s">
        <v>734</v>
      </c>
    </row>
    <row r="11" spans="1:8" s="2" customFormat="1" ht="12.75" customHeight="1" hidden="1">
      <c r="A11" s="250" t="s">
        <v>598</v>
      </c>
      <c r="B11" s="250" t="s">
        <v>605</v>
      </c>
      <c r="C11" s="250" t="s">
        <v>611</v>
      </c>
      <c r="D11" s="250" t="s">
        <v>617</v>
      </c>
      <c r="E11" s="250" t="s">
        <v>621</v>
      </c>
      <c r="F11" s="250" t="s">
        <v>625</v>
      </c>
      <c r="G11" s="250" t="s">
        <v>628</v>
      </c>
      <c r="H11" s="250" t="s">
        <v>601</v>
      </c>
    </row>
    <row r="12" spans="1:8" s="2" customFormat="1" ht="3" customHeight="1">
      <c r="A12" s="245"/>
      <c r="B12" s="245"/>
      <c r="C12" s="245"/>
      <c r="D12" s="245"/>
      <c r="E12" s="245"/>
      <c r="F12" s="245"/>
      <c r="G12" s="245"/>
      <c r="H12" s="245"/>
    </row>
    <row r="13" spans="1:8" s="2" customFormat="1" ht="30" customHeight="1">
      <c r="A13" s="251"/>
      <c r="B13" s="252" t="s">
        <v>599</v>
      </c>
      <c r="C13" s="252" t="s">
        <v>736</v>
      </c>
      <c r="D13" s="252"/>
      <c r="E13" s="253"/>
      <c r="F13" s="461"/>
      <c r="G13" s="461">
        <f>G14+G29+G32+G43+G45+G74</f>
        <v>0</v>
      </c>
      <c r="H13" s="253">
        <f>H14+H29+H32+H43+H45+H74</f>
        <v>1632.1121140883283</v>
      </c>
    </row>
    <row r="14" spans="1:8" s="2" customFormat="1" ht="27.75" customHeight="1">
      <c r="A14" s="254"/>
      <c r="B14" s="255" t="s">
        <v>598</v>
      </c>
      <c r="C14" s="255" t="s">
        <v>737</v>
      </c>
      <c r="D14" s="255"/>
      <c r="E14" s="256"/>
      <c r="F14" s="462"/>
      <c r="G14" s="462">
        <f>SUM(G15:G28)</f>
        <v>0</v>
      </c>
      <c r="H14" s="256">
        <f>SUM(H15:H28)</f>
        <v>0</v>
      </c>
    </row>
    <row r="15" spans="1:8" s="2" customFormat="1" ht="21" customHeight="1">
      <c r="A15" s="257">
        <v>1</v>
      </c>
      <c r="B15" s="258" t="s">
        <v>753</v>
      </c>
      <c r="C15" s="258" t="s">
        <v>754</v>
      </c>
      <c r="D15" s="258" t="s">
        <v>755</v>
      </c>
      <c r="E15" s="259">
        <v>142</v>
      </c>
      <c r="F15" s="463"/>
      <c r="G15" s="463">
        <f aca="true" t="shared" si="0" ref="G15:G28">ROUND(E15*F15,2)</f>
        <v>0</v>
      </c>
      <c r="H15" s="259">
        <v>0</v>
      </c>
    </row>
    <row r="16" spans="1:8" s="2" customFormat="1" ht="21" customHeight="1">
      <c r="A16" s="257">
        <v>2</v>
      </c>
      <c r="B16" s="258" t="s">
        <v>756</v>
      </c>
      <c r="C16" s="258" t="s">
        <v>757</v>
      </c>
      <c r="D16" s="258" t="s">
        <v>755</v>
      </c>
      <c r="E16" s="259">
        <v>48.54</v>
      </c>
      <c r="F16" s="463"/>
      <c r="G16" s="463">
        <f t="shared" si="0"/>
        <v>0</v>
      </c>
      <c r="H16" s="259">
        <v>0</v>
      </c>
    </row>
    <row r="17" spans="1:8" s="2" customFormat="1" ht="21" customHeight="1">
      <c r="A17" s="257">
        <v>3</v>
      </c>
      <c r="B17" s="258" t="s">
        <v>758</v>
      </c>
      <c r="C17" s="258" t="s">
        <v>759</v>
      </c>
      <c r="D17" s="258" t="s">
        <v>755</v>
      </c>
      <c r="E17" s="259">
        <v>161.96</v>
      </c>
      <c r="F17" s="463"/>
      <c r="G17" s="463">
        <f t="shared" si="0"/>
        <v>0</v>
      </c>
      <c r="H17" s="259">
        <v>0</v>
      </c>
    </row>
    <row r="18" spans="1:8" s="2" customFormat="1" ht="21" customHeight="1">
      <c r="A18" s="257">
        <v>4</v>
      </c>
      <c r="B18" s="258" t="s">
        <v>760</v>
      </c>
      <c r="C18" s="258" t="s">
        <v>761</v>
      </c>
      <c r="D18" s="258" t="s">
        <v>755</v>
      </c>
      <c r="E18" s="259">
        <v>830.1</v>
      </c>
      <c r="F18" s="463"/>
      <c r="G18" s="463">
        <f t="shared" si="0"/>
        <v>0</v>
      </c>
      <c r="H18" s="259">
        <v>0</v>
      </c>
    </row>
    <row r="19" spans="1:8" s="2" customFormat="1" ht="21" customHeight="1">
      <c r="A19" s="257">
        <v>5</v>
      </c>
      <c r="B19" s="258" t="s">
        <v>762</v>
      </c>
      <c r="C19" s="258" t="s">
        <v>763</v>
      </c>
      <c r="D19" s="258" t="s">
        <v>764</v>
      </c>
      <c r="E19" s="259">
        <v>86.85</v>
      </c>
      <c r="F19" s="463"/>
      <c r="G19" s="463">
        <f t="shared" si="0"/>
        <v>0</v>
      </c>
      <c r="H19" s="259">
        <v>0</v>
      </c>
    </row>
    <row r="20" spans="1:8" s="2" customFormat="1" ht="21" customHeight="1">
      <c r="A20" s="257">
        <v>6</v>
      </c>
      <c r="B20" s="258" t="s">
        <v>765</v>
      </c>
      <c r="C20" s="258" t="s">
        <v>766</v>
      </c>
      <c r="D20" s="258" t="s">
        <v>767</v>
      </c>
      <c r="E20" s="259">
        <v>310.312</v>
      </c>
      <c r="F20" s="463"/>
      <c r="G20" s="463">
        <f t="shared" si="0"/>
        <v>0</v>
      </c>
      <c r="H20" s="259">
        <v>0</v>
      </c>
    </row>
    <row r="21" spans="1:8" s="2" customFormat="1" ht="21" customHeight="1">
      <c r="A21" s="257">
        <v>7</v>
      </c>
      <c r="B21" s="258" t="s">
        <v>768</v>
      </c>
      <c r="C21" s="258" t="s">
        <v>769</v>
      </c>
      <c r="D21" s="258" t="s">
        <v>767</v>
      </c>
      <c r="E21" s="259">
        <v>434.437</v>
      </c>
      <c r="F21" s="463"/>
      <c r="G21" s="463">
        <f t="shared" si="0"/>
        <v>0</v>
      </c>
      <c r="H21" s="259">
        <v>0</v>
      </c>
    </row>
    <row r="22" spans="1:8" s="2" customFormat="1" ht="12" customHeight="1">
      <c r="A22" s="257">
        <v>8</v>
      </c>
      <c r="B22" s="258" t="s">
        <v>770</v>
      </c>
      <c r="C22" s="258" t="s">
        <v>771</v>
      </c>
      <c r="D22" s="258" t="s">
        <v>767</v>
      </c>
      <c r="E22" s="259">
        <v>744.749</v>
      </c>
      <c r="F22" s="463"/>
      <c r="G22" s="463">
        <f t="shared" si="0"/>
        <v>0</v>
      </c>
      <c r="H22" s="259">
        <v>0</v>
      </c>
    </row>
    <row r="23" spans="1:8" s="2" customFormat="1" ht="21" customHeight="1">
      <c r="A23" s="257">
        <v>9</v>
      </c>
      <c r="B23" s="258" t="s">
        <v>770</v>
      </c>
      <c r="C23" s="258" t="s">
        <v>892</v>
      </c>
      <c r="D23" s="258" t="s">
        <v>767</v>
      </c>
      <c r="E23" s="259">
        <v>504.808</v>
      </c>
      <c r="F23" s="463"/>
      <c r="G23" s="463">
        <f t="shared" si="0"/>
        <v>0</v>
      </c>
      <c r="H23" s="259">
        <v>0</v>
      </c>
    </row>
    <row r="24" spans="1:8" s="2" customFormat="1" ht="30.75" customHeight="1">
      <c r="A24" s="257">
        <v>10</v>
      </c>
      <c r="B24" s="258" t="s">
        <v>960</v>
      </c>
      <c r="C24" s="258" t="s">
        <v>961</v>
      </c>
      <c r="D24" s="258" t="s">
        <v>767</v>
      </c>
      <c r="E24" s="259">
        <v>1514.424</v>
      </c>
      <c r="F24" s="463"/>
      <c r="G24" s="463">
        <f t="shared" si="0"/>
        <v>0</v>
      </c>
      <c r="H24" s="259">
        <v>0</v>
      </c>
    </row>
    <row r="25" spans="1:8" s="2" customFormat="1" ht="30.75" customHeight="1">
      <c r="A25" s="257">
        <v>11</v>
      </c>
      <c r="B25" s="258" t="s">
        <v>962</v>
      </c>
      <c r="C25" s="258" t="s">
        <v>963</v>
      </c>
      <c r="D25" s="258" t="s">
        <v>767</v>
      </c>
      <c r="E25" s="259">
        <v>4318.938</v>
      </c>
      <c r="F25" s="463"/>
      <c r="G25" s="463">
        <f t="shared" si="0"/>
        <v>0</v>
      </c>
      <c r="H25" s="259">
        <v>0</v>
      </c>
    </row>
    <row r="26" spans="1:8" s="2" customFormat="1" ht="21" customHeight="1">
      <c r="A26" s="257">
        <v>12</v>
      </c>
      <c r="B26" s="258" t="s">
        <v>894</v>
      </c>
      <c r="C26" s="258" t="s">
        <v>895</v>
      </c>
      <c r="D26" s="258" t="s">
        <v>767</v>
      </c>
      <c r="E26" s="259">
        <v>504.808</v>
      </c>
      <c r="F26" s="463"/>
      <c r="G26" s="463">
        <f t="shared" si="0"/>
        <v>0</v>
      </c>
      <c r="H26" s="259">
        <v>0</v>
      </c>
    </row>
    <row r="27" spans="1:8" s="2" customFormat="1" ht="12" customHeight="1">
      <c r="A27" s="257">
        <v>13</v>
      </c>
      <c r="B27" s="258" t="s">
        <v>776</v>
      </c>
      <c r="C27" s="258" t="s">
        <v>777</v>
      </c>
      <c r="D27" s="258" t="s">
        <v>778</v>
      </c>
      <c r="E27" s="259">
        <v>431.894</v>
      </c>
      <c r="F27" s="463"/>
      <c r="G27" s="463">
        <f t="shared" si="0"/>
        <v>0</v>
      </c>
      <c r="H27" s="259">
        <v>0</v>
      </c>
    </row>
    <row r="28" spans="1:8" s="2" customFormat="1" ht="21" customHeight="1">
      <c r="A28" s="257">
        <v>14</v>
      </c>
      <c r="B28" s="258" t="s">
        <v>927</v>
      </c>
      <c r="C28" s="258" t="s">
        <v>928</v>
      </c>
      <c r="D28" s="258" t="s">
        <v>755</v>
      </c>
      <c r="E28" s="259">
        <v>1529.72</v>
      </c>
      <c r="F28" s="463"/>
      <c r="G28" s="463">
        <f t="shared" si="0"/>
        <v>0</v>
      </c>
      <c r="H28" s="259">
        <v>0</v>
      </c>
    </row>
    <row r="29" spans="1:8" s="2" customFormat="1" ht="27.75" customHeight="1">
      <c r="A29" s="254"/>
      <c r="B29" s="255" t="s">
        <v>605</v>
      </c>
      <c r="C29" s="255" t="s">
        <v>738</v>
      </c>
      <c r="D29" s="255"/>
      <c r="E29" s="256"/>
      <c r="F29" s="462"/>
      <c r="G29" s="462">
        <f>SUM(G30:G31)</f>
        <v>0</v>
      </c>
      <c r="H29" s="256">
        <f>SUM(H30:H31)</f>
        <v>0.39467909999999995</v>
      </c>
    </row>
    <row r="30" spans="1:8" s="2" customFormat="1" ht="21" customHeight="1">
      <c r="A30" s="257">
        <v>15</v>
      </c>
      <c r="B30" s="258" t="s">
        <v>779</v>
      </c>
      <c r="C30" s="258" t="s">
        <v>964</v>
      </c>
      <c r="D30" s="258" t="s">
        <v>755</v>
      </c>
      <c r="E30" s="259">
        <v>1174.64</v>
      </c>
      <c r="F30" s="463"/>
      <c r="G30" s="463">
        <f>ROUND(E30*F30,2)</f>
        <v>0</v>
      </c>
      <c r="H30" s="259">
        <v>0.0352392</v>
      </c>
    </row>
    <row r="31" spans="1:8" s="2" customFormat="1" ht="21" customHeight="1">
      <c r="A31" s="260">
        <v>16</v>
      </c>
      <c r="B31" s="261" t="s">
        <v>781</v>
      </c>
      <c r="C31" s="261" t="s">
        <v>782</v>
      </c>
      <c r="D31" s="261" t="s">
        <v>755</v>
      </c>
      <c r="E31" s="262">
        <v>1198.133</v>
      </c>
      <c r="F31" s="464"/>
      <c r="G31" s="464">
        <f>ROUND(E31*F31,2)</f>
        <v>0</v>
      </c>
      <c r="H31" s="262">
        <v>0.3594399</v>
      </c>
    </row>
    <row r="32" spans="1:8" s="2" customFormat="1" ht="27.75" customHeight="1">
      <c r="A32" s="254"/>
      <c r="B32" s="255" t="s">
        <v>621</v>
      </c>
      <c r="C32" s="255" t="s">
        <v>739</v>
      </c>
      <c r="D32" s="255"/>
      <c r="E32" s="256"/>
      <c r="F32" s="462"/>
      <c r="G32" s="462">
        <f>SUM(G33:G42)</f>
        <v>0</v>
      </c>
      <c r="H32" s="256">
        <f>SUM(H33:H42)</f>
        <v>1153.0753925000001</v>
      </c>
    </row>
    <row r="33" spans="1:8" s="2" customFormat="1" ht="21" customHeight="1">
      <c r="A33" s="257">
        <v>17</v>
      </c>
      <c r="B33" s="258" t="s">
        <v>783</v>
      </c>
      <c r="C33" s="258" t="s">
        <v>965</v>
      </c>
      <c r="D33" s="258" t="s">
        <v>755</v>
      </c>
      <c r="E33" s="259">
        <v>1174.64</v>
      </c>
      <c r="F33" s="463"/>
      <c r="G33" s="463">
        <f aca="true" t="shared" si="1" ref="G33:G42">ROUND(E33*F33,2)</f>
        <v>0</v>
      </c>
      <c r="H33" s="259">
        <v>328.8287216</v>
      </c>
    </row>
    <row r="34" spans="1:8" s="2" customFormat="1" ht="21" customHeight="1">
      <c r="A34" s="257">
        <v>18</v>
      </c>
      <c r="B34" s="258" t="s">
        <v>966</v>
      </c>
      <c r="C34" s="258" t="s">
        <v>967</v>
      </c>
      <c r="D34" s="258" t="s">
        <v>755</v>
      </c>
      <c r="E34" s="259">
        <v>1103.61</v>
      </c>
      <c r="F34" s="463"/>
      <c r="G34" s="463">
        <f t="shared" si="1"/>
        <v>0</v>
      </c>
      <c r="H34" s="259">
        <v>409.218588</v>
      </c>
    </row>
    <row r="35" spans="1:8" s="2" customFormat="1" ht="21" customHeight="1">
      <c r="A35" s="257">
        <v>19</v>
      </c>
      <c r="B35" s="258" t="s">
        <v>968</v>
      </c>
      <c r="C35" s="258" t="s">
        <v>969</v>
      </c>
      <c r="D35" s="258" t="s">
        <v>755</v>
      </c>
      <c r="E35" s="259">
        <v>71.03</v>
      </c>
      <c r="F35" s="463"/>
      <c r="G35" s="463">
        <f t="shared" si="1"/>
        <v>0</v>
      </c>
      <c r="H35" s="259">
        <v>20.4076293</v>
      </c>
    </row>
    <row r="36" spans="1:8" s="2" customFormat="1" ht="30.75" customHeight="1">
      <c r="A36" s="257">
        <v>20</v>
      </c>
      <c r="B36" s="258" t="s">
        <v>793</v>
      </c>
      <c r="C36" s="258" t="s">
        <v>794</v>
      </c>
      <c r="D36" s="258" t="s">
        <v>755</v>
      </c>
      <c r="E36" s="259">
        <v>451.335</v>
      </c>
      <c r="F36" s="463"/>
      <c r="G36" s="463">
        <f t="shared" si="1"/>
        <v>0</v>
      </c>
      <c r="H36" s="259">
        <v>58.5200961</v>
      </c>
    </row>
    <row r="37" spans="1:8" s="2" customFormat="1" ht="21" customHeight="1">
      <c r="A37" s="257">
        <v>21</v>
      </c>
      <c r="B37" s="258" t="s">
        <v>899</v>
      </c>
      <c r="C37" s="258" t="s">
        <v>970</v>
      </c>
      <c r="D37" s="258" t="s">
        <v>755</v>
      </c>
      <c r="E37" s="259">
        <v>23.99</v>
      </c>
      <c r="F37" s="463"/>
      <c r="G37" s="463">
        <f t="shared" si="1"/>
        <v>0</v>
      </c>
      <c r="H37" s="259">
        <v>2.68688</v>
      </c>
    </row>
    <row r="38" spans="1:8" s="2" customFormat="1" ht="21" customHeight="1">
      <c r="A38" s="260">
        <v>22</v>
      </c>
      <c r="B38" s="261" t="s">
        <v>903</v>
      </c>
      <c r="C38" s="261" t="s">
        <v>904</v>
      </c>
      <c r="D38" s="261" t="s">
        <v>755</v>
      </c>
      <c r="E38" s="262">
        <v>24.23</v>
      </c>
      <c r="F38" s="464"/>
      <c r="G38" s="464">
        <f t="shared" si="1"/>
        <v>0</v>
      </c>
      <c r="H38" s="262">
        <v>3.34374</v>
      </c>
    </row>
    <row r="39" spans="1:8" s="2" customFormat="1" ht="21" customHeight="1">
      <c r="A39" s="257">
        <v>23</v>
      </c>
      <c r="B39" s="258" t="s">
        <v>971</v>
      </c>
      <c r="C39" s="258" t="s">
        <v>972</v>
      </c>
      <c r="D39" s="258" t="s">
        <v>755</v>
      </c>
      <c r="E39" s="259">
        <v>1103.61</v>
      </c>
      <c r="F39" s="463"/>
      <c r="G39" s="463">
        <f t="shared" si="1"/>
        <v>0</v>
      </c>
      <c r="H39" s="259">
        <v>123.60432</v>
      </c>
    </row>
    <row r="40" spans="1:8" s="2" customFormat="1" ht="21" customHeight="1">
      <c r="A40" s="260">
        <v>24</v>
      </c>
      <c r="B40" s="261" t="s">
        <v>973</v>
      </c>
      <c r="C40" s="261" t="s">
        <v>974</v>
      </c>
      <c r="D40" s="261" t="s">
        <v>755</v>
      </c>
      <c r="E40" s="262">
        <v>1114.646</v>
      </c>
      <c r="F40" s="464"/>
      <c r="G40" s="464">
        <f t="shared" si="1"/>
        <v>0</v>
      </c>
      <c r="H40" s="262">
        <v>185.3098975</v>
      </c>
    </row>
    <row r="41" spans="1:8" s="2" customFormat="1" ht="21" customHeight="1">
      <c r="A41" s="257">
        <v>25</v>
      </c>
      <c r="B41" s="258" t="s">
        <v>905</v>
      </c>
      <c r="C41" s="258" t="s">
        <v>906</v>
      </c>
      <c r="D41" s="258" t="s">
        <v>755</v>
      </c>
      <c r="E41" s="259">
        <v>71.03</v>
      </c>
      <c r="F41" s="463"/>
      <c r="G41" s="463">
        <f t="shared" si="1"/>
        <v>0</v>
      </c>
      <c r="H41" s="259">
        <v>7.95536</v>
      </c>
    </row>
    <row r="42" spans="1:8" s="2" customFormat="1" ht="12" customHeight="1">
      <c r="A42" s="260">
        <v>26</v>
      </c>
      <c r="B42" s="261" t="s">
        <v>907</v>
      </c>
      <c r="C42" s="261" t="s">
        <v>908</v>
      </c>
      <c r="D42" s="261" t="s">
        <v>755</v>
      </c>
      <c r="E42" s="262">
        <v>71.74</v>
      </c>
      <c r="F42" s="464"/>
      <c r="G42" s="464">
        <f t="shared" si="1"/>
        <v>0</v>
      </c>
      <c r="H42" s="262">
        <v>13.20016</v>
      </c>
    </row>
    <row r="43" spans="1:8" s="2" customFormat="1" ht="27.75" customHeight="1">
      <c r="A43" s="254"/>
      <c r="B43" s="255" t="s">
        <v>601</v>
      </c>
      <c r="C43" s="255" t="s">
        <v>935</v>
      </c>
      <c r="D43" s="255"/>
      <c r="E43" s="256"/>
      <c r="F43" s="462"/>
      <c r="G43" s="462">
        <f>SUM(G44)</f>
        <v>0</v>
      </c>
      <c r="H43" s="256">
        <f>SUM(H44)</f>
        <v>0.41424</v>
      </c>
    </row>
    <row r="44" spans="1:8" s="2" customFormat="1" ht="12" customHeight="1">
      <c r="A44" s="257">
        <v>27</v>
      </c>
      <c r="B44" s="258" t="s">
        <v>975</v>
      </c>
      <c r="C44" s="258" t="s">
        <v>976</v>
      </c>
      <c r="D44" s="258" t="s">
        <v>799</v>
      </c>
      <c r="E44" s="259">
        <v>1</v>
      </c>
      <c r="F44" s="463"/>
      <c r="G44" s="463">
        <f>ROUND(E44*F44,2)</f>
        <v>0</v>
      </c>
      <c r="H44" s="259">
        <v>0.41424</v>
      </c>
    </row>
    <row r="45" spans="1:8" s="2" customFormat="1" ht="27.75" customHeight="1">
      <c r="A45" s="254"/>
      <c r="B45" s="255" t="s">
        <v>607</v>
      </c>
      <c r="C45" s="255" t="s">
        <v>740</v>
      </c>
      <c r="D45" s="255"/>
      <c r="E45" s="256"/>
      <c r="F45" s="462"/>
      <c r="G45" s="462">
        <f>SUM(G46:G73)</f>
        <v>0</v>
      </c>
      <c r="H45" s="256">
        <f>SUM(H46:H73)</f>
        <v>478.22780248832805</v>
      </c>
    </row>
    <row r="46" spans="1:8" s="2" customFormat="1" ht="21" customHeight="1">
      <c r="A46" s="257">
        <v>28</v>
      </c>
      <c r="B46" s="258" t="s">
        <v>797</v>
      </c>
      <c r="C46" s="258" t="s">
        <v>798</v>
      </c>
      <c r="D46" s="258" t="s">
        <v>799</v>
      </c>
      <c r="E46" s="259">
        <v>3</v>
      </c>
      <c r="F46" s="463"/>
      <c r="G46" s="463">
        <f aca="true" t="shared" si="2" ref="G46:G73">ROUND(E46*F46,2)</f>
        <v>0</v>
      </c>
      <c r="H46" s="259">
        <v>0.73710756</v>
      </c>
    </row>
    <row r="47" spans="1:8" s="2" customFormat="1" ht="12" customHeight="1">
      <c r="A47" s="260">
        <v>29</v>
      </c>
      <c r="B47" s="261" t="s">
        <v>800</v>
      </c>
      <c r="C47" s="261" t="s">
        <v>801</v>
      </c>
      <c r="D47" s="261" t="s">
        <v>799</v>
      </c>
      <c r="E47" s="262">
        <v>3</v>
      </c>
      <c r="F47" s="464"/>
      <c r="G47" s="464">
        <f t="shared" si="2"/>
        <v>0</v>
      </c>
      <c r="H47" s="262">
        <v>0.00279</v>
      </c>
    </row>
    <row r="48" spans="1:8" s="2" customFormat="1" ht="21" customHeight="1">
      <c r="A48" s="257">
        <v>30</v>
      </c>
      <c r="B48" s="258" t="s">
        <v>802</v>
      </c>
      <c r="C48" s="258" t="s">
        <v>803</v>
      </c>
      <c r="D48" s="258" t="s">
        <v>799</v>
      </c>
      <c r="E48" s="259">
        <v>3</v>
      </c>
      <c r="F48" s="463"/>
      <c r="G48" s="463">
        <f t="shared" si="2"/>
        <v>0</v>
      </c>
      <c r="H48" s="259">
        <v>0.35874</v>
      </c>
    </row>
    <row r="49" spans="1:8" s="2" customFormat="1" ht="12" customHeight="1">
      <c r="A49" s="260">
        <v>31</v>
      </c>
      <c r="B49" s="261" t="s">
        <v>804</v>
      </c>
      <c r="C49" s="261" t="s">
        <v>805</v>
      </c>
      <c r="D49" s="261" t="s">
        <v>799</v>
      </c>
      <c r="E49" s="262">
        <v>3</v>
      </c>
      <c r="F49" s="464"/>
      <c r="G49" s="464">
        <f t="shared" si="2"/>
        <v>0</v>
      </c>
      <c r="H49" s="262">
        <v>0.0042</v>
      </c>
    </row>
    <row r="50" spans="1:8" s="2" customFormat="1" ht="21" customHeight="1">
      <c r="A50" s="257">
        <v>32</v>
      </c>
      <c r="B50" s="258" t="s">
        <v>806</v>
      </c>
      <c r="C50" s="258" t="s">
        <v>807</v>
      </c>
      <c r="D50" s="258" t="s">
        <v>764</v>
      </c>
      <c r="E50" s="259">
        <v>124.5</v>
      </c>
      <c r="F50" s="463"/>
      <c r="G50" s="463">
        <f t="shared" si="2"/>
        <v>0</v>
      </c>
      <c r="H50" s="259">
        <v>0.00498</v>
      </c>
    </row>
    <row r="51" spans="1:8" s="2" customFormat="1" ht="21" customHeight="1">
      <c r="A51" s="257">
        <v>33</v>
      </c>
      <c r="B51" s="258" t="s">
        <v>808</v>
      </c>
      <c r="C51" s="258" t="s">
        <v>809</v>
      </c>
      <c r="D51" s="258" t="s">
        <v>755</v>
      </c>
      <c r="E51" s="259">
        <v>9</v>
      </c>
      <c r="F51" s="463"/>
      <c r="G51" s="463">
        <f t="shared" si="2"/>
        <v>0</v>
      </c>
      <c r="H51" s="259">
        <v>0.018</v>
      </c>
    </row>
    <row r="52" spans="1:8" s="2" customFormat="1" ht="21" customHeight="1">
      <c r="A52" s="257">
        <v>34</v>
      </c>
      <c r="B52" s="258" t="s">
        <v>810</v>
      </c>
      <c r="C52" s="258" t="s">
        <v>811</v>
      </c>
      <c r="D52" s="258" t="s">
        <v>764</v>
      </c>
      <c r="E52" s="259">
        <v>124.5</v>
      </c>
      <c r="F52" s="463"/>
      <c r="G52" s="463">
        <f t="shared" si="2"/>
        <v>0</v>
      </c>
      <c r="H52" s="259">
        <v>0.00043575</v>
      </c>
    </row>
    <row r="53" spans="1:8" s="2" customFormat="1" ht="21" customHeight="1">
      <c r="A53" s="257">
        <v>35</v>
      </c>
      <c r="B53" s="258" t="s">
        <v>812</v>
      </c>
      <c r="C53" s="258" t="s">
        <v>813</v>
      </c>
      <c r="D53" s="258" t="s">
        <v>755</v>
      </c>
      <c r="E53" s="259">
        <v>9</v>
      </c>
      <c r="F53" s="463"/>
      <c r="G53" s="463">
        <f t="shared" si="2"/>
        <v>0</v>
      </c>
      <c r="H53" s="259">
        <v>1.8E-05</v>
      </c>
    </row>
    <row r="54" spans="1:8" s="2" customFormat="1" ht="21" customHeight="1">
      <c r="A54" s="257">
        <v>36</v>
      </c>
      <c r="B54" s="258" t="s">
        <v>833</v>
      </c>
      <c r="C54" s="258" t="s">
        <v>834</v>
      </c>
      <c r="D54" s="258" t="s">
        <v>764</v>
      </c>
      <c r="E54" s="259">
        <v>1238.63</v>
      </c>
      <c r="F54" s="463"/>
      <c r="G54" s="463">
        <f t="shared" si="2"/>
        <v>0</v>
      </c>
      <c r="H54" s="259">
        <v>188.5566449</v>
      </c>
    </row>
    <row r="55" spans="1:8" s="2" customFormat="1" ht="21" customHeight="1">
      <c r="A55" s="260">
        <v>37</v>
      </c>
      <c r="B55" s="261" t="s">
        <v>835</v>
      </c>
      <c r="C55" s="261" t="s">
        <v>836</v>
      </c>
      <c r="D55" s="261" t="s">
        <v>799</v>
      </c>
      <c r="E55" s="262">
        <v>1.01</v>
      </c>
      <c r="F55" s="464"/>
      <c r="G55" s="464">
        <f t="shared" si="2"/>
        <v>0</v>
      </c>
      <c r="H55" s="262">
        <v>0.085648</v>
      </c>
    </row>
    <row r="56" spans="1:8" s="2" customFormat="1" ht="21" customHeight="1">
      <c r="A56" s="260">
        <v>38</v>
      </c>
      <c r="B56" s="261" t="s">
        <v>837</v>
      </c>
      <c r="C56" s="261" t="s">
        <v>838</v>
      </c>
      <c r="D56" s="261" t="s">
        <v>799</v>
      </c>
      <c r="E56" s="262">
        <v>58.267</v>
      </c>
      <c r="F56" s="464"/>
      <c r="G56" s="464">
        <f t="shared" si="2"/>
        <v>0</v>
      </c>
      <c r="H56" s="262">
        <v>4.952695</v>
      </c>
    </row>
    <row r="57" spans="1:8" s="2" customFormat="1" ht="21" customHeight="1">
      <c r="A57" s="260">
        <v>39</v>
      </c>
      <c r="B57" s="261" t="s">
        <v>839</v>
      </c>
      <c r="C57" s="261" t="s">
        <v>840</v>
      </c>
      <c r="D57" s="261" t="s">
        <v>799</v>
      </c>
      <c r="E57" s="262">
        <v>1074.448</v>
      </c>
      <c r="F57" s="464"/>
      <c r="G57" s="464">
        <f t="shared" si="2"/>
        <v>0</v>
      </c>
      <c r="H57" s="262">
        <v>96.70032</v>
      </c>
    </row>
    <row r="58" spans="1:8" s="2" customFormat="1" ht="21" customHeight="1">
      <c r="A58" s="260">
        <v>40</v>
      </c>
      <c r="B58" s="261" t="s">
        <v>977</v>
      </c>
      <c r="C58" s="261" t="s">
        <v>978</v>
      </c>
      <c r="D58" s="261" t="s">
        <v>799</v>
      </c>
      <c r="E58" s="262">
        <v>67.741</v>
      </c>
      <c r="F58" s="464"/>
      <c r="G58" s="464">
        <f t="shared" si="2"/>
        <v>0</v>
      </c>
      <c r="H58" s="262">
        <v>4.0915564</v>
      </c>
    </row>
    <row r="59" spans="1:8" s="2" customFormat="1" ht="21" customHeight="1">
      <c r="A59" s="260">
        <v>41</v>
      </c>
      <c r="B59" s="261" t="s">
        <v>979</v>
      </c>
      <c r="C59" s="261" t="s">
        <v>980</v>
      </c>
      <c r="D59" s="261" t="s">
        <v>799</v>
      </c>
      <c r="E59" s="262">
        <v>22.25</v>
      </c>
      <c r="F59" s="464"/>
      <c r="G59" s="464">
        <f t="shared" si="2"/>
        <v>0</v>
      </c>
      <c r="H59" s="262">
        <v>1.421775</v>
      </c>
    </row>
    <row r="60" spans="1:8" s="2" customFormat="1" ht="21" customHeight="1">
      <c r="A60" s="260">
        <v>42</v>
      </c>
      <c r="B60" s="261" t="s">
        <v>981</v>
      </c>
      <c r="C60" s="261" t="s">
        <v>982</v>
      </c>
      <c r="D60" s="261" t="s">
        <v>799</v>
      </c>
      <c r="E60" s="262">
        <v>4.616</v>
      </c>
      <c r="F60" s="464"/>
      <c r="G60" s="464">
        <f t="shared" si="2"/>
        <v>0</v>
      </c>
      <c r="H60" s="262">
        <v>0.2981936</v>
      </c>
    </row>
    <row r="61" spans="1:8" s="2" customFormat="1" ht="21" customHeight="1">
      <c r="A61" s="260">
        <v>43</v>
      </c>
      <c r="B61" s="261" t="s">
        <v>983</v>
      </c>
      <c r="C61" s="261" t="s">
        <v>984</v>
      </c>
      <c r="D61" s="261" t="s">
        <v>799</v>
      </c>
      <c r="E61" s="262">
        <v>22.685</v>
      </c>
      <c r="F61" s="464"/>
      <c r="G61" s="464">
        <f t="shared" si="2"/>
        <v>0</v>
      </c>
      <c r="H61" s="262">
        <v>1.474525</v>
      </c>
    </row>
    <row r="62" spans="1:8" s="2" customFormat="1" ht="21" customHeight="1">
      <c r="A62" s="257">
        <v>44</v>
      </c>
      <c r="B62" s="258" t="s">
        <v>841</v>
      </c>
      <c r="C62" s="258" t="s">
        <v>842</v>
      </c>
      <c r="D62" s="258" t="s">
        <v>764</v>
      </c>
      <c r="E62" s="259">
        <v>118.31</v>
      </c>
      <c r="F62" s="463"/>
      <c r="G62" s="463">
        <f t="shared" si="2"/>
        <v>0</v>
      </c>
      <c r="H62" s="259">
        <v>16.034569538328</v>
      </c>
    </row>
    <row r="63" spans="1:8" s="2" customFormat="1" ht="12" customHeight="1">
      <c r="A63" s="260">
        <v>45</v>
      </c>
      <c r="B63" s="261" t="s">
        <v>843</v>
      </c>
      <c r="C63" s="261" t="s">
        <v>844</v>
      </c>
      <c r="D63" s="261" t="s">
        <v>799</v>
      </c>
      <c r="E63" s="262">
        <v>119.493</v>
      </c>
      <c r="F63" s="464"/>
      <c r="G63" s="464">
        <f t="shared" si="2"/>
        <v>0</v>
      </c>
      <c r="H63" s="262">
        <v>2.748339</v>
      </c>
    </row>
    <row r="64" spans="1:8" s="2" customFormat="1" ht="21" customHeight="1">
      <c r="A64" s="257">
        <v>46</v>
      </c>
      <c r="B64" s="258" t="s">
        <v>845</v>
      </c>
      <c r="C64" s="258" t="s">
        <v>846</v>
      </c>
      <c r="D64" s="258" t="s">
        <v>767</v>
      </c>
      <c r="E64" s="259">
        <v>67.84</v>
      </c>
      <c r="F64" s="463"/>
      <c r="G64" s="463">
        <f t="shared" si="2"/>
        <v>0</v>
      </c>
      <c r="H64" s="259">
        <v>160.295744</v>
      </c>
    </row>
    <row r="65" spans="1:8" s="2" customFormat="1" ht="21" customHeight="1">
      <c r="A65" s="257">
        <v>47</v>
      </c>
      <c r="B65" s="258" t="s">
        <v>847</v>
      </c>
      <c r="C65" s="258" t="s">
        <v>848</v>
      </c>
      <c r="D65" s="258" t="s">
        <v>764</v>
      </c>
      <c r="E65" s="259">
        <v>902.67</v>
      </c>
      <c r="F65" s="463"/>
      <c r="G65" s="463">
        <f t="shared" si="2"/>
        <v>0</v>
      </c>
      <c r="H65" s="259">
        <v>0</v>
      </c>
    </row>
    <row r="66" spans="1:8" s="2" customFormat="1" ht="21" customHeight="1">
      <c r="A66" s="257">
        <v>48</v>
      </c>
      <c r="B66" s="258" t="s">
        <v>861</v>
      </c>
      <c r="C66" s="258" t="s">
        <v>862</v>
      </c>
      <c r="D66" s="258" t="s">
        <v>799</v>
      </c>
      <c r="E66" s="259">
        <v>15</v>
      </c>
      <c r="F66" s="463"/>
      <c r="G66" s="463">
        <f t="shared" si="2"/>
        <v>0</v>
      </c>
      <c r="H66" s="259">
        <v>0.06883074</v>
      </c>
    </row>
    <row r="67" spans="1:8" s="2" customFormat="1" ht="12" customHeight="1">
      <c r="A67" s="260">
        <v>49</v>
      </c>
      <c r="B67" s="261" t="s">
        <v>863</v>
      </c>
      <c r="C67" s="261" t="s">
        <v>864</v>
      </c>
      <c r="D67" s="261" t="s">
        <v>799</v>
      </c>
      <c r="E67" s="262">
        <v>15.15</v>
      </c>
      <c r="F67" s="464"/>
      <c r="G67" s="464">
        <f t="shared" si="2"/>
        <v>0</v>
      </c>
      <c r="H67" s="262">
        <v>0.37269</v>
      </c>
    </row>
    <row r="68" spans="1:8" s="2" customFormat="1" ht="21" customHeight="1">
      <c r="A68" s="257">
        <v>50</v>
      </c>
      <c r="B68" s="258" t="s">
        <v>865</v>
      </c>
      <c r="C68" s="258" t="s">
        <v>866</v>
      </c>
      <c r="D68" s="258" t="s">
        <v>799</v>
      </c>
      <c r="E68" s="259">
        <v>57</v>
      </c>
      <c r="F68" s="463"/>
      <c r="G68" s="463">
        <f t="shared" si="2"/>
        <v>0</v>
      </c>
      <c r="H68" s="259">
        <v>0</v>
      </c>
    </row>
    <row r="69" spans="1:8" s="2" customFormat="1" ht="12" customHeight="1">
      <c r="A69" s="257">
        <v>51</v>
      </c>
      <c r="B69" s="258" t="s">
        <v>867</v>
      </c>
      <c r="C69" s="258" t="s">
        <v>868</v>
      </c>
      <c r="D69" s="258" t="s">
        <v>778</v>
      </c>
      <c r="E69" s="259">
        <v>515.673</v>
      </c>
      <c r="F69" s="463"/>
      <c r="G69" s="463">
        <f t="shared" si="2"/>
        <v>0</v>
      </c>
      <c r="H69" s="259">
        <v>0</v>
      </c>
    </row>
    <row r="70" spans="1:8" s="2" customFormat="1" ht="21" customHeight="1">
      <c r="A70" s="257">
        <v>52</v>
      </c>
      <c r="B70" s="258" t="s">
        <v>869</v>
      </c>
      <c r="C70" s="258" t="s">
        <v>870</v>
      </c>
      <c r="D70" s="258" t="s">
        <v>778</v>
      </c>
      <c r="E70" s="259">
        <v>9282.114</v>
      </c>
      <c r="F70" s="463"/>
      <c r="G70" s="463">
        <f t="shared" si="2"/>
        <v>0</v>
      </c>
      <c r="H70" s="259">
        <v>0</v>
      </c>
    </row>
    <row r="71" spans="1:8" s="2" customFormat="1" ht="21" customHeight="1">
      <c r="A71" s="257">
        <v>53</v>
      </c>
      <c r="B71" s="258" t="s">
        <v>871</v>
      </c>
      <c r="C71" s="258" t="s">
        <v>872</v>
      </c>
      <c r="D71" s="258" t="s">
        <v>778</v>
      </c>
      <c r="E71" s="259">
        <v>515.673</v>
      </c>
      <c r="F71" s="463"/>
      <c r="G71" s="463">
        <f t="shared" si="2"/>
        <v>0</v>
      </c>
      <c r="H71" s="259">
        <v>0</v>
      </c>
    </row>
    <row r="72" spans="1:8" s="2" customFormat="1" ht="12" customHeight="1">
      <c r="A72" s="257">
        <v>54</v>
      </c>
      <c r="B72" s="258" t="s">
        <v>873</v>
      </c>
      <c r="C72" s="258" t="s">
        <v>874</v>
      </c>
      <c r="D72" s="258" t="s">
        <v>778</v>
      </c>
      <c r="E72" s="259">
        <v>515.673</v>
      </c>
      <c r="F72" s="463"/>
      <c r="G72" s="463">
        <f t="shared" si="2"/>
        <v>0</v>
      </c>
      <c r="H72" s="259">
        <v>0</v>
      </c>
    </row>
    <row r="73" spans="1:8" s="2" customFormat="1" ht="12" customHeight="1">
      <c r="A73" s="257">
        <v>55</v>
      </c>
      <c r="B73" s="258" t="s">
        <v>875</v>
      </c>
      <c r="C73" s="258" t="s">
        <v>876</v>
      </c>
      <c r="D73" s="258" t="s">
        <v>778</v>
      </c>
      <c r="E73" s="259">
        <v>515.673</v>
      </c>
      <c r="F73" s="463"/>
      <c r="G73" s="463">
        <f t="shared" si="2"/>
        <v>0</v>
      </c>
      <c r="H73" s="259">
        <v>0</v>
      </c>
    </row>
    <row r="74" spans="1:8" s="2" customFormat="1" ht="27.75" customHeight="1">
      <c r="A74" s="254"/>
      <c r="B74" s="255" t="s">
        <v>741</v>
      </c>
      <c r="C74" s="255" t="s">
        <v>742</v>
      </c>
      <c r="D74" s="255"/>
      <c r="E74" s="256"/>
      <c r="F74" s="462"/>
      <c r="G74" s="462">
        <f>G75</f>
        <v>0</v>
      </c>
      <c r="H74" s="256">
        <f>H75</f>
        <v>0</v>
      </c>
    </row>
    <row r="75" spans="1:8" s="2" customFormat="1" ht="21" customHeight="1">
      <c r="A75" s="257">
        <v>56</v>
      </c>
      <c r="B75" s="258" t="s">
        <v>877</v>
      </c>
      <c r="C75" s="258" t="s">
        <v>878</v>
      </c>
      <c r="D75" s="258" t="s">
        <v>778</v>
      </c>
      <c r="E75" s="259">
        <v>1632.112</v>
      </c>
      <c r="F75" s="463"/>
      <c r="G75" s="463">
        <f>ROUND(E75*F75,2)</f>
        <v>0</v>
      </c>
      <c r="H75" s="259">
        <v>0</v>
      </c>
    </row>
    <row r="76" spans="1:8" s="2" customFormat="1" ht="30" customHeight="1">
      <c r="A76" s="266"/>
      <c r="B76" s="267"/>
      <c r="C76" s="267" t="s">
        <v>746</v>
      </c>
      <c r="D76" s="267"/>
      <c r="E76" s="268"/>
      <c r="F76" s="465"/>
      <c r="G76" s="465">
        <f>G13</f>
        <v>0</v>
      </c>
      <c r="H76" s="268">
        <f>H13</f>
        <v>1632.1121140883283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77" r:id="rId1"/>
  <headerFooter alignWithMargins="0">
    <oddFooter>&amp;C   Strana &amp;P  z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view="pageBreakPreview" zoomScaleSheetLayoutView="100" zoomScalePageLayoutView="0" workbookViewId="0" topLeftCell="A1">
      <pane ySplit="3" topLeftCell="BM10" activePane="bottomLeft" state="frozen"/>
      <selection pane="topLeft" activeCell="A1" sqref="A1"/>
      <selection pane="bottomLeft" activeCell="W22" sqref="W22"/>
    </sheetView>
  </sheetViews>
  <sheetFormatPr defaultColWidth="13.16015625" defaultRowHeight="9" customHeight="1"/>
  <cols>
    <col min="1" max="1" width="3.83203125" style="2" customWidth="1"/>
    <col min="2" max="2" width="3.16015625" style="2" customWidth="1"/>
    <col min="3" max="3" width="4.83203125" style="2" customWidth="1"/>
    <col min="4" max="4" width="14.66015625" style="2" customWidth="1"/>
    <col min="5" max="5" width="18.5" style="2" customWidth="1"/>
    <col min="6" max="6" width="0.65625" style="2" customWidth="1"/>
    <col min="7" max="7" width="4" style="2" customWidth="1"/>
    <col min="8" max="8" width="3.83203125" style="2" customWidth="1"/>
    <col min="9" max="9" width="15.5" style="2" customWidth="1"/>
    <col min="10" max="10" width="20.16015625" style="2" customWidth="1"/>
    <col min="11" max="11" width="0.82421875" style="2" customWidth="1"/>
    <col min="12" max="12" width="3.83203125" style="2" customWidth="1"/>
    <col min="13" max="13" width="4.66015625" style="2" customWidth="1"/>
    <col min="14" max="14" width="11.33203125" style="2" customWidth="1"/>
    <col min="15" max="15" width="5.5" style="2" customWidth="1"/>
    <col min="16" max="16" width="19.16015625" style="2" customWidth="1"/>
    <col min="17" max="17" width="9.33203125" style="2" customWidth="1"/>
    <col min="18" max="18" width="18.16015625" style="2" customWidth="1"/>
    <col min="19" max="19" width="0.65625" style="2" customWidth="1"/>
    <col min="20" max="16384" width="13.16015625" style="1" customWidth="1"/>
  </cols>
  <sheetData>
    <row r="1" spans="1:19" s="2" customFormat="1" ht="14.2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  <c r="P1" s="151"/>
      <c r="Q1" s="151"/>
      <c r="R1" s="151"/>
      <c r="S1" s="153"/>
    </row>
    <row r="2" spans="1:19" s="2" customFormat="1" ht="21" customHeight="1">
      <c r="A2" s="154"/>
      <c r="B2" s="131"/>
      <c r="C2" s="131"/>
      <c r="D2" s="131"/>
      <c r="E2" s="131"/>
      <c r="F2" s="131"/>
      <c r="G2" s="155" t="s">
        <v>560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56"/>
    </row>
    <row r="3" spans="1:19" s="2" customFormat="1" ht="11.25" customHeight="1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9"/>
    </row>
    <row r="4" spans="1:19" s="2" customFormat="1" ht="9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" customHeight="1">
      <c r="A5" s="18"/>
      <c r="B5" s="16" t="s">
        <v>561</v>
      </c>
      <c r="C5" s="16"/>
      <c r="D5" s="16"/>
      <c r="E5" s="788" t="s">
        <v>661</v>
      </c>
      <c r="F5" s="789"/>
      <c r="G5" s="789"/>
      <c r="H5" s="789"/>
      <c r="I5" s="789"/>
      <c r="J5" s="789"/>
      <c r="K5" s="789"/>
      <c r="L5" s="789"/>
      <c r="M5" s="790"/>
      <c r="N5" s="16"/>
      <c r="O5" s="16"/>
      <c r="P5" s="16" t="s">
        <v>563</v>
      </c>
      <c r="Q5" s="160"/>
      <c r="R5" s="20"/>
      <c r="S5" s="21"/>
    </row>
    <row r="6" spans="1:19" s="2" customFormat="1" ht="24" customHeight="1">
      <c r="A6" s="18"/>
      <c r="B6" s="16" t="s">
        <v>705</v>
      </c>
      <c r="C6" s="16"/>
      <c r="D6" s="16"/>
      <c r="E6" s="777" t="s">
        <v>953</v>
      </c>
      <c r="F6" s="778"/>
      <c r="G6" s="778"/>
      <c r="H6" s="778"/>
      <c r="I6" s="778"/>
      <c r="J6" s="778"/>
      <c r="K6" s="778"/>
      <c r="L6" s="778"/>
      <c r="M6" s="779"/>
      <c r="N6" s="16"/>
      <c r="O6" s="16"/>
      <c r="P6" s="16" t="s">
        <v>564</v>
      </c>
      <c r="Q6" s="161"/>
      <c r="R6" s="23"/>
      <c r="S6" s="21"/>
    </row>
    <row r="7" spans="1:19" s="2" customFormat="1" ht="24" customHeight="1" thickBot="1">
      <c r="A7" s="18"/>
      <c r="B7" s="16" t="s">
        <v>717</v>
      </c>
      <c r="C7" s="16"/>
      <c r="D7" s="16"/>
      <c r="E7" s="780" t="s">
        <v>341</v>
      </c>
      <c r="F7" s="764"/>
      <c r="G7" s="764"/>
      <c r="H7" s="764"/>
      <c r="I7" s="764"/>
      <c r="J7" s="764"/>
      <c r="K7" s="764"/>
      <c r="L7" s="764"/>
      <c r="M7" s="765"/>
      <c r="N7" s="16"/>
      <c r="O7" s="16"/>
      <c r="P7" s="16" t="s">
        <v>565</v>
      </c>
      <c r="Q7" s="24" t="s">
        <v>566</v>
      </c>
      <c r="R7" s="25"/>
      <c r="S7" s="21"/>
    </row>
    <row r="8" spans="1:19" s="2" customFormat="1" ht="24" customHeight="1" thickBot="1">
      <c r="A8" s="18"/>
      <c r="B8" s="766"/>
      <c r="C8" s="766"/>
      <c r="D8" s="76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567</v>
      </c>
      <c r="Q8" s="16" t="s">
        <v>568</v>
      </c>
      <c r="R8" s="16"/>
      <c r="S8" s="21"/>
    </row>
    <row r="9" spans="1:19" s="2" customFormat="1" ht="24" customHeight="1" thickBot="1">
      <c r="A9" s="18"/>
      <c r="B9" s="16" t="s">
        <v>569</v>
      </c>
      <c r="C9" s="16"/>
      <c r="D9" s="16"/>
      <c r="E9" s="797" t="s">
        <v>570</v>
      </c>
      <c r="F9" s="798"/>
      <c r="G9" s="798"/>
      <c r="H9" s="798"/>
      <c r="I9" s="798"/>
      <c r="J9" s="798"/>
      <c r="K9" s="798"/>
      <c r="L9" s="798"/>
      <c r="M9" s="799"/>
      <c r="N9" s="16"/>
      <c r="O9" s="16"/>
      <c r="P9" s="26" t="s">
        <v>571</v>
      </c>
      <c r="Q9" s="129"/>
      <c r="R9" s="128"/>
      <c r="S9" s="21"/>
    </row>
    <row r="10" spans="1:19" s="2" customFormat="1" ht="24" customHeight="1" thickBot="1">
      <c r="A10" s="18"/>
      <c r="B10" s="16" t="s">
        <v>572</v>
      </c>
      <c r="C10" s="16"/>
      <c r="D10" s="16"/>
      <c r="E10" s="803" t="s">
        <v>573</v>
      </c>
      <c r="F10" s="781"/>
      <c r="G10" s="781"/>
      <c r="H10" s="781"/>
      <c r="I10" s="781"/>
      <c r="J10" s="781"/>
      <c r="K10" s="781"/>
      <c r="L10" s="781"/>
      <c r="M10" s="782"/>
      <c r="N10" s="16"/>
      <c r="O10" s="16"/>
      <c r="P10" s="26" t="s">
        <v>574</v>
      </c>
      <c r="Q10" s="129" t="s">
        <v>575</v>
      </c>
      <c r="R10" s="128"/>
      <c r="S10" s="21"/>
    </row>
    <row r="11" spans="1:19" s="2" customFormat="1" ht="24" customHeight="1" thickBot="1">
      <c r="A11" s="18"/>
      <c r="B11" s="16" t="s">
        <v>576</v>
      </c>
      <c r="C11" s="16"/>
      <c r="D11" s="16"/>
      <c r="E11" s="803" t="s">
        <v>577</v>
      </c>
      <c r="F11" s="781"/>
      <c r="G11" s="781"/>
      <c r="H11" s="781"/>
      <c r="I11" s="781"/>
      <c r="J11" s="781"/>
      <c r="K11" s="781"/>
      <c r="L11" s="781"/>
      <c r="M11" s="782"/>
      <c r="N11" s="16"/>
      <c r="O11" s="16"/>
      <c r="P11" s="26"/>
      <c r="Q11" s="129"/>
      <c r="R11" s="128"/>
      <c r="S11" s="21"/>
    </row>
    <row r="12" spans="1:19" s="2" customFormat="1" ht="21" customHeight="1" thickBot="1">
      <c r="A12" s="29"/>
      <c r="B12" s="801" t="s">
        <v>578</v>
      </c>
      <c r="C12" s="801"/>
      <c r="D12" s="801"/>
      <c r="E12" s="783"/>
      <c r="F12" s="768"/>
      <c r="G12" s="768"/>
      <c r="H12" s="768"/>
      <c r="I12" s="768"/>
      <c r="J12" s="768"/>
      <c r="K12" s="768"/>
      <c r="L12" s="768"/>
      <c r="M12" s="769"/>
      <c r="N12" s="28"/>
      <c r="O12" s="28"/>
      <c r="P12" s="30"/>
      <c r="Q12" s="770"/>
      <c r="R12" s="771"/>
      <c r="S12" s="31"/>
    </row>
    <row r="13" spans="1:19" s="2" customFormat="1" ht="9.75" customHeight="1" thickBot="1">
      <c r="A13" s="29"/>
      <c r="B13" s="28"/>
      <c r="C13" s="28"/>
      <c r="D13" s="28"/>
      <c r="E13" s="135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135"/>
      <c r="Q13" s="135"/>
      <c r="R13" s="28"/>
      <c r="S13" s="31"/>
    </row>
    <row r="14" spans="1:19" s="2" customFormat="1" ht="18" customHeight="1" thickBot="1">
      <c r="A14" s="18"/>
      <c r="B14" s="16"/>
      <c r="C14" s="16"/>
      <c r="D14" s="16"/>
      <c r="E14" s="162" t="s">
        <v>579</v>
      </c>
      <c r="F14" s="16"/>
      <c r="G14" s="28"/>
      <c r="H14" s="16" t="s">
        <v>580</v>
      </c>
      <c r="I14" s="28"/>
      <c r="J14" s="16"/>
      <c r="K14" s="16"/>
      <c r="L14" s="16"/>
      <c r="M14" s="16"/>
      <c r="N14" s="16"/>
      <c r="O14" s="16"/>
      <c r="P14" s="16" t="s">
        <v>582</v>
      </c>
      <c r="Q14" s="19"/>
      <c r="R14" s="20"/>
      <c r="S14" s="21"/>
    </row>
    <row r="15" spans="1:19" s="2" customFormat="1" ht="18" customHeight="1" thickBot="1">
      <c r="A15" s="18"/>
      <c r="B15" s="16"/>
      <c r="C15" s="16"/>
      <c r="D15" s="16"/>
      <c r="E15" s="30"/>
      <c r="F15" s="16"/>
      <c r="G15" s="28"/>
      <c r="H15" s="772"/>
      <c r="I15" s="773"/>
      <c r="J15" s="16"/>
      <c r="K15" s="16"/>
      <c r="L15" s="16"/>
      <c r="M15" s="16"/>
      <c r="N15" s="16"/>
      <c r="O15" s="16"/>
      <c r="P15" s="163" t="s">
        <v>583</v>
      </c>
      <c r="Q15" s="164"/>
      <c r="R15" s="25"/>
      <c r="S15" s="21"/>
    </row>
    <row r="16" spans="1:19" s="2" customFormat="1" ht="9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7"/>
    </row>
    <row r="17" spans="1:19" s="2" customFormat="1" ht="20.25" customHeight="1">
      <c r="A17" s="165"/>
      <c r="B17" s="166"/>
      <c r="C17" s="166"/>
      <c r="D17" s="166"/>
      <c r="E17" s="40" t="s">
        <v>706</v>
      </c>
      <c r="F17" s="166"/>
      <c r="G17" s="166"/>
      <c r="H17" s="166"/>
      <c r="I17" s="166"/>
      <c r="J17" s="166"/>
      <c r="K17" s="166"/>
      <c r="L17" s="166"/>
      <c r="M17" s="166"/>
      <c r="N17" s="166"/>
      <c r="O17" s="36"/>
      <c r="P17" s="166"/>
      <c r="Q17" s="166"/>
      <c r="R17" s="166"/>
      <c r="S17" s="167"/>
    </row>
    <row r="18" spans="1:19" s="2" customFormat="1" ht="21" customHeight="1">
      <c r="A18" s="168" t="s">
        <v>707</v>
      </c>
      <c r="B18" s="169"/>
      <c r="C18" s="169"/>
      <c r="D18" s="170"/>
      <c r="E18" s="171" t="s">
        <v>589</v>
      </c>
      <c r="F18" s="170"/>
      <c r="G18" s="171" t="s">
        <v>708</v>
      </c>
      <c r="H18" s="169"/>
      <c r="I18" s="170"/>
      <c r="J18" s="171" t="s">
        <v>709</v>
      </c>
      <c r="K18" s="169"/>
      <c r="L18" s="171" t="s">
        <v>710</v>
      </c>
      <c r="M18" s="169"/>
      <c r="N18" s="169"/>
      <c r="O18" s="172"/>
      <c r="P18" s="170"/>
      <c r="Q18" s="171" t="s">
        <v>711</v>
      </c>
      <c r="R18" s="169"/>
      <c r="S18" s="173"/>
    </row>
    <row r="19" spans="1:19" s="2" customFormat="1" ht="18.75" customHeight="1">
      <c r="A19" s="174"/>
      <c r="B19" s="175"/>
      <c r="C19" s="175"/>
      <c r="D19" s="176">
        <v>0</v>
      </c>
      <c r="E19" s="92">
        <v>0</v>
      </c>
      <c r="F19" s="177"/>
      <c r="G19" s="178"/>
      <c r="H19" s="175"/>
      <c r="I19" s="176">
        <v>0</v>
      </c>
      <c r="J19" s="92">
        <v>0</v>
      </c>
      <c r="K19" s="179"/>
      <c r="L19" s="178"/>
      <c r="M19" s="175"/>
      <c r="N19" s="175"/>
      <c r="O19" s="180"/>
      <c r="P19" s="176">
        <v>0</v>
      </c>
      <c r="Q19" s="178"/>
      <c r="R19" s="181">
        <v>0</v>
      </c>
      <c r="S19" s="182"/>
    </row>
    <row r="20" spans="1:19" s="2" customFormat="1" ht="20.25" customHeight="1">
      <c r="A20" s="165"/>
      <c r="B20" s="166"/>
      <c r="C20" s="166"/>
      <c r="D20" s="166"/>
      <c r="E20" s="40" t="s">
        <v>712</v>
      </c>
      <c r="F20" s="166"/>
      <c r="G20" s="166"/>
      <c r="H20" s="166"/>
      <c r="I20" s="166"/>
      <c r="J20" s="183" t="s">
        <v>591</v>
      </c>
      <c r="K20" s="166"/>
      <c r="L20" s="166"/>
      <c r="M20" s="166"/>
      <c r="N20" s="166"/>
      <c r="O20" s="36"/>
      <c r="P20" s="166"/>
      <c r="Q20" s="166"/>
      <c r="R20" s="166"/>
      <c r="S20" s="167"/>
    </row>
    <row r="21" spans="1:19" s="2" customFormat="1" ht="18.75" customHeight="1">
      <c r="A21" s="64" t="s">
        <v>592</v>
      </c>
      <c r="B21" s="184"/>
      <c r="C21" s="66" t="s">
        <v>593</v>
      </c>
      <c r="D21" s="67"/>
      <c r="E21" s="67"/>
      <c r="F21" s="69"/>
      <c r="G21" s="64" t="s">
        <v>594</v>
      </c>
      <c r="H21" s="65"/>
      <c r="I21" s="66" t="s">
        <v>595</v>
      </c>
      <c r="J21" s="67"/>
      <c r="K21" s="67"/>
      <c r="L21" s="64" t="s">
        <v>596</v>
      </c>
      <c r="M21" s="65"/>
      <c r="N21" s="66" t="s">
        <v>597</v>
      </c>
      <c r="O21" s="70"/>
      <c r="P21" s="67"/>
      <c r="Q21" s="67"/>
      <c r="R21" s="67"/>
      <c r="S21" s="69"/>
    </row>
    <row r="22" spans="1:19" s="2" customFormat="1" ht="18.75" customHeight="1">
      <c r="A22" s="71" t="s">
        <v>598</v>
      </c>
      <c r="B22" s="185" t="s">
        <v>599</v>
      </c>
      <c r="C22" s="186"/>
      <c r="D22" s="74" t="s">
        <v>600</v>
      </c>
      <c r="E22" s="75">
        <f>'93100203 - Rekapitulácia rozpoč'!C19</f>
        <v>0</v>
      </c>
      <c r="F22" s="187"/>
      <c r="G22" s="71" t="s">
        <v>601</v>
      </c>
      <c r="H22" s="77" t="s">
        <v>713</v>
      </c>
      <c r="I22" s="112"/>
      <c r="J22" s="188">
        <v>0</v>
      </c>
      <c r="K22" s="189"/>
      <c r="L22" s="71" t="s">
        <v>603</v>
      </c>
      <c r="M22" s="80" t="s">
        <v>604</v>
      </c>
      <c r="N22" s="87"/>
      <c r="O22" s="172"/>
      <c r="P22" s="87"/>
      <c r="Q22" s="190"/>
      <c r="R22" s="75">
        <v>0</v>
      </c>
      <c r="S22" s="187"/>
    </row>
    <row r="23" spans="1:19" s="2" customFormat="1" ht="18.75" customHeight="1">
      <c r="A23" s="71" t="s">
        <v>605</v>
      </c>
      <c r="B23" s="191"/>
      <c r="C23" s="192"/>
      <c r="D23" s="74" t="s">
        <v>606</v>
      </c>
      <c r="E23" s="75">
        <f>'93100203 - Rekapitulácia rozpoč'!D19</f>
        <v>0</v>
      </c>
      <c r="F23" s="187"/>
      <c r="G23" s="71" t="s">
        <v>607</v>
      </c>
      <c r="H23" s="16" t="s">
        <v>608</v>
      </c>
      <c r="I23" s="112"/>
      <c r="J23" s="188">
        <v>0</v>
      </c>
      <c r="K23" s="189"/>
      <c r="L23" s="71" t="s">
        <v>609</v>
      </c>
      <c r="M23" s="80" t="s">
        <v>610</v>
      </c>
      <c r="N23" s="87"/>
      <c r="O23" s="172"/>
      <c r="P23" s="87"/>
      <c r="Q23" s="190"/>
      <c r="R23" s="75">
        <v>0</v>
      </c>
      <c r="S23" s="187"/>
    </row>
    <row r="24" spans="1:19" s="2" customFormat="1" ht="18.75" customHeight="1">
      <c r="A24" s="71" t="s">
        <v>611</v>
      </c>
      <c r="B24" s="185" t="s">
        <v>612</v>
      </c>
      <c r="C24" s="186"/>
      <c r="D24" s="74" t="s">
        <v>600</v>
      </c>
      <c r="E24" s="75">
        <v>0</v>
      </c>
      <c r="F24" s="187"/>
      <c r="G24" s="71" t="s">
        <v>613</v>
      </c>
      <c r="H24" s="77" t="s">
        <v>614</v>
      </c>
      <c r="I24" s="112"/>
      <c r="J24" s="188">
        <v>0</v>
      </c>
      <c r="K24" s="189"/>
      <c r="L24" s="71" t="s">
        <v>615</v>
      </c>
      <c r="M24" s="80" t="s">
        <v>616</v>
      </c>
      <c r="N24" s="87"/>
      <c r="O24" s="172"/>
      <c r="P24" s="87"/>
      <c r="Q24" s="190"/>
      <c r="R24" s="75">
        <v>0</v>
      </c>
      <c r="S24" s="187"/>
    </row>
    <row r="25" spans="1:19" s="2" customFormat="1" ht="18.75" customHeight="1">
      <c r="A25" s="71" t="s">
        <v>617</v>
      </c>
      <c r="B25" s="191"/>
      <c r="C25" s="192"/>
      <c r="D25" s="74" t="s">
        <v>606</v>
      </c>
      <c r="E25" s="75">
        <v>0</v>
      </c>
      <c r="F25" s="187"/>
      <c r="G25" s="71" t="s">
        <v>618</v>
      </c>
      <c r="H25" s="77"/>
      <c r="I25" s="112"/>
      <c r="J25" s="188">
        <v>0</v>
      </c>
      <c r="K25" s="189"/>
      <c r="L25" s="71" t="s">
        <v>619</v>
      </c>
      <c r="M25" s="80" t="s">
        <v>620</v>
      </c>
      <c r="N25" s="87"/>
      <c r="O25" s="172"/>
      <c r="P25" s="87"/>
      <c r="Q25" s="190"/>
      <c r="R25" s="75">
        <v>0</v>
      </c>
      <c r="S25" s="187"/>
    </row>
    <row r="26" spans="1:19" s="2" customFormat="1" ht="18.75" customHeight="1">
      <c r="A26" s="71" t="s">
        <v>621</v>
      </c>
      <c r="B26" s="185" t="s">
        <v>622</v>
      </c>
      <c r="C26" s="186"/>
      <c r="D26" s="74" t="s">
        <v>600</v>
      </c>
      <c r="E26" s="75">
        <v>0</v>
      </c>
      <c r="F26" s="187"/>
      <c r="G26" s="86"/>
      <c r="H26" s="87"/>
      <c r="I26" s="112"/>
      <c r="J26" s="188"/>
      <c r="K26" s="189"/>
      <c r="L26" s="71" t="s">
        <v>623</v>
      </c>
      <c r="M26" s="80" t="s">
        <v>624</v>
      </c>
      <c r="N26" s="87"/>
      <c r="O26" s="172"/>
      <c r="P26" s="87"/>
      <c r="Q26" s="190"/>
      <c r="R26" s="75">
        <v>0</v>
      </c>
      <c r="S26" s="187"/>
    </row>
    <row r="27" spans="1:19" s="2" customFormat="1" ht="18.75" customHeight="1">
      <c r="A27" s="71" t="s">
        <v>625</v>
      </c>
      <c r="B27" s="191"/>
      <c r="C27" s="192"/>
      <c r="D27" s="74" t="s">
        <v>606</v>
      </c>
      <c r="E27" s="75">
        <v>0</v>
      </c>
      <c r="F27" s="187"/>
      <c r="G27" s="86"/>
      <c r="H27" s="87"/>
      <c r="I27" s="112"/>
      <c r="J27" s="188"/>
      <c r="K27" s="189"/>
      <c r="L27" s="71" t="s">
        <v>626</v>
      </c>
      <c r="M27" s="77" t="s">
        <v>627</v>
      </c>
      <c r="N27" s="87"/>
      <c r="O27" s="172"/>
      <c r="P27" s="87"/>
      <c r="Q27" s="112"/>
      <c r="R27" s="75">
        <v>0</v>
      </c>
      <c r="S27" s="187"/>
    </row>
    <row r="28" spans="1:19" s="2" customFormat="1" ht="18.75" customHeight="1">
      <c r="A28" s="71" t="s">
        <v>628</v>
      </c>
      <c r="B28" s="802" t="s">
        <v>629</v>
      </c>
      <c r="C28" s="802"/>
      <c r="D28" s="802"/>
      <c r="E28" s="193">
        <f>SUM(E22:E27)</f>
        <v>0</v>
      </c>
      <c r="F28" s="167"/>
      <c r="G28" s="71" t="s">
        <v>630</v>
      </c>
      <c r="H28" s="89" t="s">
        <v>631</v>
      </c>
      <c r="I28" s="112"/>
      <c r="J28" s="194"/>
      <c r="K28" s="195"/>
      <c r="L28" s="71" t="s">
        <v>632</v>
      </c>
      <c r="M28" s="89" t="s">
        <v>633</v>
      </c>
      <c r="N28" s="87"/>
      <c r="O28" s="172"/>
      <c r="P28" s="87"/>
      <c r="Q28" s="112"/>
      <c r="R28" s="193">
        <v>0</v>
      </c>
      <c r="S28" s="167"/>
    </row>
    <row r="29" spans="1:19" s="2" customFormat="1" ht="18.75" customHeight="1">
      <c r="A29" s="90" t="s">
        <v>634</v>
      </c>
      <c r="B29" s="91" t="s">
        <v>635</v>
      </c>
      <c r="C29" s="196"/>
      <c r="D29" s="197"/>
      <c r="E29" s="198">
        <v>0</v>
      </c>
      <c r="F29" s="37"/>
      <c r="G29" s="90" t="s">
        <v>636</v>
      </c>
      <c r="H29" s="91" t="s">
        <v>637</v>
      </c>
      <c r="I29" s="197"/>
      <c r="J29" s="199">
        <v>0</v>
      </c>
      <c r="K29" s="200"/>
      <c r="L29" s="90" t="s">
        <v>638</v>
      </c>
      <c r="M29" s="91" t="s">
        <v>639</v>
      </c>
      <c r="N29" s="196"/>
      <c r="O29" s="36"/>
      <c r="P29" s="196"/>
      <c r="Q29" s="197"/>
      <c r="R29" s="198">
        <v>0</v>
      </c>
      <c r="S29" s="37"/>
    </row>
    <row r="30" spans="1:19" s="2" customFormat="1" ht="18.75" customHeight="1">
      <c r="A30" s="93" t="s">
        <v>572</v>
      </c>
      <c r="B30" s="15"/>
      <c r="C30" s="15"/>
      <c r="D30" s="15"/>
      <c r="E30" s="15"/>
      <c r="F30" s="201"/>
      <c r="G30" s="202"/>
      <c r="H30" s="15"/>
      <c r="I30" s="15"/>
      <c r="J30" s="15"/>
      <c r="K30" s="15"/>
      <c r="L30" s="64" t="s">
        <v>640</v>
      </c>
      <c r="M30" s="170"/>
      <c r="N30" s="66" t="s">
        <v>641</v>
      </c>
      <c r="O30" s="70"/>
      <c r="P30" s="169"/>
      <c r="Q30" s="169"/>
      <c r="R30" s="169"/>
      <c r="S30" s="173"/>
    </row>
    <row r="31" spans="1:19" s="2" customFormat="1" ht="18.75" customHeight="1">
      <c r="A31" s="18"/>
      <c r="B31" s="16"/>
      <c r="C31" s="16"/>
      <c r="D31" s="16"/>
      <c r="E31" s="16"/>
      <c r="F31" s="203"/>
      <c r="G31" s="204"/>
      <c r="H31" s="16"/>
      <c r="I31" s="16"/>
      <c r="J31" s="16"/>
      <c r="K31" s="16"/>
      <c r="L31" s="71" t="s">
        <v>642</v>
      </c>
      <c r="M31" s="77" t="s">
        <v>643</v>
      </c>
      <c r="N31" s="87"/>
      <c r="O31" s="172"/>
      <c r="P31" s="87"/>
      <c r="Q31" s="112"/>
      <c r="R31" s="193">
        <f>E28+J28+R28+E29+J29+R29</f>
        <v>0</v>
      </c>
      <c r="S31" s="167"/>
    </row>
    <row r="32" spans="1:19" s="2" customFormat="1" ht="18.75" customHeight="1" thickBot="1">
      <c r="A32" s="104" t="s">
        <v>644</v>
      </c>
      <c r="B32" s="172"/>
      <c r="C32" s="172"/>
      <c r="D32" s="172"/>
      <c r="E32" s="172"/>
      <c r="F32" s="192"/>
      <c r="G32" s="105" t="s">
        <v>645</v>
      </c>
      <c r="H32" s="172"/>
      <c r="I32" s="172"/>
      <c r="J32" s="172"/>
      <c r="K32" s="172"/>
      <c r="L32" s="71" t="s">
        <v>646</v>
      </c>
      <c r="M32" s="80" t="s">
        <v>647</v>
      </c>
      <c r="N32" s="109">
        <v>20</v>
      </c>
      <c r="O32" s="205" t="s">
        <v>648</v>
      </c>
      <c r="P32" s="111">
        <f>R31</f>
        <v>0</v>
      </c>
      <c r="Q32" s="112"/>
      <c r="R32" s="113">
        <f>P32*0.2</f>
        <v>0</v>
      </c>
      <c r="S32" s="206"/>
    </row>
    <row r="33" spans="1:19" s="2" customFormat="1" ht="12.75" customHeight="1" hidden="1">
      <c r="A33" s="114"/>
      <c r="B33" s="207"/>
      <c r="C33" s="207"/>
      <c r="D33" s="207"/>
      <c r="E33" s="207"/>
      <c r="F33" s="186"/>
      <c r="G33" s="208"/>
      <c r="H33" s="207"/>
      <c r="I33" s="207"/>
      <c r="J33" s="207"/>
      <c r="K33" s="207"/>
      <c r="L33" s="209"/>
      <c r="M33" s="210"/>
      <c r="N33" s="211"/>
      <c r="O33" s="212"/>
      <c r="P33" s="213"/>
      <c r="Q33" s="211"/>
      <c r="R33" s="214"/>
      <c r="S33" s="187"/>
    </row>
    <row r="34" spans="1:19" s="2" customFormat="1" ht="35.25" customHeight="1" thickBot="1">
      <c r="A34" s="120" t="s">
        <v>569</v>
      </c>
      <c r="B34" s="215"/>
      <c r="C34" s="215"/>
      <c r="D34" s="215"/>
      <c r="E34" s="16"/>
      <c r="F34" s="203"/>
      <c r="G34" s="204"/>
      <c r="H34" s="16"/>
      <c r="I34" s="16"/>
      <c r="J34" s="16"/>
      <c r="K34" s="16"/>
      <c r="L34" s="90" t="s">
        <v>649</v>
      </c>
      <c r="M34" s="767" t="s">
        <v>650</v>
      </c>
      <c r="N34" s="800"/>
      <c r="O34" s="800"/>
      <c r="P34" s="800"/>
      <c r="Q34" s="197"/>
      <c r="R34" s="216">
        <f>SUM(R31:R33)</f>
        <v>0</v>
      </c>
      <c r="S34" s="128"/>
    </row>
    <row r="35" spans="1:19" s="2" customFormat="1" ht="33" customHeight="1">
      <c r="A35" s="104" t="s">
        <v>644</v>
      </c>
      <c r="B35" s="172"/>
      <c r="C35" s="172"/>
      <c r="D35" s="172"/>
      <c r="E35" s="172"/>
      <c r="F35" s="192"/>
      <c r="G35" s="105" t="s">
        <v>645</v>
      </c>
      <c r="H35" s="172"/>
      <c r="I35" s="172"/>
      <c r="J35" s="172"/>
      <c r="K35" s="172"/>
      <c r="L35" s="64" t="s">
        <v>651</v>
      </c>
      <c r="M35" s="170"/>
      <c r="N35" s="66" t="s">
        <v>652</v>
      </c>
      <c r="O35" s="70"/>
      <c r="P35" s="169"/>
      <c r="Q35" s="169"/>
      <c r="R35" s="217"/>
      <c r="S35" s="173"/>
    </row>
    <row r="36" spans="1:19" s="2" customFormat="1" ht="20.25" customHeight="1">
      <c r="A36" s="123" t="s">
        <v>576</v>
      </c>
      <c r="B36" s="207"/>
      <c r="C36" s="207"/>
      <c r="D36" s="207"/>
      <c r="E36" s="207"/>
      <c r="F36" s="186"/>
      <c r="G36" s="218"/>
      <c r="H36" s="207"/>
      <c r="I36" s="207"/>
      <c r="J36" s="207"/>
      <c r="K36" s="207"/>
      <c r="L36" s="71" t="s">
        <v>653</v>
      </c>
      <c r="M36" s="77" t="s">
        <v>714</v>
      </c>
      <c r="N36" s="87"/>
      <c r="O36" s="172"/>
      <c r="P36" s="87"/>
      <c r="Q36" s="112"/>
      <c r="R36" s="75">
        <v>0</v>
      </c>
      <c r="S36" s="187"/>
    </row>
    <row r="37" spans="1:19" s="2" customFormat="1" ht="18.75" customHeight="1">
      <c r="A37" s="18"/>
      <c r="B37" s="16"/>
      <c r="C37" s="16"/>
      <c r="D37" s="16"/>
      <c r="E37" s="16"/>
      <c r="F37" s="203"/>
      <c r="G37" s="219"/>
      <c r="H37" s="16"/>
      <c r="I37" s="16"/>
      <c r="J37" s="16"/>
      <c r="K37" s="16"/>
      <c r="L37" s="71" t="s">
        <v>655</v>
      </c>
      <c r="M37" s="77" t="s">
        <v>656</v>
      </c>
      <c r="N37" s="87"/>
      <c r="O37" s="172"/>
      <c r="P37" s="87"/>
      <c r="Q37" s="112"/>
      <c r="R37" s="75">
        <v>0</v>
      </c>
      <c r="S37" s="187"/>
    </row>
    <row r="38" spans="1:19" s="2" customFormat="1" ht="18.75" customHeight="1" thickBot="1">
      <c r="A38" s="124" t="s">
        <v>644</v>
      </c>
      <c r="B38" s="36"/>
      <c r="C38" s="36"/>
      <c r="D38" s="36"/>
      <c r="E38" s="36"/>
      <c r="F38" s="220"/>
      <c r="G38" s="126" t="s">
        <v>645</v>
      </c>
      <c r="H38" s="36"/>
      <c r="I38" s="36"/>
      <c r="J38" s="36"/>
      <c r="K38" s="36"/>
      <c r="L38" s="90" t="s">
        <v>657</v>
      </c>
      <c r="M38" s="91" t="s">
        <v>715</v>
      </c>
      <c r="N38" s="196"/>
      <c r="O38" s="221"/>
      <c r="P38" s="196"/>
      <c r="Q38" s="197"/>
      <c r="R38" s="92">
        <v>0</v>
      </c>
      <c r="S38" s="222"/>
    </row>
  </sheetData>
  <sheetProtection/>
  <mergeCells count="13">
    <mergeCell ref="B28:D28"/>
    <mergeCell ref="B12:D12"/>
    <mergeCell ref="E12:M12"/>
    <mergeCell ref="Q12:R12"/>
    <mergeCell ref="H15:I15"/>
    <mergeCell ref="E9:M9"/>
    <mergeCell ref="E10:M10"/>
    <mergeCell ref="M34:P34"/>
    <mergeCell ref="E11:M11"/>
    <mergeCell ref="E5:M5"/>
    <mergeCell ref="E6:M6"/>
    <mergeCell ref="E7:M7"/>
    <mergeCell ref="B8:D8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74" r:id="rId1"/>
  <headerFooter alignWithMargins="0">
    <oddFooter>&amp;C   Strana &amp;P  z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view="pageBreakPreview" zoomScaleSheetLayoutView="100" zoomScalePageLayoutView="0" workbookViewId="0" topLeftCell="A1">
      <selection activeCell="D14" sqref="D14"/>
    </sheetView>
  </sheetViews>
  <sheetFormatPr defaultColWidth="13.33203125" defaultRowHeight="9" customHeight="1"/>
  <cols>
    <col min="1" max="1" width="19.33203125" style="377" customWidth="1"/>
    <col min="2" max="2" width="90.5" style="377" customWidth="1"/>
    <col min="3" max="3" width="27.5" style="377" customWidth="1"/>
    <col min="4" max="4" width="26.33203125" style="377" customWidth="1"/>
    <col min="5" max="5" width="26.83203125" style="377" customWidth="1"/>
    <col min="6" max="7" width="24.66015625" style="377" customWidth="1"/>
    <col min="8" max="16384" width="13.33203125" style="377" customWidth="1"/>
  </cols>
  <sheetData>
    <row r="1" spans="1:7" ht="30" customHeight="1">
      <c r="A1" s="911" t="s">
        <v>721</v>
      </c>
      <c r="B1" s="911"/>
      <c r="C1" s="911"/>
      <c r="D1" s="911"/>
      <c r="E1" s="911"/>
      <c r="F1" s="911"/>
      <c r="G1" s="911"/>
    </row>
    <row r="2" spans="1:7" ht="12" customHeight="1">
      <c r="A2" s="378" t="s">
        <v>722</v>
      </c>
      <c r="B2" s="378"/>
      <c r="C2" s="378"/>
      <c r="D2" s="378"/>
      <c r="E2" s="378"/>
      <c r="F2" s="378"/>
      <c r="G2" s="378"/>
    </row>
    <row r="3" spans="1:7" ht="12" customHeight="1">
      <c r="A3" s="378" t="s">
        <v>955</v>
      </c>
      <c r="B3" s="378"/>
      <c r="C3" s="378"/>
      <c r="D3" s="378"/>
      <c r="E3" s="378"/>
      <c r="F3" s="378"/>
      <c r="G3" s="378"/>
    </row>
    <row r="4" spans="1:7" ht="12.75" customHeight="1">
      <c r="A4" s="379" t="s">
        <v>956</v>
      </c>
      <c r="B4" s="379" t="s">
        <v>341</v>
      </c>
      <c r="C4" s="378"/>
      <c r="D4" s="378"/>
      <c r="E4" s="378"/>
      <c r="F4" s="378"/>
      <c r="G4" s="378"/>
    </row>
    <row r="5" spans="1:7" ht="6" customHeight="1">
      <c r="A5" s="380"/>
      <c r="B5" s="380"/>
      <c r="C5" s="380"/>
      <c r="D5" s="380"/>
      <c r="E5" s="380"/>
      <c r="F5" s="380"/>
      <c r="G5" s="380"/>
    </row>
    <row r="6" spans="1:7" ht="12.75" customHeight="1">
      <c r="A6" s="381" t="s">
        <v>726</v>
      </c>
      <c r="B6" s="381"/>
      <c r="C6" s="382"/>
      <c r="D6" s="383"/>
      <c r="E6" s="382"/>
      <c r="F6" s="382"/>
      <c r="G6" s="382"/>
    </row>
    <row r="7" spans="1:7" ht="14.25" customHeight="1">
      <c r="A7" s="381" t="s">
        <v>727</v>
      </c>
      <c r="B7" s="381"/>
      <c r="C7" s="384"/>
      <c r="D7" s="912" t="s">
        <v>728</v>
      </c>
      <c r="E7" s="913"/>
      <c r="F7" s="914"/>
      <c r="G7" s="384"/>
    </row>
    <row r="8" spans="1:7" ht="14.25" customHeight="1">
      <c r="A8" s="381" t="s">
        <v>729</v>
      </c>
      <c r="B8" s="381"/>
      <c r="C8" s="384"/>
      <c r="D8" s="381" t="s">
        <v>340</v>
      </c>
      <c r="E8" s="384"/>
      <c r="F8" s="384"/>
      <c r="G8" s="384"/>
    </row>
    <row r="9" spans="1:7" ht="6" customHeight="1">
      <c r="A9" s="385"/>
      <c r="B9" s="385"/>
      <c r="C9" s="385"/>
      <c r="D9" s="385"/>
      <c r="E9" s="385"/>
      <c r="F9" s="385"/>
      <c r="G9" s="385"/>
    </row>
    <row r="10" spans="1:7" ht="23.25" customHeight="1">
      <c r="A10" s="386" t="s">
        <v>668</v>
      </c>
      <c r="B10" s="386" t="s">
        <v>731</v>
      </c>
      <c r="C10" s="386" t="s">
        <v>732</v>
      </c>
      <c r="D10" s="386" t="s">
        <v>606</v>
      </c>
      <c r="E10" s="386" t="s">
        <v>733</v>
      </c>
      <c r="F10" s="386" t="s">
        <v>734</v>
      </c>
      <c r="G10" s="386" t="s">
        <v>735</v>
      </c>
    </row>
    <row r="11" spans="1:7" ht="12.75" customHeight="1" hidden="1">
      <c r="A11" s="386" t="s">
        <v>598</v>
      </c>
      <c r="B11" s="386" t="s">
        <v>605</v>
      </c>
      <c r="C11" s="387" t="s">
        <v>611</v>
      </c>
      <c r="D11" s="387" t="s">
        <v>617</v>
      </c>
      <c r="E11" s="387" t="s">
        <v>621</v>
      </c>
      <c r="F11" s="387" t="s">
        <v>625</v>
      </c>
      <c r="G11" s="387" t="s">
        <v>628</v>
      </c>
    </row>
    <row r="12" spans="1:7" ht="3.75" customHeight="1">
      <c r="A12" s="388"/>
      <c r="B12" s="388"/>
      <c r="C12" s="385"/>
      <c r="D12" s="385"/>
      <c r="E12" s="385"/>
      <c r="F12" s="385"/>
      <c r="G12" s="385"/>
    </row>
    <row r="13" spans="1:7" ht="30" customHeight="1">
      <c r="A13" s="389" t="s">
        <v>599</v>
      </c>
      <c r="B13" s="390" t="s">
        <v>736</v>
      </c>
      <c r="C13" s="476">
        <f>SUM(C14:C18)</f>
        <v>0</v>
      </c>
      <c r="D13" s="476">
        <f>SUM(D14:D18)</f>
        <v>0</v>
      </c>
      <c r="E13" s="476">
        <f>SUM(E14:E18)</f>
        <v>0</v>
      </c>
      <c r="F13" s="391">
        <f>SUM(F14:F18)</f>
        <v>51.02182816409599</v>
      </c>
      <c r="G13" s="391">
        <f>SUM(G14:G18)</f>
        <v>2.709</v>
      </c>
    </row>
    <row r="14" spans="1:7" ht="27.75" customHeight="1">
      <c r="A14" s="392" t="s">
        <v>598</v>
      </c>
      <c r="B14" s="393" t="s">
        <v>737</v>
      </c>
      <c r="C14" s="477">
        <v>0</v>
      </c>
      <c r="D14" s="477">
        <f>'93100203 - Rozpočet'!G15+'93100203 - Rozpočet'!G16+'93100203 - Rozpočet'!G17+'93100203 - Rozpočet'!G18+'93100203 - Rozpočet'!G19+'93100203 - Rozpočet'!G20+'93100203 - Rozpočet'!G21</f>
        <v>0</v>
      </c>
      <c r="E14" s="477">
        <f>D14+C14</f>
        <v>0</v>
      </c>
      <c r="F14" s="394">
        <v>0</v>
      </c>
      <c r="G14" s="394">
        <v>2.709</v>
      </c>
    </row>
    <row r="15" spans="1:7" ht="27.75" customHeight="1">
      <c r="A15" s="392" t="s">
        <v>605</v>
      </c>
      <c r="B15" s="393" t="s">
        <v>738</v>
      </c>
      <c r="C15" s="477">
        <f>'93100203 - Rozpočet'!G24</f>
        <v>0</v>
      </c>
      <c r="D15" s="477">
        <f>'93100203 - Rozpočet'!G23</f>
        <v>0</v>
      </c>
      <c r="E15" s="477">
        <f>D15+C15</f>
        <v>0</v>
      </c>
      <c r="F15" s="394">
        <v>0.0147066</v>
      </c>
      <c r="G15" s="394">
        <v>0</v>
      </c>
    </row>
    <row r="16" spans="1:7" ht="27.75" customHeight="1">
      <c r="A16" s="392" t="s">
        <v>621</v>
      </c>
      <c r="B16" s="393" t="s">
        <v>739</v>
      </c>
      <c r="C16" s="477">
        <f>'93100203 - Rozpočet'!G30+'93100203 - Rozpočet'!G32</f>
        <v>0</v>
      </c>
      <c r="D16" s="477">
        <f>'93100203 - Rozpočet'!G26+'93100203 - Rozpočet'!G27+'93100203 - Rozpočet'!G28+'93100203 - Rozpočet'!G29+'93100203 - Rozpočet'!G31</f>
        <v>0</v>
      </c>
      <c r="E16" s="477">
        <f>D16+C16</f>
        <v>0</v>
      </c>
      <c r="F16" s="394">
        <v>42.0814999</v>
      </c>
      <c r="G16" s="394">
        <v>0</v>
      </c>
    </row>
    <row r="17" spans="1:7" ht="27.75" customHeight="1">
      <c r="A17" s="392" t="s">
        <v>607</v>
      </c>
      <c r="B17" s="393" t="s">
        <v>740</v>
      </c>
      <c r="C17" s="477">
        <f>'93100203 - Rozpočet'!G36+'93100203 - Rozpočet'!G38</f>
        <v>0</v>
      </c>
      <c r="D17" s="477">
        <f>'93100203 - Rozpočet'!G34+'93100203 - Rozpočet'!G35+'93100203 - Rozpočet'!G37+'93100203 - Rozpočet'!G39+'93100203 - Rozpočet'!G40+'93100203 - Rozpočet'!G41+'93100203 - Rozpočet'!G42+'93100203 - Rozpočet'!G43+'93100203 - Rozpočet'!G44+'93100203 - Rozpočet'!G45</f>
        <v>0</v>
      </c>
      <c r="E17" s="477">
        <f>D17+C17</f>
        <v>0</v>
      </c>
      <c r="F17" s="394">
        <v>8.925621664096</v>
      </c>
      <c r="G17" s="394">
        <v>0</v>
      </c>
    </row>
    <row r="18" spans="1:7" ht="27.75" customHeight="1">
      <c r="A18" s="392" t="s">
        <v>741</v>
      </c>
      <c r="B18" s="393" t="s">
        <v>742</v>
      </c>
      <c r="C18" s="477">
        <v>0</v>
      </c>
      <c r="D18" s="477">
        <f>'93100203 - Rozpočet'!G47</f>
        <v>0</v>
      </c>
      <c r="E18" s="477">
        <f>D18+C18</f>
        <v>0</v>
      </c>
      <c r="F18" s="394">
        <v>0</v>
      </c>
      <c r="G18" s="394">
        <v>0</v>
      </c>
    </row>
    <row r="19" spans="1:7" ht="30" customHeight="1">
      <c r="A19" s="395"/>
      <c r="B19" s="396" t="s">
        <v>746</v>
      </c>
      <c r="C19" s="478">
        <f>C13</f>
        <v>0</v>
      </c>
      <c r="D19" s="478">
        <f>D13</f>
        <v>0</v>
      </c>
      <c r="E19" s="478">
        <f>E13</f>
        <v>0</v>
      </c>
      <c r="F19" s="397">
        <f>F13</f>
        <v>51.02182816409599</v>
      </c>
      <c r="G19" s="397">
        <f>G13</f>
        <v>2.709</v>
      </c>
    </row>
  </sheetData>
  <sheetProtection/>
  <mergeCells count="2">
    <mergeCell ref="A1:G1"/>
    <mergeCell ref="D7:F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50" r:id="rId1"/>
  <headerFooter alignWithMargins="0">
    <oddFooter>&amp;C   Strana &amp;P  z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view="pageBreakPreview" zoomScaleSheetLayoutView="100" zoomScalePageLayoutView="0" workbookViewId="0" topLeftCell="A31">
      <selection activeCell="A1" sqref="A1:H1"/>
    </sheetView>
  </sheetViews>
  <sheetFormatPr defaultColWidth="13.16015625" defaultRowHeight="9" customHeight="1"/>
  <cols>
    <col min="1" max="1" width="5" style="269" customWidth="1"/>
    <col min="2" max="2" width="17.33203125" style="270" customWidth="1"/>
    <col min="3" max="3" width="62.33203125" style="270" customWidth="1"/>
    <col min="4" max="4" width="4.83203125" style="270" customWidth="1"/>
    <col min="5" max="5" width="14.16015625" style="271" customWidth="1"/>
    <col min="6" max="6" width="14.33203125" style="271" customWidth="1"/>
    <col min="7" max="7" width="21.66015625" style="271" customWidth="1"/>
    <col min="8" max="8" width="17.33203125" style="271" customWidth="1"/>
    <col min="9" max="16384" width="13.16015625" style="1" customWidth="1"/>
  </cols>
  <sheetData>
    <row r="1" spans="1:8" s="2" customFormat="1" ht="27" customHeight="1">
      <c r="A1" s="845" t="s">
        <v>309</v>
      </c>
      <c r="B1" s="846"/>
      <c r="C1" s="846"/>
      <c r="D1" s="846"/>
      <c r="E1" s="846"/>
      <c r="F1" s="846"/>
      <c r="G1" s="846"/>
      <c r="H1" s="846"/>
    </row>
    <row r="2" spans="1:8" s="2" customFormat="1" ht="12" customHeight="1">
      <c r="A2" s="133" t="s">
        <v>722</v>
      </c>
      <c r="B2" s="137"/>
      <c r="C2" s="137"/>
      <c r="D2" s="137"/>
      <c r="E2" s="137"/>
      <c r="F2" s="137"/>
      <c r="G2" s="137"/>
      <c r="H2" s="137"/>
    </row>
    <row r="3" spans="1:8" s="2" customFormat="1" ht="12" customHeight="1">
      <c r="A3" s="133" t="s">
        <v>955</v>
      </c>
      <c r="B3" s="137"/>
      <c r="C3" s="137"/>
      <c r="D3" s="137"/>
      <c r="E3" s="137"/>
      <c r="F3" s="137"/>
      <c r="G3" s="137"/>
      <c r="H3" s="137"/>
    </row>
    <row r="4" spans="1:8" s="2" customFormat="1" ht="12.75" customHeight="1">
      <c r="A4" s="244" t="s">
        <v>956</v>
      </c>
      <c r="B4" s="133"/>
      <c r="C4" s="244" t="s">
        <v>341</v>
      </c>
      <c r="D4" s="134"/>
      <c r="E4" s="134"/>
      <c r="F4" s="134"/>
      <c r="G4" s="134"/>
      <c r="H4" s="134"/>
    </row>
    <row r="5" spans="1:8" s="2" customFormat="1" ht="6" customHeight="1">
      <c r="A5" s="245"/>
      <c r="B5" s="246"/>
      <c r="C5" s="246"/>
      <c r="D5" s="246"/>
      <c r="E5" s="247"/>
      <c r="F5" s="247"/>
      <c r="G5" s="247"/>
      <c r="H5" s="247"/>
    </row>
    <row r="6" spans="1:8" s="2" customFormat="1" ht="12" customHeight="1">
      <c r="A6" s="137" t="s">
        <v>726</v>
      </c>
      <c r="B6" s="137"/>
      <c r="C6" s="137"/>
      <c r="D6" s="137"/>
      <c r="E6" s="137"/>
      <c r="F6" s="137"/>
      <c r="G6" s="137"/>
      <c r="H6" s="137"/>
    </row>
    <row r="7" spans="1:8" s="2" customFormat="1" ht="12.75" customHeight="1">
      <c r="A7" s="137" t="s">
        <v>747</v>
      </c>
      <c r="B7" s="137"/>
      <c r="C7" s="137"/>
      <c r="D7" s="137"/>
      <c r="E7" s="137" t="s">
        <v>728</v>
      </c>
      <c r="F7" s="137"/>
      <c r="G7" s="137"/>
      <c r="H7" s="137"/>
    </row>
    <row r="8" spans="1:8" s="2" customFormat="1" ht="12.75" customHeight="1">
      <c r="A8" s="847" t="s">
        <v>729</v>
      </c>
      <c r="B8" s="848"/>
      <c r="C8" s="848"/>
      <c r="D8" s="248"/>
      <c r="E8" s="137" t="s">
        <v>339</v>
      </c>
      <c r="F8" s="249"/>
      <c r="G8" s="249"/>
      <c r="H8" s="249"/>
    </row>
    <row r="9" spans="1:8" s="2" customFormat="1" ht="6" customHeight="1">
      <c r="A9" s="245"/>
      <c r="B9" s="245"/>
      <c r="C9" s="245"/>
      <c r="D9" s="245"/>
      <c r="E9" s="245"/>
      <c r="F9" s="245"/>
      <c r="G9" s="245"/>
      <c r="H9" s="245"/>
    </row>
    <row r="10" spans="1:8" s="2" customFormat="1" ht="27.75" customHeight="1">
      <c r="A10" s="250" t="s">
        <v>748</v>
      </c>
      <c r="B10" s="250" t="s">
        <v>749</v>
      </c>
      <c r="C10" s="250" t="s">
        <v>731</v>
      </c>
      <c r="D10" s="250" t="s">
        <v>750</v>
      </c>
      <c r="E10" s="250" t="s">
        <v>751</v>
      </c>
      <c r="F10" s="250" t="s">
        <v>752</v>
      </c>
      <c r="G10" s="250" t="s">
        <v>733</v>
      </c>
      <c r="H10" s="250" t="s">
        <v>734</v>
      </c>
    </row>
    <row r="11" spans="1:8" s="2" customFormat="1" ht="12.75" customHeight="1" hidden="1">
      <c r="A11" s="250" t="s">
        <v>598</v>
      </c>
      <c r="B11" s="250" t="s">
        <v>605</v>
      </c>
      <c r="C11" s="250" t="s">
        <v>611</v>
      </c>
      <c r="D11" s="250" t="s">
        <v>617</v>
      </c>
      <c r="E11" s="250" t="s">
        <v>621</v>
      </c>
      <c r="F11" s="250" t="s">
        <v>625</v>
      </c>
      <c r="G11" s="250" t="s">
        <v>628</v>
      </c>
      <c r="H11" s="250" t="s">
        <v>601</v>
      </c>
    </row>
    <row r="12" spans="1:8" s="2" customFormat="1" ht="3" customHeight="1">
      <c r="A12" s="245"/>
      <c r="B12" s="245"/>
      <c r="C12" s="245"/>
      <c r="D12" s="245"/>
      <c r="E12" s="245"/>
      <c r="F12" s="245"/>
      <c r="G12" s="245"/>
      <c r="H12" s="245"/>
    </row>
    <row r="13" spans="1:8" s="2" customFormat="1" ht="30" customHeight="1">
      <c r="A13" s="251"/>
      <c r="B13" s="252" t="s">
        <v>599</v>
      </c>
      <c r="C13" s="252" t="s">
        <v>736</v>
      </c>
      <c r="D13" s="252"/>
      <c r="E13" s="253"/>
      <c r="F13" s="461"/>
      <c r="G13" s="461">
        <f>G14+G22+G25+G33+G46</f>
        <v>0</v>
      </c>
      <c r="H13" s="253">
        <f>H14+H22+H25+H33+H46</f>
        <v>51.02182816409599</v>
      </c>
    </row>
    <row r="14" spans="1:8" s="2" customFormat="1" ht="27.75" customHeight="1">
      <c r="A14" s="254"/>
      <c r="B14" s="255" t="s">
        <v>598</v>
      </c>
      <c r="C14" s="255" t="s">
        <v>737</v>
      </c>
      <c r="D14" s="255"/>
      <c r="E14" s="256"/>
      <c r="F14" s="462"/>
      <c r="G14" s="462">
        <f>SUM(G15:G21)</f>
        <v>0</v>
      </c>
      <c r="H14" s="256">
        <f>SUM(H15:H21)</f>
        <v>0</v>
      </c>
    </row>
    <row r="15" spans="1:8" s="2" customFormat="1" ht="21" customHeight="1">
      <c r="A15" s="257">
        <v>1</v>
      </c>
      <c r="B15" s="258" t="s">
        <v>760</v>
      </c>
      <c r="C15" s="258" t="s">
        <v>761</v>
      </c>
      <c r="D15" s="258" t="s">
        <v>755</v>
      </c>
      <c r="E15" s="259">
        <v>6.02</v>
      </c>
      <c r="F15" s="463"/>
      <c r="G15" s="463">
        <f aca="true" t="shared" si="0" ref="G15:G21">ROUND(E15*F15,2)</f>
        <v>0</v>
      </c>
      <c r="H15" s="259">
        <v>0</v>
      </c>
    </row>
    <row r="16" spans="1:8" s="2" customFormat="1" ht="21" customHeight="1">
      <c r="A16" s="257">
        <v>2</v>
      </c>
      <c r="B16" s="258" t="s">
        <v>765</v>
      </c>
      <c r="C16" s="258" t="s">
        <v>766</v>
      </c>
      <c r="D16" s="258" t="s">
        <v>767</v>
      </c>
      <c r="E16" s="259">
        <v>7.55</v>
      </c>
      <c r="F16" s="463"/>
      <c r="G16" s="463">
        <f t="shared" si="0"/>
        <v>0</v>
      </c>
      <c r="H16" s="259">
        <v>0</v>
      </c>
    </row>
    <row r="17" spans="1:8" s="2" customFormat="1" ht="21" customHeight="1">
      <c r="A17" s="257">
        <v>3</v>
      </c>
      <c r="B17" s="258" t="s">
        <v>768</v>
      </c>
      <c r="C17" s="258" t="s">
        <v>769</v>
      </c>
      <c r="D17" s="258" t="s">
        <v>767</v>
      </c>
      <c r="E17" s="259">
        <v>10.57</v>
      </c>
      <c r="F17" s="463"/>
      <c r="G17" s="463">
        <f t="shared" si="0"/>
        <v>0</v>
      </c>
      <c r="H17" s="259">
        <v>0</v>
      </c>
    </row>
    <row r="18" spans="1:8" s="2" customFormat="1" ht="12" customHeight="1">
      <c r="A18" s="257">
        <v>4</v>
      </c>
      <c r="B18" s="258" t="s">
        <v>770</v>
      </c>
      <c r="C18" s="258" t="s">
        <v>771</v>
      </c>
      <c r="D18" s="258" t="s">
        <v>767</v>
      </c>
      <c r="E18" s="259">
        <v>18.12</v>
      </c>
      <c r="F18" s="463"/>
      <c r="G18" s="463">
        <f t="shared" si="0"/>
        <v>0</v>
      </c>
      <c r="H18" s="259">
        <v>0</v>
      </c>
    </row>
    <row r="19" spans="1:8" s="2" customFormat="1" ht="30.75" customHeight="1">
      <c r="A19" s="257">
        <v>5</v>
      </c>
      <c r="B19" s="258" t="s">
        <v>960</v>
      </c>
      <c r="C19" s="258" t="s">
        <v>961</v>
      </c>
      <c r="D19" s="258" t="s">
        <v>767</v>
      </c>
      <c r="E19" s="259">
        <v>326.16</v>
      </c>
      <c r="F19" s="463"/>
      <c r="G19" s="463">
        <f t="shared" si="0"/>
        <v>0</v>
      </c>
      <c r="H19" s="259">
        <v>0</v>
      </c>
    </row>
    <row r="20" spans="1:8" s="2" customFormat="1" ht="12" customHeight="1">
      <c r="A20" s="257">
        <v>6</v>
      </c>
      <c r="B20" s="258" t="s">
        <v>985</v>
      </c>
      <c r="C20" s="258" t="s">
        <v>986</v>
      </c>
      <c r="D20" s="258" t="s">
        <v>767</v>
      </c>
      <c r="E20" s="259">
        <v>18.12</v>
      </c>
      <c r="F20" s="463"/>
      <c r="G20" s="463">
        <f t="shared" si="0"/>
        <v>0</v>
      </c>
      <c r="H20" s="259">
        <v>0</v>
      </c>
    </row>
    <row r="21" spans="1:8" s="2" customFormat="1" ht="12" customHeight="1">
      <c r="A21" s="257">
        <v>7</v>
      </c>
      <c r="B21" s="258" t="s">
        <v>776</v>
      </c>
      <c r="C21" s="258" t="s">
        <v>777</v>
      </c>
      <c r="D21" s="258" t="s">
        <v>778</v>
      </c>
      <c r="E21" s="259">
        <v>32.616</v>
      </c>
      <c r="F21" s="463"/>
      <c r="G21" s="463">
        <f t="shared" si="0"/>
        <v>0</v>
      </c>
      <c r="H21" s="259">
        <v>0</v>
      </c>
    </row>
    <row r="22" spans="1:8" s="2" customFormat="1" ht="27.75" customHeight="1">
      <c r="A22" s="254"/>
      <c r="B22" s="255" t="s">
        <v>605</v>
      </c>
      <c r="C22" s="255" t="s">
        <v>738</v>
      </c>
      <c r="D22" s="255"/>
      <c r="E22" s="256"/>
      <c r="F22" s="462"/>
      <c r="G22" s="462">
        <f>SUM(G23:G24)</f>
        <v>0</v>
      </c>
      <c r="H22" s="256">
        <f>SUM(H23:H24)</f>
        <v>0.014706599999999998</v>
      </c>
    </row>
    <row r="23" spans="1:8" s="2" customFormat="1" ht="21" customHeight="1">
      <c r="A23" s="257">
        <v>8</v>
      </c>
      <c r="B23" s="258" t="s">
        <v>779</v>
      </c>
      <c r="C23" s="258" t="s">
        <v>964</v>
      </c>
      <c r="D23" s="258" t="s">
        <v>755</v>
      </c>
      <c r="E23" s="259">
        <v>43.77</v>
      </c>
      <c r="F23" s="463"/>
      <c r="G23" s="463">
        <f>ROUND(E23*F23,2)</f>
        <v>0</v>
      </c>
      <c r="H23" s="259">
        <v>0.0013131</v>
      </c>
    </row>
    <row r="24" spans="1:8" s="2" customFormat="1" ht="21" customHeight="1">
      <c r="A24" s="260">
        <v>9</v>
      </c>
      <c r="B24" s="261" t="s">
        <v>781</v>
      </c>
      <c r="C24" s="261" t="s">
        <v>782</v>
      </c>
      <c r="D24" s="261" t="s">
        <v>755</v>
      </c>
      <c r="E24" s="262">
        <v>44.645</v>
      </c>
      <c r="F24" s="464"/>
      <c r="G24" s="464">
        <f>ROUND(E24*F24,2)</f>
        <v>0</v>
      </c>
      <c r="H24" s="262">
        <v>0.0133935</v>
      </c>
    </row>
    <row r="25" spans="1:8" s="2" customFormat="1" ht="27.75" customHeight="1">
      <c r="A25" s="254"/>
      <c r="B25" s="255" t="s">
        <v>621</v>
      </c>
      <c r="C25" s="255" t="s">
        <v>739</v>
      </c>
      <c r="D25" s="255"/>
      <c r="E25" s="256"/>
      <c r="F25" s="462"/>
      <c r="G25" s="462">
        <f>SUM(G26:G32)</f>
        <v>0</v>
      </c>
      <c r="H25" s="256">
        <f>SUM(H26:H32)</f>
        <v>42.0814999</v>
      </c>
    </row>
    <row r="26" spans="1:8" s="2" customFormat="1" ht="21" customHeight="1">
      <c r="A26" s="257">
        <v>10</v>
      </c>
      <c r="B26" s="258" t="s">
        <v>783</v>
      </c>
      <c r="C26" s="258" t="s">
        <v>897</v>
      </c>
      <c r="D26" s="258" t="s">
        <v>755</v>
      </c>
      <c r="E26" s="259">
        <v>43.77</v>
      </c>
      <c r="F26" s="463"/>
      <c r="G26" s="463">
        <f aca="true" t="shared" si="1" ref="G26:G32">ROUND(E26*F26,2)</f>
        <v>0</v>
      </c>
      <c r="H26" s="259">
        <v>12.2529738</v>
      </c>
    </row>
    <row r="27" spans="1:8" s="2" customFormat="1" ht="21" customHeight="1">
      <c r="A27" s="257">
        <v>11</v>
      </c>
      <c r="B27" s="258" t="s">
        <v>968</v>
      </c>
      <c r="C27" s="258" t="s">
        <v>969</v>
      </c>
      <c r="D27" s="258" t="s">
        <v>755</v>
      </c>
      <c r="E27" s="259">
        <v>43.77</v>
      </c>
      <c r="F27" s="463"/>
      <c r="G27" s="463">
        <f t="shared" si="1"/>
        <v>0</v>
      </c>
      <c r="H27" s="259">
        <v>12.5755587</v>
      </c>
    </row>
    <row r="28" spans="1:8" s="2" customFormat="1" ht="30.75" customHeight="1">
      <c r="A28" s="257">
        <v>12</v>
      </c>
      <c r="B28" s="258" t="s">
        <v>793</v>
      </c>
      <c r="C28" s="258" t="s">
        <v>794</v>
      </c>
      <c r="D28" s="258" t="s">
        <v>755</v>
      </c>
      <c r="E28" s="259">
        <v>7.49</v>
      </c>
      <c r="F28" s="463"/>
      <c r="G28" s="463">
        <f t="shared" si="1"/>
        <v>0</v>
      </c>
      <c r="H28" s="259">
        <v>0.9711534</v>
      </c>
    </row>
    <row r="29" spans="1:8" s="2" customFormat="1" ht="21" customHeight="1">
      <c r="A29" s="257">
        <v>13</v>
      </c>
      <c r="B29" s="258" t="s">
        <v>899</v>
      </c>
      <c r="C29" s="258" t="s">
        <v>970</v>
      </c>
      <c r="D29" s="258" t="s">
        <v>755</v>
      </c>
      <c r="E29" s="259">
        <v>12.91</v>
      </c>
      <c r="F29" s="463"/>
      <c r="G29" s="463">
        <f t="shared" si="1"/>
        <v>0</v>
      </c>
      <c r="H29" s="259">
        <v>1.44592</v>
      </c>
    </row>
    <row r="30" spans="1:8" s="2" customFormat="1" ht="21" customHeight="1">
      <c r="A30" s="260">
        <v>14</v>
      </c>
      <c r="B30" s="261" t="s">
        <v>903</v>
      </c>
      <c r="C30" s="261" t="s">
        <v>904</v>
      </c>
      <c r="D30" s="261" t="s">
        <v>755</v>
      </c>
      <c r="E30" s="262">
        <v>13.039</v>
      </c>
      <c r="F30" s="464"/>
      <c r="G30" s="464">
        <f t="shared" si="1"/>
        <v>0</v>
      </c>
      <c r="H30" s="262">
        <v>1.799382</v>
      </c>
    </row>
    <row r="31" spans="1:8" s="2" customFormat="1" ht="21" customHeight="1">
      <c r="A31" s="257">
        <v>15</v>
      </c>
      <c r="B31" s="258" t="s">
        <v>905</v>
      </c>
      <c r="C31" s="258" t="s">
        <v>906</v>
      </c>
      <c r="D31" s="258" t="s">
        <v>755</v>
      </c>
      <c r="E31" s="259">
        <v>43.77</v>
      </c>
      <c r="F31" s="463"/>
      <c r="G31" s="463">
        <f t="shared" si="1"/>
        <v>0</v>
      </c>
      <c r="H31" s="259">
        <v>4.90224</v>
      </c>
    </row>
    <row r="32" spans="1:8" s="2" customFormat="1" ht="12" customHeight="1">
      <c r="A32" s="260">
        <v>16</v>
      </c>
      <c r="B32" s="261" t="s">
        <v>907</v>
      </c>
      <c r="C32" s="261" t="s">
        <v>908</v>
      </c>
      <c r="D32" s="261" t="s">
        <v>755</v>
      </c>
      <c r="E32" s="262">
        <v>44.208</v>
      </c>
      <c r="F32" s="464"/>
      <c r="G32" s="464">
        <f t="shared" si="1"/>
        <v>0</v>
      </c>
      <c r="H32" s="262">
        <v>8.134272</v>
      </c>
    </row>
    <row r="33" spans="1:8" s="2" customFormat="1" ht="27.75" customHeight="1">
      <c r="A33" s="254"/>
      <c r="B33" s="255" t="s">
        <v>607</v>
      </c>
      <c r="C33" s="255" t="s">
        <v>740</v>
      </c>
      <c r="D33" s="255"/>
      <c r="E33" s="256"/>
      <c r="F33" s="462"/>
      <c r="G33" s="462">
        <f>SUM(G34:G45)</f>
        <v>0</v>
      </c>
      <c r="H33" s="256">
        <f>SUM(H34:H45)</f>
        <v>8.925621664095999</v>
      </c>
    </row>
    <row r="34" spans="1:8" s="2" customFormat="1" ht="21" customHeight="1">
      <c r="A34" s="257">
        <v>17</v>
      </c>
      <c r="B34" s="258" t="s">
        <v>814</v>
      </c>
      <c r="C34" s="258" t="s">
        <v>815</v>
      </c>
      <c r="D34" s="258" t="s">
        <v>799</v>
      </c>
      <c r="E34" s="259">
        <v>1</v>
      </c>
      <c r="F34" s="463"/>
      <c r="G34" s="463">
        <f aca="true" t="shared" si="2" ref="G34:G45">ROUND(E34*F34,2)</f>
        <v>0</v>
      </c>
      <c r="H34" s="259">
        <v>0</v>
      </c>
    </row>
    <row r="35" spans="1:8" s="2" customFormat="1" ht="21" customHeight="1">
      <c r="A35" s="257">
        <v>18</v>
      </c>
      <c r="B35" s="258" t="s">
        <v>833</v>
      </c>
      <c r="C35" s="258" t="s">
        <v>834</v>
      </c>
      <c r="D35" s="258" t="s">
        <v>764</v>
      </c>
      <c r="E35" s="259">
        <v>14.98</v>
      </c>
      <c r="F35" s="463"/>
      <c r="G35" s="463">
        <f t="shared" si="2"/>
        <v>0</v>
      </c>
      <c r="H35" s="259">
        <v>2.2804054</v>
      </c>
    </row>
    <row r="36" spans="1:8" s="2" customFormat="1" ht="21" customHeight="1">
      <c r="A36" s="260">
        <v>19</v>
      </c>
      <c r="B36" s="261" t="s">
        <v>837</v>
      </c>
      <c r="C36" s="261" t="s">
        <v>838</v>
      </c>
      <c r="D36" s="261" t="s">
        <v>799</v>
      </c>
      <c r="E36" s="262">
        <v>15.13</v>
      </c>
      <c r="F36" s="464"/>
      <c r="G36" s="464">
        <f t="shared" si="2"/>
        <v>0</v>
      </c>
      <c r="H36" s="262">
        <v>1.28605</v>
      </c>
    </row>
    <row r="37" spans="1:8" s="2" customFormat="1" ht="21" customHeight="1">
      <c r="A37" s="257">
        <v>20</v>
      </c>
      <c r="B37" s="258" t="s">
        <v>841</v>
      </c>
      <c r="C37" s="258" t="s">
        <v>842</v>
      </c>
      <c r="D37" s="258" t="s">
        <v>764</v>
      </c>
      <c r="E37" s="259">
        <v>12.92</v>
      </c>
      <c r="F37" s="463"/>
      <c r="G37" s="463">
        <f t="shared" si="2"/>
        <v>0</v>
      </c>
      <c r="H37" s="259">
        <v>1.751049264096</v>
      </c>
    </row>
    <row r="38" spans="1:8" s="2" customFormat="1" ht="12" customHeight="1">
      <c r="A38" s="260">
        <v>21</v>
      </c>
      <c r="B38" s="261" t="s">
        <v>843</v>
      </c>
      <c r="C38" s="261" t="s">
        <v>844</v>
      </c>
      <c r="D38" s="261" t="s">
        <v>799</v>
      </c>
      <c r="E38" s="262">
        <v>13.049</v>
      </c>
      <c r="F38" s="464"/>
      <c r="G38" s="464">
        <f t="shared" si="2"/>
        <v>0</v>
      </c>
      <c r="H38" s="262">
        <v>0.300127</v>
      </c>
    </row>
    <row r="39" spans="1:8" s="2" customFormat="1" ht="21" customHeight="1">
      <c r="A39" s="257">
        <v>22</v>
      </c>
      <c r="B39" s="258" t="s">
        <v>845</v>
      </c>
      <c r="C39" s="258" t="s">
        <v>846</v>
      </c>
      <c r="D39" s="258" t="s">
        <v>767</v>
      </c>
      <c r="E39" s="259">
        <v>1.4</v>
      </c>
      <c r="F39" s="463"/>
      <c r="G39" s="463">
        <f t="shared" si="2"/>
        <v>0</v>
      </c>
      <c r="H39" s="259">
        <v>3.30799</v>
      </c>
    </row>
    <row r="40" spans="1:8" s="2" customFormat="1" ht="21" customHeight="1">
      <c r="A40" s="257">
        <v>23</v>
      </c>
      <c r="B40" s="258" t="s">
        <v>847</v>
      </c>
      <c r="C40" s="258" t="s">
        <v>848</v>
      </c>
      <c r="D40" s="258" t="s">
        <v>764</v>
      </c>
      <c r="E40" s="259">
        <v>14.98</v>
      </c>
      <c r="F40" s="463"/>
      <c r="G40" s="463">
        <f t="shared" si="2"/>
        <v>0</v>
      </c>
      <c r="H40" s="259">
        <v>0</v>
      </c>
    </row>
    <row r="41" spans="1:8" s="2" customFormat="1" ht="12" customHeight="1">
      <c r="A41" s="257">
        <v>24</v>
      </c>
      <c r="B41" s="258" t="s">
        <v>867</v>
      </c>
      <c r="C41" s="258" t="s">
        <v>868</v>
      </c>
      <c r="D41" s="258" t="s">
        <v>778</v>
      </c>
      <c r="E41" s="259">
        <v>2.709</v>
      </c>
      <c r="F41" s="463"/>
      <c r="G41" s="463">
        <f t="shared" si="2"/>
        <v>0</v>
      </c>
      <c r="H41" s="259">
        <v>0</v>
      </c>
    </row>
    <row r="42" spans="1:8" s="2" customFormat="1" ht="21" customHeight="1">
      <c r="A42" s="257">
        <v>25</v>
      </c>
      <c r="B42" s="258" t="s">
        <v>869</v>
      </c>
      <c r="C42" s="258" t="s">
        <v>870</v>
      </c>
      <c r="D42" s="258" t="s">
        <v>778</v>
      </c>
      <c r="E42" s="259">
        <v>48.942</v>
      </c>
      <c r="F42" s="463"/>
      <c r="G42" s="463">
        <f t="shared" si="2"/>
        <v>0</v>
      </c>
      <c r="H42" s="259">
        <v>0</v>
      </c>
    </row>
    <row r="43" spans="1:8" s="2" customFormat="1" ht="21" customHeight="1">
      <c r="A43" s="257">
        <v>26</v>
      </c>
      <c r="B43" s="258" t="s">
        <v>871</v>
      </c>
      <c r="C43" s="258" t="s">
        <v>872</v>
      </c>
      <c r="D43" s="258" t="s">
        <v>778</v>
      </c>
      <c r="E43" s="259">
        <v>2.709</v>
      </c>
      <c r="F43" s="463"/>
      <c r="G43" s="463">
        <f t="shared" si="2"/>
        <v>0</v>
      </c>
      <c r="H43" s="259">
        <v>0</v>
      </c>
    </row>
    <row r="44" spans="1:8" s="2" customFormat="1" ht="12" customHeight="1">
      <c r="A44" s="257">
        <v>27</v>
      </c>
      <c r="B44" s="258" t="s">
        <v>873</v>
      </c>
      <c r="C44" s="258" t="s">
        <v>874</v>
      </c>
      <c r="D44" s="258" t="s">
        <v>778</v>
      </c>
      <c r="E44" s="259">
        <v>2.709</v>
      </c>
      <c r="F44" s="463"/>
      <c r="G44" s="463">
        <f t="shared" si="2"/>
        <v>0</v>
      </c>
      <c r="H44" s="259">
        <v>0</v>
      </c>
    </row>
    <row r="45" spans="1:8" s="2" customFormat="1" ht="12" customHeight="1">
      <c r="A45" s="257">
        <v>28</v>
      </c>
      <c r="B45" s="258" t="s">
        <v>875</v>
      </c>
      <c r="C45" s="258" t="s">
        <v>876</v>
      </c>
      <c r="D45" s="258" t="s">
        <v>778</v>
      </c>
      <c r="E45" s="259">
        <v>2.709</v>
      </c>
      <c r="F45" s="463"/>
      <c r="G45" s="463">
        <f t="shared" si="2"/>
        <v>0</v>
      </c>
      <c r="H45" s="259">
        <v>0</v>
      </c>
    </row>
    <row r="46" spans="1:8" s="2" customFormat="1" ht="27.75" customHeight="1">
      <c r="A46" s="254"/>
      <c r="B46" s="255" t="s">
        <v>741</v>
      </c>
      <c r="C46" s="255" t="s">
        <v>742</v>
      </c>
      <c r="D46" s="255"/>
      <c r="E46" s="256"/>
      <c r="F46" s="462"/>
      <c r="G46" s="462">
        <f>G47</f>
        <v>0</v>
      </c>
      <c r="H46" s="256">
        <f>H47</f>
        <v>0</v>
      </c>
    </row>
    <row r="47" spans="1:8" s="2" customFormat="1" ht="21" customHeight="1">
      <c r="A47" s="257">
        <v>29</v>
      </c>
      <c r="B47" s="258" t="s">
        <v>877</v>
      </c>
      <c r="C47" s="258" t="s">
        <v>878</v>
      </c>
      <c r="D47" s="258" t="s">
        <v>778</v>
      </c>
      <c r="E47" s="259">
        <v>51.022</v>
      </c>
      <c r="F47" s="463"/>
      <c r="G47" s="463">
        <f>ROUND(E47*F47,2)</f>
        <v>0</v>
      </c>
      <c r="H47" s="259">
        <v>0</v>
      </c>
    </row>
    <row r="48" spans="1:8" s="2" customFormat="1" ht="30" customHeight="1">
      <c r="A48" s="266"/>
      <c r="B48" s="267"/>
      <c r="C48" s="267" t="s">
        <v>746</v>
      </c>
      <c r="D48" s="267"/>
      <c r="E48" s="268"/>
      <c r="F48" s="465"/>
      <c r="G48" s="465">
        <f>G13</f>
        <v>0</v>
      </c>
      <c r="H48" s="268">
        <v>51.021828164096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77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T38"/>
  <sheetViews>
    <sheetView showGridLines="0" view="pageBreakPreview" zoomScaleSheetLayoutView="100" zoomScalePageLayoutView="0" workbookViewId="0" topLeftCell="A1">
      <pane ySplit="3" topLeftCell="BM4" activePane="bottomLeft" state="frozen"/>
      <selection pane="topLeft" activeCell="A1" sqref="A1"/>
      <selection pane="bottomLeft" activeCell="Y23" sqref="Y23"/>
    </sheetView>
  </sheetViews>
  <sheetFormatPr defaultColWidth="13.16015625" defaultRowHeight="9" customHeight="1"/>
  <cols>
    <col min="1" max="1" width="3.83203125" style="2" customWidth="1"/>
    <col min="2" max="2" width="3.16015625" style="2" customWidth="1"/>
    <col min="3" max="3" width="4.83203125" style="2" customWidth="1"/>
    <col min="4" max="4" width="14.66015625" style="2" customWidth="1"/>
    <col min="5" max="5" width="18.5" style="2" customWidth="1"/>
    <col min="6" max="6" width="0.65625" style="2" customWidth="1"/>
    <col min="7" max="7" width="4" style="2" customWidth="1"/>
    <col min="8" max="8" width="3.83203125" style="2" customWidth="1"/>
    <col min="9" max="9" width="15.5" style="2" customWidth="1"/>
    <col min="10" max="10" width="20.16015625" style="2" customWidth="1"/>
    <col min="11" max="11" width="0.82421875" style="2" customWidth="1"/>
    <col min="12" max="12" width="3.83203125" style="2" customWidth="1"/>
    <col min="13" max="13" width="4.66015625" style="2" customWidth="1"/>
    <col min="14" max="14" width="11.33203125" style="2" customWidth="1"/>
    <col min="15" max="15" width="5.5" style="2" customWidth="1"/>
    <col min="16" max="16" width="19.16015625" style="2" customWidth="1"/>
    <col min="17" max="17" width="9.33203125" style="2" customWidth="1"/>
    <col min="18" max="18" width="18.16015625" style="2" customWidth="1"/>
    <col min="19" max="19" width="0.65625" style="2" customWidth="1"/>
    <col min="20" max="16384" width="13.16015625" style="1" customWidth="1"/>
  </cols>
  <sheetData>
    <row r="1" spans="1:19" s="2" customFormat="1" ht="14.2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  <c r="P1" s="151"/>
      <c r="Q1" s="151"/>
      <c r="R1" s="151"/>
      <c r="S1" s="153"/>
    </row>
    <row r="2" spans="1:19" s="2" customFormat="1" ht="21" customHeight="1">
      <c r="A2" s="154"/>
      <c r="B2" s="131"/>
      <c r="C2" s="131"/>
      <c r="D2" s="131"/>
      <c r="E2" s="131"/>
      <c r="F2" s="131"/>
      <c r="G2" s="155" t="s">
        <v>560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56"/>
    </row>
    <row r="3" spans="1:19" s="2" customFormat="1" ht="11.25" customHeight="1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9"/>
    </row>
    <row r="4" spans="1:19" s="2" customFormat="1" ht="9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" customHeight="1">
      <c r="A5" s="18"/>
      <c r="B5" s="16" t="s">
        <v>561</v>
      </c>
      <c r="C5" s="16"/>
      <c r="D5" s="16"/>
      <c r="E5" s="788" t="s">
        <v>661</v>
      </c>
      <c r="F5" s="789"/>
      <c r="G5" s="789"/>
      <c r="H5" s="789"/>
      <c r="I5" s="789"/>
      <c r="J5" s="789"/>
      <c r="K5" s="789"/>
      <c r="L5" s="789"/>
      <c r="M5" s="790"/>
      <c r="N5" s="16"/>
      <c r="O5" s="16"/>
      <c r="P5" s="16" t="s">
        <v>563</v>
      </c>
      <c r="Q5" s="160"/>
      <c r="R5" s="20"/>
      <c r="S5" s="21"/>
    </row>
    <row r="6" spans="1:19" s="2" customFormat="1" ht="24" customHeight="1">
      <c r="A6" s="18"/>
      <c r="B6" s="16" t="s">
        <v>705</v>
      </c>
      <c r="C6" s="16"/>
      <c r="D6" s="16"/>
      <c r="E6" s="777" t="s">
        <v>716</v>
      </c>
      <c r="F6" s="778"/>
      <c r="G6" s="778"/>
      <c r="H6" s="778"/>
      <c r="I6" s="778"/>
      <c r="J6" s="778"/>
      <c r="K6" s="778"/>
      <c r="L6" s="778"/>
      <c r="M6" s="779"/>
      <c r="N6" s="16"/>
      <c r="O6" s="16"/>
      <c r="P6" s="16" t="s">
        <v>564</v>
      </c>
      <c r="Q6" s="161"/>
      <c r="R6" s="23"/>
      <c r="S6" s="21"/>
    </row>
    <row r="7" spans="1:19" s="2" customFormat="1" ht="24" customHeight="1" thickBot="1">
      <c r="A7" s="18"/>
      <c r="B7" s="16"/>
      <c r="C7" s="16"/>
      <c r="D7" s="16"/>
      <c r="E7" s="780" t="s">
        <v>577</v>
      </c>
      <c r="F7" s="764"/>
      <c r="G7" s="764"/>
      <c r="H7" s="764"/>
      <c r="I7" s="764"/>
      <c r="J7" s="764"/>
      <c r="K7" s="764"/>
      <c r="L7" s="764"/>
      <c r="M7" s="765"/>
      <c r="N7" s="16"/>
      <c r="O7" s="16"/>
      <c r="P7" s="16" t="s">
        <v>565</v>
      </c>
      <c r="Q7" s="24" t="s">
        <v>566</v>
      </c>
      <c r="R7" s="25"/>
      <c r="S7" s="21"/>
    </row>
    <row r="8" spans="1:19" s="2" customFormat="1" ht="24" customHeight="1" thickBot="1">
      <c r="A8" s="18"/>
      <c r="B8" s="766"/>
      <c r="C8" s="766"/>
      <c r="D8" s="76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567</v>
      </c>
      <c r="Q8" s="16" t="s">
        <v>568</v>
      </c>
      <c r="R8" s="16"/>
      <c r="S8" s="21"/>
    </row>
    <row r="9" spans="1:19" s="2" customFormat="1" ht="24" customHeight="1" thickBot="1">
      <c r="A9" s="18"/>
      <c r="B9" s="16" t="s">
        <v>569</v>
      </c>
      <c r="C9" s="16"/>
      <c r="D9" s="16"/>
      <c r="E9" s="797" t="s">
        <v>570</v>
      </c>
      <c r="F9" s="798"/>
      <c r="G9" s="798"/>
      <c r="H9" s="798"/>
      <c r="I9" s="798"/>
      <c r="J9" s="798"/>
      <c r="K9" s="798"/>
      <c r="L9" s="798"/>
      <c r="M9" s="799"/>
      <c r="N9" s="16"/>
      <c r="O9" s="16"/>
      <c r="P9" s="26" t="s">
        <v>571</v>
      </c>
      <c r="Q9" s="129"/>
      <c r="R9" s="128"/>
      <c r="S9" s="21"/>
    </row>
    <row r="10" spans="1:19" s="2" customFormat="1" ht="24" customHeight="1" thickBot="1">
      <c r="A10" s="18"/>
      <c r="B10" s="16" t="s">
        <v>572</v>
      </c>
      <c r="C10" s="16"/>
      <c r="D10" s="16"/>
      <c r="E10" s="803" t="s">
        <v>573</v>
      </c>
      <c r="F10" s="781"/>
      <c r="G10" s="781"/>
      <c r="H10" s="781"/>
      <c r="I10" s="781"/>
      <c r="J10" s="781"/>
      <c r="K10" s="781"/>
      <c r="L10" s="781"/>
      <c r="M10" s="782"/>
      <c r="N10" s="16"/>
      <c r="O10" s="16"/>
      <c r="P10" s="26" t="s">
        <v>574</v>
      </c>
      <c r="Q10" s="129" t="s">
        <v>575</v>
      </c>
      <c r="R10" s="128"/>
      <c r="S10" s="21"/>
    </row>
    <row r="11" spans="1:19" s="2" customFormat="1" ht="24" customHeight="1" thickBot="1">
      <c r="A11" s="18"/>
      <c r="B11" s="16" t="s">
        <v>576</v>
      </c>
      <c r="C11" s="16"/>
      <c r="D11" s="16"/>
      <c r="E11" s="803" t="s">
        <v>577</v>
      </c>
      <c r="F11" s="781"/>
      <c r="G11" s="781"/>
      <c r="H11" s="781"/>
      <c r="I11" s="781"/>
      <c r="J11" s="781"/>
      <c r="K11" s="781"/>
      <c r="L11" s="781"/>
      <c r="M11" s="782"/>
      <c r="N11" s="16"/>
      <c r="O11" s="16"/>
      <c r="P11" s="26"/>
      <c r="Q11" s="129"/>
      <c r="R11" s="128"/>
      <c r="S11" s="21"/>
    </row>
    <row r="12" spans="1:19" s="2" customFormat="1" ht="21" customHeight="1" thickBot="1">
      <c r="A12" s="29"/>
      <c r="B12" s="801" t="s">
        <v>578</v>
      </c>
      <c r="C12" s="801"/>
      <c r="D12" s="801"/>
      <c r="E12" s="783"/>
      <c r="F12" s="768"/>
      <c r="G12" s="768"/>
      <c r="H12" s="768"/>
      <c r="I12" s="768"/>
      <c r="J12" s="768"/>
      <c r="K12" s="768"/>
      <c r="L12" s="768"/>
      <c r="M12" s="769"/>
      <c r="N12" s="28"/>
      <c r="O12" s="28"/>
      <c r="P12" s="30"/>
      <c r="Q12" s="770"/>
      <c r="R12" s="771"/>
      <c r="S12" s="31"/>
    </row>
    <row r="13" spans="1:19" s="2" customFormat="1" ht="9.75" customHeight="1" thickBot="1">
      <c r="A13" s="29"/>
      <c r="B13" s="28"/>
      <c r="C13" s="28"/>
      <c r="D13" s="28"/>
      <c r="E13" s="135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135"/>
      <c r="Q13" s="135"/>
      <c r="R13" s="28"/>
      <c r="S13" s="31"/>
    </row>
    <row r="14" spans="1:19" s="2" customFormat="1" ht="18" customHeight="1" thickBot="1">
      <c r="A14" s="18"/>
      <c r="B14" s="16"/>
      <c r="C14" s="16"/>
      <c r="D14" s="16"/>
      <c r="E14" s="162" t="s">
        <v>579</v>
      </c>
      <c r="F14" s="16"/>
      <c r="G14" s="28"/>
      <c r="H14" s="16" t="s">
        <v>580</v>
      </c>
      <c r="I14" s="28"/>
      <c r="J14" s="16"/>
      <c r="K14" s="16"/>
      <c r="L14" s="16"/>
      <c r="M14" s="16"/>
      <c r="N14" s="16"/>
      <c r="O14" s="16"/>
      <c r="P14" s="16" t="s">
        <v>582</v>
      </c>
      <c r="Q14" s="19"/>
      <c r="R14" s="20"/>
      <c r="S14" s="21"/>
    </row>
    <row r="15" spans="1:19" s="2" customFormat="1" ht="18" customHeight="1" thickBot="1">
      <c r="A15" s="18"/>
      <c r="B15" s="16"/>
      <c r="C15" s="16"/>
      <c r="D15" s="16"/>
      <c r="E15" s="30"/>
      <c r="F15" s="16"/>
      <c r="G15" s="28"/>
      <c r="H15" s="772"/>
      <c r="I15" s="773"/>
      <c r="J15" s="16"/>
      <c r="K15" s="16"/>
      <c r="L15" s="16"/>
      <c r="M15" s="16"/>
      <c r="N15" s="16"/>
      <c r="O15" s="16"/>
      <c r="P15" s="163" t="s">
        <v>583</v>
      </c>
      <c r="Q15" s="164"/>
      <c r="R15" s="25"/>
      <c r="S15" s="21"/>
    </row>
    <row r="16" spans="1:19" s="2" customFormat="1" ht="9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7"/>
    </row>
    <row r="17" spans="1:19" s="2" customFormat="1" ht="20.25" customHeight="1">
      <c r="A17" s="165"/>
      <c r="B17" s="166"/>
      <c r="C17" s="166"/>
      <c r="D17" s="166"/>
      <c r="E17" s="40" t="s">
        <v>706</v>
      </c>
      <c r="F17" s="166"/>
      <c r="G17" s="166"/>
      <c r="H17" s="166"/>
      <c r="I17" s="166"/>
      <c r="J17" s="166"/>
      <c r="K17" s="166"/>
      <c r="L17" s="166"/>
      <c r="M17" s="166"/>
      <c r="N17" s="166"/>
      <c r="O17" s="36"/>
      <c r="P17" s="166"/>
      <c r="Q17" s="166"/>
      <c r="R17" s="166"/>
      <c r="S17" s="167"/>
    </row>
    <row r="18" spans="1:19" s="2" customFormat="1" ht="21" customHeight="1">
      <c r="A18" s="168" t="s">
        <v>707</v>
      </c>
      <c r="B18" s="169"/>
      <c r="C18" s="169"/>
      <c r="D18" s="170"/>
      <c r="E18" s="171" t="s">
        <v>589</v>
      </c>
      <c r="F18" s="170"/>
      <c r="G18" s="171" t="s">
        <v>708</v>
      </c>
      <c r="H18" s="169"/>
      <c r="I18" s="170"/>
      <c r="J18" s="171" t="s">
        <v>709</v>
      </c>
      <c r="K18" s="169"/>
      <c r="L18" s="171" t="s">
        <v>710</v>
      </c>
      <c r="M18" s="169"/>
      <c r="N18" s="169"/>
      <c r="O18" s="172"/>
      <c r="P18" s="170"/>
      <c r="Q18" s="171" t="s">
        <v>711</v>
      </c>
      <c r="R18" s="169"/>
      <c r="S18" s="173"/>
    </row>
    <row r="19" spans="1:19" s="2" customFormat="1" ht="18.75" customHeight="1">
      <c r="A19" s="174"/>
      <c r="B19" s="175"/>
      <c r="C19" s="175"/>
      <c r="D19" s="176">
        <v>0</v>
      </c>
      <c r="E19" s="92">
        <v>0</v>
      </c>
      <c r="F19" s="177"/>
      <c r="G19" s="178"/>
      <c r="H19" s="175"/>
      <c r="I19" s="176">
        <v>0</v>
      </c>
      <c r="J19" s="92">
        <v>0</v>
      </c>
      <c r="K19" s="179"/>
      <c r="L19" s="178"/>
      <c r="M19" s="175"/>
      <c r="N19" s="175"/>
      <c r="O19" s="180"/>
      <c r="P19" s="176">
        <v>0</v>
      </c>
      <c r="Q19" s="178"/>
      <c r="R19" s="181">
        <v>0</v>
      </c>
      <c r="S19" s="182"/>
    </row>
    <row r="20" spans="1:19" s="2" customFormat="1" ht="20.25" customHeight="1">
      <c r="A20" s="165"/>
      <c r="B20" s="166"/>
      <c r="C20" s="166"/>
      <c r="D20" s="166"/>
      <c r="E20" s="40" t="s">
        <v>712</v>
      </c>
      <c r="F20" s="166"/>
      <c r="G20" s="166"/>
      <c r="H20" s="166"/>
      <c r="I20" s="166"/>
      <c r="J20" s="183" t="s">
        <v>591</v>
      </c>
      <c r="K20" s="166"/>
      <c r="L20" s="166"/>
      <c r="M20" s="166"/>
      <c r="N20" s="166"/>
      <c r="O20" s="36"/>
      <c r="P20" s="166"/>
      <c r="Q20" s="166"/>
      <c r="R20" s="166"/>
      <c r="S20" s="167"/>
    </row>
    <row r="21" spans="1:19" s="2" customFormat="1" ht="18.75" customHeight="1">
      <c r="A21" s="64" t="s">
        <v>592</v>
      </c>
      <c r="B21" s="184"/>
      <c r="C21" s="66" t="s">
        <v>593</v>
      </c>
      <c r="D21" s="67"/>
      <c r="E21" s="67"/>
      <c r="F21" s="69"/>
      <c r="G21" s="64" t="s">
        <v>594</v>
      </c>
      <c r="H21" s="65"/>
      <c r="I21" s="66" t="s">
        <v>595</v>
      </c>
      <c r="J21" s="67"/>
      <c r="K21" s="67"/>
      <c r="L21" s="64" t="s">
        <v>596</v>
      </c>
      <c r="M21" s="65"/>
      <c r="N21" s="66" t="s">
        <v>597</v>
      </c>
      <c r="O21" s="70"/>
      <c r="P21" s="67"/>
      <c r="Q21" s="67"/>
      <c r="R21" s="67"/>
      <c r="S21" s="69"/>
    </row>
    <row r="22" spans="1:20" s="2" customFormat="1" ht="18.75" customHeight="1">
      <c r="A22" s="71" t="s">
        <v>598</v>
      </c>
      <c r="B22" s="185" t="s">
        <v>599</v>
      </c>
      <c r="C22" s="186"/>
      <c r="D22" s="74" t="s">
        <v>600</v>
      </c>
      <c r="E22" s="75">
        <v>0</v>
      </c>
      <c r="F22" s="187"/>
      <c r="G22" s="71" t="s">
        <v>601</v>
      </c>
      <c r="H22" s="77" t="s">
        <v>713</v>
      </c>
      <c r="I22" s="112"/>
      <c r="J22" s="188">
        <v>0</v>
      </c>
      <c r="K22" s="189"/>
      <c r="L22" s="71" t="s">
        <v>603</v>
      </c>
      <c r="M22" s="80" t="s">
        <v>604</v>
      </c>
      <c r="N22" s="87"/>
      <c r="O22" s="172"/>
      <c r="P22" s="87"/>
      <c r="Q22" s="190"/>
      <c r="R22" s="75">
        <v>0</v>
      </c>
      <c r="S22" s="187"/>
      <c r="T22" s="732"/>
    </row>
    <row r="23" spans="1:19" s="2" customFormat="1" ht="18.75" customHeight="1">
      <c r="A23" s="71" t="s">
        <v>605</v>
      </c>
      <c r="B23" s="191"/>
      <c r="C23" s="192"/>
      <c r="D23" s="74" t="s">
        <v>606</v>
      </c>
      <c r="E23" s="75">
        <v>0</v>
      </c>
      <c r="F23" s="187"/>
      <c r="G23" s="71" t="s">
        <v>607</v>
      </c>
      <c r="H23" s="16" t="s">
        <v>608</v>
      </c>
      <c r="I23" s="112"/>
      <c r="J23" s="188">
        <v>0</v>
      </c>
      <c r="K23" s="189"/>
      <c r="L23" s="71" t="s">
        <v>609</v>
      </c>
      <c r="M23" s="80" t="s">
        <v>610</v>
      </c>
      <c r="N23" s="87"/>
      <c r="O23" s="172"/>
      <c r="P23" s="87"/>
      <c r="Q23" s="190"/>
      <c r="R23" s="75">
        <v>0</v>
      </c>
      <c r="S23" s="187"/>
    </row>
    <row r="24" spans="1:19" s="2" customFormat="1" ht="18.75" customHeight="1">
      <c r="A24" s="71" t="s">
        <v>611</v>
      </c>
      <c r="B24" s="185" t="s">
        <v>612</v>
      </c>
      <c r="C24" s="186"/>
      <c r="D24" s="74" t="s">
        <v>600</v>
      </c>
      <c r="E24" s="75">
        <f>'93100102 - Krycí list rozpočtu'!E24+'93100103 - Krycí list rozpočtu'!E24</f>
        <v>0</v>
      </c>
      <c r="F24" s="187"/>
      <c r="G24" s="71" t="s">
        <v>613</v>
      </c>
      <c r="H24" s="77" t="s">
        <v>614</v>
      </c>
      <c r="I24" s="112"/>
      <c r="J24" s="188">
        <v>0</v>
      </c>
      <c r="K24" s="189"/>
      <c r="L24" s="71" t="s">
        <v>615</v>
      </c>
      <c r="M24" s="80" t="s">
        <v>616</v>
      </c>
      <c r="N24" s="87"/>
      <c r="O24" s="172"/>
      <c r="P24" s="87"/>
      <c r="Q24" s="190"/>
      <c r="R24" s="75">
        <v>0</v>
      </c>
      <c r="S24" s="187"/>
    </row>
    <row r="25" spans="1:19" s="2" customFormat="1" ht="18.75" customHeight="1">
      <c r="A25" s="71" t="s">
        <v>617</v>
      </c>
      <c r="B25" s="191"/>
      <c r="C25" s="192"/>
      <c r="D25" s="74" t="s">
        <v>606</v>
      </c>
      <c r="E25" s="75">
        <f>'93100102 - Krycí list rozpočtu'!E25+'93100103 - Krycí list rozpočtu'!E25</f>
        <v>0</v>
      </c>
      <c r="F25" s="187"/>
      <c r="G25" s="71" t="s">
        <v>618</v>
      </c>
      <c r="H25" s="77"/>
      <c r="I25" s="112"/>
      <c r="J25" s="188">
        <v>0</v>
      </c>
      <c r="K25" s="189"/>
      <c r="L25" s="71" t="s">
        <v>619</v>
      </c>
      <c r="M25" s="80" t="s">
        <v>620</v>
      </c>
      <c r="N25" s="87"/>
      <c r="O25" s="172"/>
      <c r="P25" s="87"/>
      <c r="Q25" s="190"/>
      <c r="R25" s="75">
        <v>0</v>
      </c>
      <c r="S25" s="187"/>
    </row>
    <row r="26" spans="1:19" s="2" customFormat="1" ht="18.75" customHeight="1">
      <c r="A26" s="71" t="s">
        <v>621</v>
      </c>
      <c r="B26" s="185" t="s">
        <v>622</v>
      </c>
      <c r="C26" s="186"/>
      <c r="D26" s="74" t="s">
        <v>600</v>
      </c>
      <c r="E26" s="75">
        <v>0</v>
      </c>
      <c r="F26" s="187"/>
      <c r="G26" s="86"/>
      <c r="H26" s="87"/>
      <c r="I26" s="112"/>
      <c r="J26" s="188"/>
      <c r="K26" s="189"/>
      <c r="L26" s="71" t="s">
        <v>623</v>
      </c>
      <c r="M26" s="80" t="s">
        <v>624</v>
      </c>
      <c r="N26" s="87"/>
      <c r="O26" s="172"/>
      <c r="P26" s="87"/>
      <c r="Q26" s="190"/>
      <c r="R26" s="75">
        <v>0</v>
      </c>
      <c r="S26" s="187"/>
    </row>
    <row r="27" spans="1:19" s="2" customFormat="1" ht="18.75" customHeight="1">
      <c r="A27" s="71" t="s">
        <v>625</v>
      </c>
      <c r="B27" s="191"/>
      <c r="C27" s="192"/>
      <c r="D27" s="74" t="s">
        <v>606</v>
      </c>
      <c r="E27" s="75">
        <v>0</v>
      </c>
      <c r="F27" s="187"/>
      <c r="G27" s="86"/>
      <c r="H27" s="87"/>
      <c r="I27" s="112"/>
      <c r="J27" s="188"/>
      <c r="K27" s="189"/>
      <c r="L27" s="71" t="s">
        <v>626</v>
      </c>
      <c r="M27" s="77" t="s">
        <v>627</v>
      </c>
      <c r="N27" s="87"/>
      <c r="O27" s="172"/>
      <c r="P27" s="87"/>
      <c r="Q27" s="112"/>
      <c r="R27" s="75">
        <v>0</v>
      </c>
      <c r="S27" s="187"/>
    </row>
    <row r="28" spans="1:19" s="2" customFormat="1" ht="18.75" customHeight="1">
      <c r="A28" s="71" t="s">
        <v>628</v>
      </c>
      <c r="B28" s="802" t="s">
        <v>629</v>
      </c>
      <c r="C28" s="802"/>
      <c r="D28" s="802"/>
      <c r="E28" s="193">
        <f>SUM(E22:E27)</f>
        <v>0</v>
      </c>
      <c r="F28" s="167"/>
      <c r="G28" s="71" t="s">
        <v>630</v>
      </c>
      <c r="H28" s="89" t="s">
        <v>631</v>
      </c>
      <c r="I28" s="112"/>
      <c r="J28" s="194"/>
      <c r="K28" s="195"/>
      <c r="L28" s="71" t="s">
        <v>632</v>
      </c>
      <c r="M28" s="89" t="s">
        <v>633</v>
      </c>
      <c r="N28" s="87"/>
      <c r="O28" s="172"/>
      <c r="P28" s="87"/>
      <c r="Q28" s="112"/>
      <c r="R28" s="193">
        <v>0</v>
      </c>
      <c r="S28" s="167"/>
    </row>
    <row r="29" spans="1:19" s="2" customFormat="1" ht="18.75" customHeight="1">
      <c r="A29" s="90" t="s">
        <v>634</v>
      </c>
      <c r="B29" s="91" t="s">
        <v>635</v>
      </c>
      <c r="C29" s="196"/>
      <c r="D29" s="197"/>
      <c r="E29" s="198">
        <v>0</v>
      </c>
      <c r="F29" s="37"/>
      <c r="G29" s="90" t="s">
        <v>636</v>
      </c>
      <c r="H29" s="91" t="s">
        <v>637</v>
      </c>
      <c r="I29" s="197"/>
      <c r="J29" s="199">
        <v>0</v>
      </c>
      <c r="K29" s="200"/>
      <c r="L29" s="90" t="s">
        <v>638</v>
      </c>
      <c r="M29" s="91" t="s">
        <v>639</v>
      </c>
      <c r="N29" s="196"/>
      <c r="O29" s="36"/>
      <c r="P29" s="196"/>
      <c r="Q29" s="197"/>
      <c r="R29" s="198">
        <v>0</v>
      </c>
      <c r="S29" s="37"/>
    </row>
    <row r="30" spans="1:19" s="2" customFormat="1" ht="18.75" customHeight="1">
      <c r="A30" s="93" t="s">
        <v>572</v>
      </c>
      <c r="B30" s="15"/>
      <c r="C30" s="15"/>
      <c r="D30" s="15"/>
      <c r="E30" s="15"/>
      <c r="F30" s="201"/>
      <c r="G30" s="202"/>
      <c r="H30" s="15"/>
      <c r="I30" s="15"/>
      <c r="J30" s="15"/>
      <c r="K30" s="15"/>
      <c r="L30" s="64" t="s">
        <v>640</v>
      </c>
      <c r="M30" s="170"/>
      <c r="N30" s="66" t="s">
        <v>641</v>
      </c>
      <c r="O30" s="70"/>
      <c r="P30" s="169"/>
      <c r="Q30" s="169"/>
      <c r="R30" s="169"/>
      <c r="S30" s="173"/>
    </row>
    <row r="31" spans="1:19" s="2" customFormat="1" ht="18.75" customHeight="1">
      <c r="A31" s="18"/>
      <c r="B31" s="16"/>
      <c r="C31" s="16"/>
      <c r="D31" s="16"/>
      <c r="E31" s="16"/>
      <c r="F31" s="203"/>
      <c r="G31" s="204"/>
      <c r="H31" s="16"/>
      <c r="I31" s="16"/>
      <c r="J31" s="16"/>
      <c r="K31" s="16"/>
      <c r="L31" s="71" t="s">
        <v>642</v>
      </c>
      <c r="M31" s="77" t="s">
        <v>643</v>
      </c>
      <c r="N31" s="87"/>
      <c r="O31" s="172"/>
      <c r="P31" s="87"/>
      <c r="Q31" s="112"/>
      <c r="R31" s="193">
        <f>E28+J28+R28+E29+J29+R29</f>
        <v>0</v>
      </c>
      <c r="S31" s="167"/>
    </row>
    <row r="32" spans="1:19" s="2" customFormat="1" ht="18.75" customHeight="1" thickBot="1">
      <c r="A32" s="104" t="s">
        <v>644</v>
      </c>
      <c r="B32" s="172"/>
      <c r="C32" s="172"/>
      <c r="D32" s="172"/>
      <c r="E32" s="172"/>
      <c r="F32" s="192"/>
      <c r="G32" s="105" t="s">
        <v>645</v>
      </c>
      <c r="H32" s="172"/>
      <c r="I32" s="172"/>
      <c r="J32" s="172"/>
      <c r="K32" s="172"/>
      <c r="L32" s="71" t="s">
        <v>646</v>
      </c>
      <c r="M32" s="80" t="s">
        <v>647</v>
      </c>
      <c r="N32" s="109">
        <v>20</v>
      </c>
      <c r="O32" s="205" t="s">
        <v>648</v>
      </c>
      <c r="P32" s="111">
        <f>R31</f>
        <v>0</v>
      </c>
      <c r="Q32" s="112"/>
      <c r="R32" s="113">
        <f>P32*0.2</f>
        <v>0</v>
      </c>
      <c r="S32" s="206"/>
    </row>
    <row r="33" spans="1:19" s="2" customFormat="1" ht="12.75" customHeight="1" hidden="1">
      <c r="A33" s="114"/>
      <c r="B33" s="207"/>
      <c r="C33" s="207"/>
      <c r="D33" s="207"/>
      <c r="E33" s="207"/>
      <c r="F33" s="186"/>
      <c r="G33" s="208"/>
      <c r="H33" s="207"/>
      <c r="I33" s="207"/>
      <c r="J33" s="207"/>
      <c r="K33" s="207"/>
      <c r="L33" s="209"/>
      <c r="M33" s="210"/>
      <c r="N33" s="211"/>
      <c r="O33" s="212"/>
      <c r="P33" s="213"/>
      <c r="Q33" s="211"/>
      <c r="R33" s="214"/>
      <c r="S33" s="187"/>
    </row>
    <row r="34" spans="1:19" s="2" customFormat="1" ht="35.25" customHeight="1" thickBot="1">
      <c r="A34" s="120" t="s">
        <v>569</v>
      </c>
      <c r="B34" s="215"/>
      <c r="C34" s="215"/>
      <c r="D34" s="215"/>
      <c r="E34" s="16"/>
      <c r="F34" s="203"/>
      <c r="G34" s="204"/>
      <c r="H34" s="16"/>
      <c r="I34" s="16"/>
      <c r="J34" s="16"/>
      <c r="K34" s="16"/>
      <c r="L34" s="90" t="s">
        <v>649</v>
      </c>
      <c r="M34" s="767" t="s">
        <v>650</v>
      </c>
      <c r="N34" s="800"/>
      <c r="O34" s="800"/>
      <c r="P34" s="800"/>
      <c r="Q34" s="197"/>
      <c r="R34" s="216">
        <f>SUM(R31:R33)</f>
        <v>0</v>
      </c>
      <c r="S34" s="128"/>
    </row>
    <row r="35" spans="1:19" s="2" customFormat="1" ht="33" customHeight="1">
      <c r="A35" s="104" t="s">
        <v>644</v>
      </c>
      <c r="B35" s="172"/>
      <c r="C35" s="172"/>
      <c r="D35" s="172"/>
      <c r="E35" s="172"/>
      <c r="F35" s="192"/>
      <c r="G35" s="105" t="s">
        <v>645</v>
      </c>
      <c r="H35" s="172"/>
      <c r="I35" s="172"/>
      <c r="J35" s="172"/>
      <c r="K35" s="172"/>
      <c r="L35" s="64" t="s">
        <v>651</v>
      </c>
      <c r="M35" s="170"/>
      <c r="N35" s="66" t="s">
        <v>652</v>
      </c>
      <c r="O35" s="70"/>
      <c r="P35" s="169"/>
      <c r="Q35" s="169"/>
      <c r="R35" s="217"/>
      <c r="S35" s="173"/>
    </row>
    <row r="36" spans="1:19" s="2" customFormat="1" ht="20.25" customHeight="1">
      <c r="A36" s="123" t="s">
        <v>576</v>
      </c>
      <c r="B36" s="207"/>
      <c r="C36" s="207"/>
      <c r="D36" s="207"/>
      <c r="E36" s="207"/>
      <c r="F36" s="186"/>
      <c r="G36" s="218"/>
      <c r="H36" s="207"/>
      <c r="I36" s="207"/>
      <c r="J36" s="207"/>
      <c r="K36" s="207"/>
      <c r="L36" s="71" t="s">
        <v>653</v>
      </c>
      <c r="M36" s="77" t="s">
        <v>714</v>
      </c>
      <c r="N36" s="87"/>
      <c r="O36" s="172"/>
      <c r="P36" s="87"/>
      <c r="Q36" s="112"/>
      <c r="R36" s="75">
        <v>0</v>
      </c>
      <c r="S36" s="187"/>
    </row>
    <row r="37" spans="1:19" s="2" customFormat="1" ht="18.75" customHeight="1">
      <c r="A37" s="18"/>
      <c r="B37" s="16"/>
      <c r="C37" s="16"/>
      <c r="D37" s="16"/>
      <c r="E37" s="16"/>
      <c r="F37" s="203"/>
      <c r="G37" s="219"/>
      <c r="H37" s="16"/>
      <c r="I37" s="16"/>
      <c r="J37" s="16"/>
      <c r="K37" s="16"/>
      <c r="L37" s="71" t="s">
        <v>655</v>
      </c>
      <c r="M37" s="77" t="s">
        <v>656</v>
      </c>
      <c r="N37" s="87"/>
      <c r="O37" s="172"/>
      <c r="P37" s="87"/>
      <c r="Q37" s="112"/>
      <c r="R37" s="75">
        <v>0</v>
      </c>
      <c r="S37" s="187"/>
    </row>
    <row r="38" spans="1:19" s="2" customFormat="1" ht="18.75" customHeight="1" thickBot="1">
      <c r="A38" s="124" t="s">
        <v>644</v>
      </c>
      <c r="B38" s="36"/>
      <c r="C38" s="36"/>
      <c r="D38" s="36"/>
      <c r="E38" s="36"/>
      <c r="F38" s="220"/>
      <c r="G38" s="126" t="s">
        <v>645</v>
      </c>
      <c r="H38" s="36"/>
      <c r="I38" s="36"/>
      <c r="J38" s="36"/>
      <c r="K38" s="36"/>
      <c r="L38" s="90" t="s">
        <v>657</v>
      </c>
      <c r="M38" s="91" t="s">
        <v>715</v>
      </c>
      <c r="N38" s="196"/>
      <c r="O38" s="221"/>
      <c r="P38" s="196"/>
      <c r="Q38" s="197"/>
      <c r="R38" s="92">
        <v>0</v>
      </c>
      <c r="S38" s="222"/>
    </row>
  </sheetData>
  <sheetProtection/>
  <mergeCells count="13">
    <mergeCell ref="B28:D28"/>
    <mergeCell ref="B12:D12"/>
    <mergeCell ref="E12:M12"/>
    <mergeCell ref="Q12:R12"/>
    <mergeCell ref="H15:I15"/>
    <mergeCell ref="E9:M9"/>
    <mergeCell ref="E10:M10"/>
    <mergeCell ref="M34:P34"/>
    <mergeCell ref="E11:M11"/>
    <mergeCell ref="E5:M5"/>
    <mergeCell ref="E6:M6"/>
    <mergeCell ref="E7:M7"/>
    <mergeCell ref="B8:D8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74" r:id="rId1"/>
  <headerFooter alignWithMargins="0">
    <oddFooter>&amp;C   Strana &amp;P  z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S38"/>
  <sheetViews>
    <sheetView showGridLines="0" view="pageBreakPreview" zoomScaleSheetLayoutView="100" zoomScalePageLayoutView="0" workbookViewId="0" topLeftCell="A1">
      <pane ySplit="3" topLeftCell="BM7" activePane="bottomLeft" state="frozen"/>
      <selection pane="topLeft" activeCell="A1" sqref="A1"/>
      <selection pane="bottomLeft" activeCell="R46" sqref="R46"/>
    </sheetView>
  </sheetViews>
  <sheetFormatPr defaultColWidth="13.16015625" defaultRowHeight="9" customHeight="1"/>
  <cols>
    <col min="1" max="1" width="3.83203125" style="2" customWidth="1"/>
    <col min="2" max="2" width="3.16015625" style="2" customWidth="1"/>
    <col min="3" max="3" width="4.83203125" style="2" customWidth="1"/>
    <col min="4" max="4" width="14.66015625" style="2" customWidth="1"/>
    <col min="5" max="5" width="18.5" style="2" customWidth="1"/>
    <col min="6" max="6" width="0.65625" style="2" customWidth="1"/>
    <col min="7" max="7" width="4" style="2" customWidth="1"/>
    <col min="8" max="8" width="3.83203125" style="2" customWidth="1"/>
    <col min="9" max="9" width="15.5" style="2" customWidth="1"/>
    <col min="10" max="10" width="20.16015625" style="2" customWidth="1"/>
    <col min="11" max="11" width="0.82421875" style="2" customWidth="1"/>
    <col min="12" max="12" width="3.83203125" style="2" customWidth="1"/>
    <col min="13" max="13" width="4.66015625" style="2" customWidth="1"/>
    <col min="14" max="14" width="11.33203125" style="2" customWidth="1"/>
    <col min="15" max="15" width="5.5" style="2" customWidth="1"/>
    <col min="16" max="16" width="19.16015625" style="2" customWidth="1"/>
    <col min="17" max="17" width="9.33203125" style="2" customWidth="1"/>
    <col min="18" max="18" width="18.16015625" style="2" customWidth="1"/>
    <col min="19" max="19" width="0.65625" style="2" customWidth="1"/>
    <col min="20" max="16384" width="13.16015625" style="1" customWidth="1"/>
  </cols>
  <sheetData>
    <row r="1" spans="1:19" s="2" customFormat="1" ht="14.2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  <c r="P1" s="151"/>
      <c r="Q1" s="151"/>
      <c r="R1" s="151"/>
      <c r="S1" s="153"/>
    </row>
    <row r="2" spans="1:19" s="2" customFormat="1" ht="21" customHeight="1">
      <c r="A2" s="154"/>
      <c r="B2" s="131"/>
      <c r="C2" s="131"/>
      <c r="D2" s="131"/>
      <c r="E2" s="131"/>
      <c r="F2" s="131"/>
      <c r="G2" s="155" t="s">
        <v>560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56"/>
    </row>
    <row r="3" spans="1:19" s="2" customFormat="1" ht="11.25" customHeight="1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9"/>
    </row>
    <row r="4" spans="1:19" s="2" customFormat="1" ht="9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" customHeight="1">
      <c r="A5" s="18"/>
      <c r="B5" s="16" t="s">
        <v>561</v>
      </c>
      <c r="C5" s="16"/>
      <c r="D5" s="16"/>
      <c r="E5" s="788" t="s">
        <v>661</v>
      </c>
      <c r="F5" s="789"/>
      <c r="G5" s="789"/>
      <c r="H5" s="789"/>
      <c r="I5" s="789"/>
      <c r="J5" s="789"/>
      <c r="K5" s="789"/>
      <c r="L5" s="789"/>
      <c r="M5" s="790"/>
      <c r="N5" s="16"/>
      <c r="O5" s="16"/>
      <c r="P5" s="16" t="s">
        <v>563</v>
      </c>
      <c r="Q5" s="160"/>
      <c r="R5" s="20"/>
      <c r="S5" s="21"/>
    </row>
    <row r="6" spans="1:19" s="2" customFormat="1" ht="24" customHeight="1">
      <c r="A6" s="18"/>
      <c r="B6" s="16" t="s">
        <v>705</v>
      </c>
      <c r="C6" s="16"/>
      <c r="D6" s="16"/>
      <c r="E6" s="777" t="s">
        <v>987</v>
      </c>
      <c r="F6" s="778"/>
      <c r="G6" s="778"/>
      <c r="H6" s="778"/>
      <c r="I6" s="778"/>
      <c r="J6" s="778"/>
      <c r="K6" s="778"/>
      <c r="L6" s="778"/>
      <c r="M6" s="779"/>
      <c r="N6" s="16"/>
      <c r="O6" s="16"/>
      <c r="P6" s="16" t="s">
        <v>564</v>
      </c>
      <c r="Q6" s="161"/>
      <c r="R6" s="23"/>
      <c r="S6" s="21"/>
    </row>
    <row r="7" spans="1:19" s="2" customFormat="1" ht="24" customHeight="1" thickBot="1">
      <c r="A7" s="18"/>
      <c r="B7" s="16"/>
      <c r="C7" s="16"/>
      <c r="D7" s="16"/>
      <c r="E7" s="780" t="s">
        <v>577</v>
      </c>
      <c r="F7" s="764"/>
      <c r="G7" s="764"/>
      <c r="H7" s="764"/>
      <c r="I7" s="764"/>
      <c r="J7" s="764"/>
      <c r="K7" s="764"/>
      <c r="L7" s="764"/>
      <c r="M7" s="765"/>
      <c r="N7" s="16"/>
      <c r="O7" s="16"/>
      <c r="P7" s="16" t="s">
        <v>565</v>
      </c>
      <c r="Q7" s="24" t="s">
        <v>566</v>
      </c>
      <c r="R7" s="25"/>
      <c r="S7" s="21"/>
    </row>
    <row r="8" spans="1:19" s="2" customFormat="1" ht="24" customHeight="1" thickBot="1">
      <c r="A8" s="18"/>
      <c r="B8" s="766"/>
      <c r="C8" s="766"/>
      <c r="D8" s="76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567</v>
      </c>
      <c r="Q8" s="16" t="s">
        <v>568</v>
      </c>
      <c r="R8" s="16"/>
      <c r="S8" s="21"/>
    </row>
    <row r="9" spans="1:19" s="2" customFormat="1" ht="24" customHeight="1" thickBot="1">
      <c r="A9" s="18"/>
      <c r="B9" s="16" t="s">
        <v>569</v>
      </c>
      <c r="C9" s="16"/>
      <c r="D9" s="16"/>
      <c r="E9" s="797" t="s">
        <v>570</v>
      </c>
      <c r="F9" s="798"/>
      <c r="G9" s="798"/>
      <c r="H9" s="798"/>
      <c r="I9" s="798"/>
      <c r="J9" s="798"/>
      <c r="K9" s="798"/>
      <c r="L9" s="798"/>
      <c r="M9" s="799"/>
      <c r="N9" s="16"/>
      <c r="O9" s="16"/>
      <c r="P9" s="26" t="s">
        <v>571</v>
      </c>
      <c r="Q9" s="129"/>
      <c r="R9" s="128"/>
      <c r="S9" s="21"/>
    </row>
    <row r="10" spans="1:19" s="2" customFormat="1" ht="24" customHeight="1" thickBot="1">
      <c r="A10" s="18"/>
      <c r="B10" s="16" t="s">
        <v>572</v>
      </c>
      <c r="C10" s="16"/>
      <c r="D10" s="16"/>
      <c r="E10" s="803" t="s">
        <v>573</v>
      </c>
      <c r="F10" s="781"/>
      <c r="G10" s="781"/>
      <c r="H10" s="781"/>
      <c r="I10" s="781"/>
      <c r="J10" s="781"/>
      <c r="K10" s="781"/>
      <c r="L10" s="781"/>
      <c r="M10" s="782"/>
      <c r="N10" s="16"/>
      <c r="O10" s="16"/>
      <c r="P10" s="26" t="s">
        <v>574</v>
      </c>
      <c r="Q10" s="129" t="s">
        <v>575</v>
      </c>
      <c r="R10" s="128"/>
      <c r="S10" s="21"/>
    </row>
    <row r="11" spans="1:19" s="2" customFormat="1" ht="24" customHeight="1" thickBot="1">
      <c r="A11" s="18"/>
      <c r="B11" s="16" t="s">
        <v>576</v>
      </c>
      <c r="C11" s="16"/>
      <c r="D11" s="16"/>
      <c r="E11" s="803" t="s">
        <v>577</v>
      </c>
      <c r="F11" s="781"/>
      <c r="G11" s="781"/>
      <c r="H11" s="781"/>
      <c r="I11" s="781"/>
      <c r="J11" s="781"/>
      <c r="K11" s="781"/>
      <c r="L11" s="781"/>
      <c r="M11" s="782"/>
      <c r="N11" s="16"/>
      <c r="O11" s="16"/>
      <c r="P11" s="26"/>
      <c r="Q11" s="129"/>
      <c r="R11" s="128"/>
      <c r="S11" s="21"/>
    </row>
    <row r="12" spans="1:19" s="2" customFormat="1" ht="21" customHeight="1" thickBot="1">
      <c r="A12" s="29"/>
      <c r="B12" s="801" t="s">
        <v>578</v>
      </c>
      <c r="C12" s="801"/>
      <c r="D12" s="801"/>
      <c r="E12" s="783"/>
      <c r="F12" s="768"/>
      <c r="G12" s="768"/>
      <c r="H12" s="768"/>
      <c r="I12" s="768"/>
      <c r="J12" s="768"/>
      <c r="K12" s="768"/>
      <c r="L12" s="768"/>
      <c r="M12" s="769"/>
      <c r="N12" s="28"/>
      <c r="O12" s="28"/>
      <c r="P12" s="30"/>
      <c r="Q12" s="770"/>
      <c r="R12" s="771"/>
      <c r="S12" s="31"/>
    </row>
    <row r="13" spans="1:19" s="2" customFormat="1" ht="9.75" customHeight="1" thickBot="1">
      <c r="A13" s="29"/>
      <c r="B13" s="28"/>
      <c r="C13" s="28"/>
      <c r="D13" s="28"/>
      <c r="E13" s="135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135"/>
      <c r="Q13" s="135"/>
      <c r="R13" s="28"/>
      <c r="S13" s="31"/>
    </row>
    <row r="14" spans="1:19" s="2" customFormat="1" ht="18" customHeight="1" thickBot="1">
      <c r="A14" s="18"/>
      <c r="B14" s="16"/>
      <c r="C14" s="16"/>
      <c r="D14" s="16"/>
      <c r="E14" s="162" t="s">
        <v>579</v>
      </c>
      <c r="F14" s="16"/>
      <c r="G14" s="28"/>
      <c r="H14" s="16" t="s">
        <v>580</v>
      </c>
      <c r="I14" s="28"/>
      <c r="J14" s="16"/>
      <c r="K14" s="16"/>
      <c r="L14" s="16"/>
      <c r="M14" s="16"/>
      <c r="N14" s="16"/>
      <c r="O14" s="16"/>
      <c r="P14" s="16" t="s">
        <v>582</v>
      </c>
      <c r="Q14" s="19"/>
      <c r="R14" s="20"/>
      <c r="S14" s="21"/>
    </row>
    <row r="15" spans="1:19" s="2" customFormat="1" ht="18" customHeight="1" thickBot="1">
      <c r="A15" s="18"/>
      <c r="B15" s="16"/>
      <c r="C15" s="16"/>
      <c r="D15" s="16"/>
      <c r="E15" s="30"/>
      <c r="F15" s="16"/>
      <c r="G15" s="28"/>
      <c r="H15" s="772"/>
      <c r="I15" s="773"/>
      <c r="J15" s="16"/>
      <c r="K15" s="16"/>
      <c r="L15" s="16"/>
      <c r="M15" s="16"/>
      <c r="N15" s="16"/>
      <c r="O15" s="16"/>
      <c r="P15" s="163" t="s">
        <v>583</v>
      </c>
      <c r="Q15" s="164"/>
      <c r="R15" s="25"/>
      <c r="S15" s="21"/>
    </row>
    <row r="16" spans="1:19" s="2" customFormat="1" ht="9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7"/>
    </row>
    <row r="17" spans="1:19" s="2" customFormat="1" ht="20.25" customHeight="1">
      <c r="A17" s="165"/>
      <c r="B17" s="166"/>
      <c r="C17" s="166"/>
      <c r="D17" s="166"/>
      <c r="E17" s="40" t="s">
        <v>706</v>
      </c>
      <c r="F17" s="166"/>
      <c r="G17" s="166"/>
      <c r="H17" s="166"/>
      <c r="I17" s="166"/>
      <c r="J17" s="166"/>
      <c r="K17" s="166"/>
      <c r="L17" s="166"/>
      <c r="M17" s="166"/>
      <c r="N17" s="166"/>
      <c r="O17" s="36"/>
      <c r="P17" s="166"/>
      <c r="Q17" s="166"/>
      <c r="R17" s="166"/>
      <c r="S17" s="167"/>
    </row>
    <row r="18" spans="1:19" s="2" customFormat="1" ht="21" customHeight="1">
      <c r="A18" s="168" t="s">
        <v>707</v>
      </c>
      <c r="B18" s="169"/>
      <c r="C18" s="169"/>
      <c r="D18" s="170"/>
      <c r="E18" s="171" t="s">
        <v>589</v>
      </c>
      <c r="F18" s="170"/>
      <c r="G18" s="171" t="s">
        <v>708</v>
      </c>
      <c r="H18" s="169"/>
      <c r="I18" s="170"/>
      <c r="J18" s="171" t="s">
        <v>709</v>
      </c>
      <c r="K18" s="169"/>
      <c r="L18" s="171" t="s">
        <v>710</v>
      </c>
      <c r="M18" s="169"/>
      <c r="N18" s="169"/>
      <c r="O18" s="172"/>
      <c r="P18" s="170"/>
      <c r="Q18" s="171" t="s">
        <v>711</v>
      </c>
      <c r="R18" s="169"/>
      <c r="S18" s="173"/>
    </row>
    <row r="19" spans="1:19" s="2" customFormat="1" ht="18.75" customHeight="1">
      <c r="A19" s="174"/>
      <c r="B19" s="175"/>
      <c r="C19" s="175"/>
      <c r="D19" s="176">
        <v>0</v>
      </c>
      <c r="E19" s="92">
        <v>0</v>
      </c>
      <c r="F19" s="177"/>
      <c r="G19" s="178"/>
      <c r="H19" s="175"/>
      <c r="I19" s="176">
        <v>0</v>
      </c>
      <c r="J19" s="92">
        <v>0</v>
      </c>
      <c r="K19" s="179"/>
      <c r="L19" s="178"/>
      <c r="M19" s="175"/>
      <c r="N19" s="175"/>
      <c r="O19" s="180"/>
      <c r="P19" s="176">
        <v>0</v>
      </c>
      <c r="Q19" s="178"/>
      <c r="R19" s="181">
        <v>0</v>
      </c>
      <c r="S19" s="182"/>
    </row>
    <row r="20" spans="1:19" s="2" customFormat="1" ht="20.25" customHeight="1">
      <c r="A20" s="165"/>
      <c r="B20" s="166"/>
      <c r="C20" s="166"/>
      <c r="D20" s="166"/>
      <c r="E20" s="40" t="s">
        <v>712</v>
      </c>
      <c r="F20" s="166"/>
      <c r="G20" s="166"/>
      <c r="H20" s="166"/>
      <c r="I20" s="166"/>
      <c r="J20" s="183" t="s">
        <v>591</v>
      </c>
      <c r="K20" s="166"/>
      <c r="L20" s="166"/>
      <c r="M20" s="166"/>
      <c r="N20" s="166"/>
      <c r="O20" s="36"/>
      <c r="P20" s="166"/>
      <c r="Q20" s="166"/>
      <c r="R20" s="166"/>
      <c r="S20" s="167"/>
    </row>
    <row r="21" spans="1:19" s="2" customFormat="1" ht="18.75" customHeight="1">
      <c r="A21" s="64" t="s">
        <v>592</v>
      </c>
      <c r="B21" s="184"/>
      <c r="C21" s="66" t="s">
        <v>593</v>
      </c>
      <c r="D21" s="67"/>
      <c r="E21" s="67"/>
      <c r="F21" s="69"/>
      <c r="G21" s="64" t="s">
        <v>594</v>
      </c>
      <c r="H21" s="65"/>
      <c r="I21" s="66" t="s">
        <v>595</v>
      </c>
      <c r="J21" s="67"/>
      <c r="K21" s="67"/>
      <c r="L21" s="64" t="s">
        <v>596</v>
      </c>
      <c r="M21" s="65"/>
      <c r="N21" s="66" t="s">
        <v>597</v>
      </c>
      <c r="O21" s="70"/>
      <c r="P21" s="67"/>
      <c r="Q21" s="67"/>
      <c r="R21" s="67"/>
      <c r="S21" s="69"/>
    </row>
    <row r="22" spans="1:19" s="2" customFormat="1" ht="18.75" customHeight="1">
      <c r="A22" s="71" t="s">
        <v>598</v>
      </c>
      <c r="B22" s="185" t="s">
        <v>599</v>
      </c>
      <c r="C22" s="186"/>
      <c r="D22" s="74" t="s">
        <v>600</v>
      </c>
      <c r="E22" s="75">
        <f>'931003 - Rekapitulácia rozpočtu'!C18</f>
        <v>0</v>
      </c>
      <c r="F22" s="187"/>
      <c r="G22" s="71" t="s">
        <v>601</v>
      </c>
      <c r="H22" s="77" t="s">
        <v>713</v>
      </c>
      <c r="I22" s="112"/>
      <c r="J22" s="188">
        <v>0</v>
      </c>
      <c r="K22" s="189"/>
      <c r="L22" s="71" t="s">
        <v>603</v>
      </c>
      <c r="M22" s="80" t="s">
        <v>604</v>
      </c>
      <c r="N22" s="87"/>
      <c r="O22" s="172"/>
      <c r="P22" s="87"/>
      <c r="Q22" s="190"/>
      <c r="R22" s="75">
        <v>0</v>
      </c>
      <c r="S22" s="187"/>
    </row>
    <row r="23" spans="1:19" s="2" customFormat="1" ht="18.75" customHeight="1">
      <c r="A23" s="71" t="s">
        <v>605</v>
      </c>
      <c r="B23" s="191"/>
      <c r="C23" s="192"/>
      <c r="D23" s="74" t="s">
        <v>606</v>
      </c>
      <c r="E23" s="75">
        <f>'931003 - Rekapitulácia rozpočtu'!D18</f>
        <v>0</v>
      </c>
      <c r="F23" s="187"/>
      <c r="G23" s="71" t="s">
        <v>607</v>
      </c>
      <c r="H23" s="16" t="s">
        <v>608</v>
      </c>
      <c r="I23" s="112"/>
      <c r="J23" s="188">
        <v>0</v>
      </c>
      <c r="K23" s="189"/>
      <c r="L23" s="71" t="s">
        <v>609</v>
      </c>
      <c r="M23" s="80" t="s">
        <v>610</v>
      </c>
      <c r="N23" s="87"/>
      <c r="O23" s="172"/>
      <c r="P23" s="87"/>
      <c r="Q23" s="190"/>
      <c r="R23" s="75">
        <v>0</v>
      </c>
      <c r="S23" s="187"/>
    </row>
    <row r="24" spans="1:19" s="2" customFormat="1" ht="18.75" customHeight="1">
      <c r="A24" s="71" t="s">
        <v>611</v>
      </c>
      <c r="B24" s="185" t="s">
        <v>612</v>
      </c>
      <c r="C24" s="186"/>
      <c r="D24" s="74" t="s">
        <v>600</v>
      </c>
      <c r="E24" s="75">
        <v>0</v>
      </c>
      <c r="F24" s="187"/>
      <c r="G24" s="71" t="s">
        <v>613</v>
      </c>
      <c r="H24" s="77" t="s">
        <v>614</v>
      </c>
      <c r="I24" s="112"/>
      <c r="J24" s="188">
        <v>0</v>
      </c>
      <c r="K24" s="189"/>
      <c r="L24" s="71" t="s">
        <v>615</v>
      </c>
      <c r="M24" s="80" t="s">
        <v>616</v>
      </c>
      <c r="N24" s="87"/>
      <c r="O24" s="172"/>
      <c r="P24" s="87"/>
      <c r="Q24" s="190"/>
      <c r="R24" s="75">
        <v>0</v>
      </c>
      <c r="S24" s="187"/>
    </row>
    <row r="25" spans="1:19" s="2" customFormat="1" ht="18.75" customHeight="1">
      <c r="A25" s="71" t="s">
        <v>617</v>
      </c>
      <c r="B25" s="191"/>
      <c r="C25" s="192"/>
      <c r="D25" s="74" t="s">
        <v>606</v>
      </c>
      <c r="E25" s="75">
        <v>0</v>
      </c>
      <c r="F25" s="187"/>
      <c r="G25" s="71" t="s">
        <v>618</v>
      </c>
      <c r="H25" s="77"/>
      <c r="I25" s="112"/>
      <c r="J25" s="188">
        <v>0</v>
      </c>
      <c r="K25" s="189"/>
      <c r="L25" s="71" t="s">
        <v>619</v>
      </c>
      <c r="M25" s="80" t="s">
        <v>620</v>
      </c>
      <c r="N25" s="87"/>
      <c r="O25" s="172"/>
      <c r="P25" s="87"/>
      <c r="Q25" s="190"/>
      <c r="R25" s="75">
        <v>0</v>
      </c>
      <c r="S25" s="187"/>
    </row>
    <row r="26" spans="1:19" s="2" customFormat="1" ht="18.75" customHeight="1">
      <c r="A26" s="71" t="s">
        <v>621</v>
      </c>
      <c r="B26" s="185" t="s">
        <v>622</v>
      </c>
      <c r="C26" s="186"/>
      <c r="D26" s="74" t="s">
        <v>600</v>
      </c>
      <c r="E26" s="75">
        <v>0</v>
      </c>
      <c r="F26" s="187"/>
      <c r="G26" s="86"/>
      <c r="H26" s="87"/>
      <c r="I26" s="112"/>
      <c r="J26" s="188"/>
      <c r="K26" s="189"/>
      <c r="L26" s="71" t="s">
        <v>623</v>
      </c>
      <c r="M26" s="80" t="s">
        <v>624</v>
      </c>
      <c r="N26" s="87"/>
      <c r="O26" s="172"/>
      <c r="P26" s="87"/>
      <c r="Q26" s="190"/>
      <c r="R26" s="75">
        <v>0</v>
      </c>
      <c r="S26" s="187"/>
    </row>
    <row r="27" spans="1:19" s="2" customFormat="1" ht="18.75" customHeight="1">
      <c r="A27" s="71" t="s">
        <v>625</v>
      </c>
      <c r="B27" s="191"/>
      <c r="C27" s="192"/>
      <c r="D27" s="74" t="s">
        <v>606</v>
      </c>
      <c r="E27" s="75">
        <v>0</v>
      </c>
      <c r="F27" s="187"/>
      <c r="G27" s="86"/>
      <c r="H27" s="87"/>
      <c r="I27" s="112"/>
      <c r="J27" s="188"/>
      <c r="K27" s="189"/>
      <c r="L27" s="71" t="s">
        <v>626</v>
      </c>
      <c r="M27" s="77" t="s">
        <v>627</v>
      </c>
      <c r="N27" s="87"/>
      <c r="O27" s="172"/>
      <c r="P27" s="87"/>
      <c r="Q27" s="112"/>
      <c r="R27" s="75">
        <v>0</v>
      </c>
      <c r="S27" s="187"/>
    </row>
    <row r="28" spans="1:19" s="2" customFormat="1" ht="18.75" customHeight="1">
      <c r="A28" s="71" t="s">
        <v>628</v>
      </c>
      <c r="B28" s="802" t="s">
        <v>629</v>
      </c>
      <c r="C28" s="802"/>
      <c r="D28" s="802"/>
      <c r="E28" s="193">
        <f>SUM(E22:E27)</f>
        <v>0</v>
      </c>
      <c r="F28" s="167"/>
      <c r="G28" s="71" t="s">
        <v>630</v>
      </c>
      <c r="H28" s="89" t="s">
        <v>631</v>
      </c>
      <c r="I28" s="112"/>
      <c r="J28" s="194"/>
      <c r="K28" s="195"/>
      <c r="L28" s="71" t="s">
        <v>632</v>
      </c>
      <c r="M28" s="89" t="s">
        <v>633</v>
      </c>
      <c r="N28" s="87"/>
      <c r="O28" s="172"/>
      <c r="P28" s="87"/>
      <c r="Q28" s="112"/>
      <c r="R28" s="193">
        <v>0</v>
      </c>
      <c r="S28" s="167"/>
    </row>
    <row r="29" spans="1:19" s="2" customFormat="1" ht="18.75" customHeight="1">
      <c r="A29" s="90" t="s">
        <v>634</v>
      </c>
      <c r="B29" s="91" t="s">
        <v>635</v>
      </c>
      <c r="C29" s="196"/>
      <c r="D29" s="197"/>
      <c r="E29" s="198">
        <v>0</v>
      </c>
      <c r="F29" s="37"/>
      <c r="G29" s="90" t="s">
        <v>636</v>
      </c>
      <c r="H29" s="91" t="s">
        <v>637</v>
      </c>
      <c r="I29" s="197"/>
      <c r="J29" s="199">
        <v>0</v>
      </c>
      <c r="K29" s="200"/>
      <c r="L29" s="90" t="s">
        <v>638</v>
      </c>
      <c r="M29" s="91" t="s">
        <v>639</v>
      </c>
      <c r="N29" s="196"/>
      <c r="O29" s="36"/>
      <c r="P29" s="196"/>
      <c r="Q29" s="197"/>
      <c r="R29" s="198">
        <v>0</v>
      </c>
      <c r="S29" s="37"/>
    </row>
    <row r="30" spans="1:19" s="2" customFormat="1" ht="18.75" customHeight="1">
      <c r="A30" s="93" t="s">
        <v>572</v>
      </c>
      <c r="B30" s="15"/>
      <c r="C30" s="15"/>
      <c r="D30" s="15"/>
      <c r="E30" s="15"/>
      <c r="F30" s="201"/>
      <c r="G30" s="202"/>
      <c r="H30" s="15"/>
      <c r="I30" s="15"/>
      <c r="J30" s="15"/>
      <c r="K30" s="15"/>
      <c r="L30" s="64" t="s">
        <v>640</v>
      </c>
      <c r="M30" s="170"/>
      <c r="N30" s="66" t="s">
        <v>641</v>
      </c>
      <c r="O30" s="70"/>
      <c r="P30" s="169"/>
      <c r="Q30" s="169"/>
      <c r="R30" s="169"/>
      <c r="S30" s="173"/>
    </row>
    <row r="31" spans="1:19" s="2" customFormat="1" ht="18.75" customHeight="1">
      <c r="A31" s="18"/>
      <c r="B31" s="16"/>
      <c r="C31" s="16"/>
      <c r="D31" s="16"/>
      <c r="E31" s="16"/>
      <c r="F31" s="203"/>
      <c r="G31" s="204"/>
      <c r="H31" s="16"/>
      <c r="I31" s="16"/>
      <c r="J31" s="16"/>
      <c r="K31" s="16"/>
      <c r="L31" s="71" t="s">
        <v>642</v>
      </c>
      <c r="M31" s="77" t="s">
        <v>643</v>
      </c>
      <c r="N31" s="87"/>
      <c r="O31" s="172"/>
      <c r="P31" s="87"/>
      <c r="Q31" s="112"/>
      <c r="R31" s="193">
        <f>E28+J28+R28+E29+J29+R29</f>
        <v>0</v>
      </c>
      <c r="S31" s="167"/>
    </row>
    <row r="32" spans="1:19" s="2" customFormat="1" ht="18.75" customHeight="1" thickBot="1">
      <c r="A32" s="104" t="s">
        <v>644</v>
      </c>
      <c r="B32" s="172"/>
      <c r="C32" s="172"/>
      <c r="D32" s="172"/>
      <c r="E32" s="172"/>
      <c r="F32" s="192"/>
      <c r="G32" s="105" t="s">
        <v>645</v>
      </c>
      <c r="H32" s="172"/>
      <c r="I32" s="172"/>
      <c r="J32" s="172"/>
      <c r="K32" s="172"/>
      <c r="L32" s="71" t="s">
        <v>646</v>
      </c>
      <c r="M32" s="80" t="s">
        <v>647</v>
      </c>
      <c r="N32" s="109">
        <v>20</v>
      </c>
      <c r="O32" s="205" t="s">
        <v>648</v>
      </c>
      <c r="P32" s="111">
        <f>R31</f>
        <v>0</v>
      </c>
      <c r="Q32" s="112"/>
      <c r="R32" s="113">
        <f>P32*0.2</f>
        <v>0</v>
      </c>
      <c r="S32" s="206"/>
    </row>
    <row r="33" spans="1:19" s="2" customFormat="1" ht="12.75" customHeight="1" hidden="1">
      <c r="A33" s="114"/>
      <c r="B33" s="207"/>
      <c r="C33" s="207"/>
      <c r="D33" s="207"/>
      <c r="E33" s="207"/>
      <c r="F33" s="186"/>
      <c r="G33" s="208"/>
      <c r="H33" s="207"/>
      <c r="I33" s="207"/>
      <c r="J33" s="207"/>
      <c r="K33" s="207"/>
      <c r="L33" s="209"/>
      <c r="M33" s="210"/>
      <c r="N33" s="211"/>
      <c r="O33" s="212"/>
      <c r="P33" s="213"/>
      <c r="Q33" s="211"/>
      <c r="R33" s="214"/>
      <c r="S33" s="187"/>
    </row>
    <row r="34" spans="1:19" s="2" customFormat="1" ht="35.25" customHeight="1" thickBot="1">
      <c r="A34" s="120" t="s">
        <v>569</v>
      </c>
      <c r="B34" s="215"/>
      <c r="C34" s="215"/>
      <c r="D34" s="215"/>
      <c r="E34" s="16"/>
      <c r="F34" s="203"/>
      <c r="G34" s="204"/>
      <c r="H34" s="16"/>
      <c r="I34" s="16"/>
      <c r="J34" s="16"/>
      <c r="K34" s="16"/>
      <c r="L34" s="90" t="s">
        <v>649</v>
      </c>
      <c r="M34" s="767" t="s">
        <v>650</v>
      </c>
      <c r="N34" s="800"/>
      <c r="O34" s="800"/>
      <c r="P34" s="800"/>
      <c r="Q34" s="197"/>
      <c r="R34" s="216">
        <f>SUM(R31:R33)</f>
        <v>0</v>
      </c>
      <c r="S34" s="128"/>
    </row>
    <row r="35" spans="1:19" s="2" customFormat="1" ht="33" customHeight="1">
      <c r="A35" s="104" t="s">
        <v>644</v>
      </c>
      <c r="B35" s="172"/>
      <c r="C35" s="172"/>
      <c r="D35" s="172"/>
      <c r="E35" s="172"/>
      <c r="F35" s="192"/>
      <c r="G35" s="105" t="s">
        <v>645</v>
      </c>
      <c r="H35" s="172"/>
      <c r="I35" s="172"/>
      <c r="J35" s="172"/>
      <c r="K35" s="172"/>
      <c r="L35" s="64" t="s">
        <v>651</v>
      </c>
      <c r="M35" s="170"/>
      <c r="N35" s="66" t="s">
        <v>652</v>
      </c>
      <c r="O35" s="70"/>
      <c r="P35" s="169"/>
      <c r="Q35" s="169"/>
      <c r="R35" s="217"/>
      <c r="S35" s="173"/>
    </row>
    <row r="36" spans="1:19" s="2" customFormat="1" ht="20.25" customHeight="1">
      <c r="A36" s="123" t="s">
        <v>576</v>
      </c>
      <c r="B36" s="207"/>
      <c r="C36" s="207"/>
      <c r="D36" s="207"/>
      <c r="E36" s="207"/>
      <c r="F36" s="186"/>
      <c r="G36" s="218"/>
      <c r="H36" s="207"/>
      <c r="I36" s="207"/>
      <c r="J36" s="207"/>
      <c r="K36" s="207"/>
      <c r="L36" s="71" t="s">
        <v>653</v>
      </c>
      <c r="M36" s="77" t="s">
        <v>714</v>
      </c>
      <c r="N36" s="87"/>
      <c r="O36" s="172"/>
      <c r="P36" s="87"/>
      <c r="Q36" s="112"/>
      <c r="R36" s="75">
        <v>0</v>
      </c>
      <c r="S36" s="187"/>
    </row>
    <row r="37" spans="1:19" s="2" customFormat="1" ht="18.75" customHeight="1">
      <c r="A37" s="18"/>
      <c r="B37" s="16"/>
      <c r="C37" s="16"/>
      <c r="D37" s="16"/>
      <c r="E37" s="16"/>
      <c r="F37" s="203"/>
      <c r="G37" s="219"/>
      <c r="H37" s="16"/>
      <c r="I37" s="16"/>
      <c r="J37" s="16"/>
      <c r="K37" s="16"/>
      <c r="L37" s="71" t="s">
        <v>655</v>
      </c>
      <c r="M37" s="77" t="s">
        <v>656</v>
      </c>
      <c r="N37" s="87"/>
      <c r="O37" s="172"/>
      <c r="P37" s="87"/>
      <c r="Q37" s="112"/>
      <c r="R37" s="75">
        <v>0</v>
      </c>
      <c r="S37" s="187"/>
    </row>
    <row r="38" spans="1:19" s="2" customFormat="1" ht="18.75" customHeight="1" thickBot="1">
      <c r="A38" s="124" t="s">
        <v>644</v>
      </c>
      <c r="B38" s="36"/>
      <c r="C38" s="36"/>
      <c r="D38" s="36"/>
      <c r="E38" s="36"/>
      <c r="F38" s="220"/>
      <c r="G38" s="126" t="s">
        <v>645</v>
      </c>
      <c r="H38" s="36"/>
      <c r="I38" s="36"/>
      <c r="J38" s="36"/>
      <c r="K38" s="36"/>
      <c r="L38" s="90" t="s">
        <v>657</v>
      </c>
      <c r="M38" s="91" t="s">
        <v>715</v>
      </c>
      <c r="N38" s="196"/>
      <c r="O38" s="221"/>
      <c r="P38" s="196"/>
      <c r="Q38" s="197"/>
      <c r="R38" s="92">
        <v>0</v>
      </c>
      <c r="S38" s="222"/>
    </row>
  </sheetData>
  <sheetProtection/>
  <mergeCells count="13">
    <mergeCell ref="Q12:R12"/>
    <mergeCell ref="H15:I15"/>
    <mergeCell ref="B28:D28"/>
    <mergeCell ref="E5:M5"/>
    <mergeCell ref="E6:M6"/>
    <mergeCell ref="E7:M7"/>
    <mergeCell ref="B8:D8"/>
    <mergeCell ref="E9:M9"/>
    <mergeCell ref="E10:M10"/>
    <mergeCell ref="M34:P34"/>
    <mergeCell ref="E11:M11"/>
    <mergeCell ref="B12:D12"/>
    <mergeCell ref="E12:M12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74" r:id="rId1"/>
  <headerFooter alignWithMargins="0">
    <oddFooter>&amp;C   Strana &amp;P  z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view="pageBreakPreview" zoomScaleSheetLayoutView="100" zoomScalePageLayoutView="0" workbookViewId="0" topLeftCell="A1">
      <selection activeCell="C55" sqref="C55"/>
    </sheetView>
  </sheetViews>
  <sheetFormatPr defaultColWidth="13.33203125" defaultRowHeight="9" customHeight="1"/>
  <cols>
    <col min="1" max="1" width="19.33203125" style="398" customWidth="1"/>
    <col min="2" max="2" width="90.5" style="398" customWidth="1"/>
    <col min="3" max="3" width="27.5" style="398" customWidth="1"/>
    <col min="4" max="4" width="26.33203125" style="398" customWidth="1"/>
    <col min="5" max="5" width="26.83203125" style="398" customWidth="1"/>
    <col min="6" max="7" width="24.66015625" style="398" customWidth="1"/>
    <col min="8" max="16384" width="13.33203125" style="398" customWidth="1"/>
  </cols>
  <sheetData>
    <row r="1" spans="1:7" ht="30" customHeight="1">
      <c r="A1" s="915" t="s">
        <v>721</v>
      </c>
      <c r="B1" s="915"/>
      <c r="C1" s="915"/>
      <c r="D1" s="915"/>
      <c r="E1" s="915"/>
      <c r="F1" s="915"/>
      <c r="G1" s="915"/>
    </row>
    <row r="2" spans="1:7" ht="12" customHeight="1">
      <c r="A2" s="399" t="s">
        <v>722</v>
      </c>
      <c r="B2" s="399"/>
      <c r="C2" s="399"/>
      <c r="D2" s="399"/>
      <c r="E2" s="399"/>
      <c r="F2" s="399"/>
      <c r="G2" s="399"/>
    </row>
    <row r="3" spans="1:7" ht="12" customHeight="1">
      <c r="A3" s="399" t="s">
        <v>988</v>
      </c>
      <c r="B3" s="399"/>
      <c r="C3" s="399"/>
      <c r="D3" s="399"/>
      <c r="E3" s="399"/>
      <c r="F3" s="399"/>
      <c r="G3" s="399"/>
    </row>
    <row r="4" spans="1:7" ht="12.75" customHeight="1">
      <c r="A4" s="400"/>
      <c r="B4" s="400"/>
      <c r="C4" s="399"/>
      <c r="D4" s="399"/>
      <c r="E4" s="399"/>
      <c r="F4" s="399"/>
      <c r="G4" s="399"/>
    </row>
    <row r="5" spans="1:7" ht="6" customHeight="1">
      <c r="A5" s="401"/>
      <c r="B5" s="401"/>
      <c r="C5" s="401"/>
      <c r="D5" s="401"/>
      <c r="E5" s="401"/>
      <c r="F5" s="401"/>
      <c r="G5" s="401"/>
    </row>
    <row r="6" spans="1:7" ht="12.75" customHeight="1">
      <c r="A6" s="402" t="s">
        <v>726</v>
      </c>
      <c r="B6" s="402"/>
      <c r="C6" s="403"/>
      <c r="D6" s="404"/>
      <c r="E6" s="403"/>
      <c r="F6" s="403"/>
      <c r="G6" s="403"/>
    </row>
    <row r="7" spans="1:7" ht="14.25" customHeight="1">
      <c r="A7" s="402" t="s">
        <v>727</v>
      </c>
      <c r="B7" s="402"/>
      <c r="C7" s="405"/>
      <c r="D7" s="916" t="s">
        <v>728</v>
      </c>
      <c r="E7" s="917"/>
      <c r="F7" s="918"/>
      <c r="G7" s="405"/>
    </row>
    <row r="8" spans="1:7" ht="14.25" customHeight="1">
      <c r="A8" s="402" t="s">
        <v>729</v>
      </c>
      <c r="B8" s="402"/>
      <c r="C8" s="405"/>
      <c r="D8" s="402" t="s">
        <v>730</v>
      </c>
      <c r="E8" s="405"/>
      <c r="F8" s="405"/>
      <c r="G8" s="405"/>
    </row>
    <row r="9" spans="1:7" ht="6" customHeight="1">
      <c r="A9" s="406"/>
      <c r="B9" s="406"/>
      <c r="C9" s="406"/>
      <c r="D9" s="406"/>
      <c r="E9" s="406"/>
      <c r="F9" s="406"/>
      <c r="G9" s="406"/>
    </row>
    <row r="10" spans="1:7" ht="23.25" customHeight="1">
      <c r="A10" s="407" t="s">
        <v>668</v>
      </c>
      <c r="B10" s="407" t="s">
        <v>731</v>
      </c>
      <c r="C10" s="407" t="s">
        <v>732</v>
      </c>
      <c r="D10" s="407" t="s">
        <v>606</v>
      </c>
      <c r="E10" s="407" t="s">
        <v>733</v>
      </c>
      <c r="F10" s="407" t="s">
        <v>734</v>
      </c>
      <c r="G10" s="407" t="s">
        <v>735</v>
      </c>
    </row>
    <row r="11" spans="1:7" ht="12.75" customHeight="1" hidden="1">
      <c r="A11" s="407" t="s">
        <v>598</v>
      </c>
      <c r="B11" s="407" t="s">
        <v>605</v>
      </c>
      <c r="C11" s="408" t="s">
        <v>611</v>
      </c>
      <c r="D11" s="408" t="s">
        <v>617</v>
      </c>
      <c r="E11" s="408" t="s">
        <v>621</v>
      </c>
      <c r="F11" s="408" t="s">
        <v>625</v>
      </c>
      <c r="G11" s="408" t="s">
        <v>628</v>
      </c>
    </row>
    <row r="12" spans="1:7" ht="3.75" customHeight="1">
      <c r="A12" s="409"/>
      <c r="B12" s="409"/>
      <c r="C12" s="406"/>
      <c r="D12" s="406"/>
      <c r="E12" s="406"/>
      <c r="F12" s="406"/>
      <c r="G12" s="406"/>
    </row>
    <row r="13" spans="1:7" ht="30" customHeight="1">
      <c r="A13" s="410" t="s">
        <v>599</v>
      </c>
      <c r="B13" s="411" t="s">
        <v>736</v>
      </c>
      <c r="C13" s="473">
        <f>SUM(C14:C17)</f>
        <v>0</v>
      </c>
      <c r="D13" s="473">
        <f>SUM(D14:D17)</f>
        <v>0</v>
      </c>
      <c r="E13" s="473">
        <f>SUM(E14:E17)</f>
        <v>0</v>
      </c>
      <c r="F13" s="412">
        <f>SUM(F14:F17)</f>
        <v>0</v>
      </c>
      <c r="G13" s="412">
        <f>SUM(G14:G17)</f>
        <v>0</v>
      </c>
    </row>
    <row r="14" spans="1:7" ht="27.75" customHeight="1">
      <c r="A14" s="413" t="s">
        <v>989</v>
      </c>
      <c r="B14" s="414" t="s">
        <v>990</v>
      </c>
      <c r="C14" s="474">
        <v>0</v>
      </c>
      <c r="D14" s="474">
        <f>'931003 - Rozpočet'!G15+'931003 - Rozpočet'!G16+'931003 - Rozpočet'!G17</f>
        <v>0</v>
      </c>
      <c r="E14" s="474">
        <f>D14+C14</f>
        <v>0</v>
      </c>
      <c r="F14" s="415">
        <v>0</v>
      </c>
      <c r="G14" s="415">
        <v>0</v>
      </c>
    </row>
    <row r="15" spans="1:7" ht="27.75" customHeight="1">
      <c r="A15" s="413" t="s">
        <v>991</v>
      </c>
      <c r="B15" s="414" t="s">
        <v>992</v>
      </c>
      <c r="C15" s="474">
        <f>'931003 - Rozpočet'!G27+'931003 - Rozpočet'!G32+'931003 - Rozpočet'!G33+'931003 - Rozpočet'!G34+'931003 - Rozpočet'!G36+'931003 - Rozpočet'!G38+'931003 - Rozpočet'!G40+'931003 - Rozpočet'!G42</f>
        <v>0</v>
      </c>
      <c r="D15" s="474">
        <f>'931003 - Rozpočet'!G18-'931003 - Rekapitulácia rozpočtu'!C15</f>
        <v>0</v>
      </c>
      <c r="E15" s="474">
        <f>D15+C15</f>
        <v>0</v>
      </c>
      <c r="F15" s="415">
        <v>0</v>
      </c>
      <c r="G15" s="415">
        <v>0</v>
      </c>
    </row>
    <row r="16" spans="1:7" ht="27.75" customHeight="1">
      <c r="A16" s="413" t="s">
        <v>993</v>
      </c>
      <c r="B16" s="414" t="s">
        <v>994</v>
      </c>
      <c r="C16" s="474">
        <f>'931003 - Rozpočet'!G45+'931003 - Rozpočet'!G46+'931003 - Rozpočet'!G47+'931003 - Rozpočet'!G48+'931003 - Rozpočet'!G49+'931003 - Rozpočet'!G50+'931003 - Rozpočet'!G51+'931003 - Rozpočet'!G52+'931003 - Rozpočet'!G53+'931003 - Rozpočet'!G54+'931003 - Rozpočet'!G55+'931003 - Rozpočet'!G56+'931003 - Rozpočet'!G57+'931003 - Rozpočet'!G58+'931003 - Rozpočet'!G59+'931003 - Rozpočet'!G60+'931003 - Rozpočet'!G61</f>
        <v>0</v>
      </c>
      <c r="D16" s="474">
        <v>0</v>
      </c>
      <c r="E16" s="474">
        <f>D16+C16</f>
        <v>0</v>
      </c>
      <c r="F16" s="415">
        <v>0</v>
      </c>
      <c r="G16" s="415">
        <v>0</v>
      </c>
    </row>
    <row r="17" spans="1:7" ht="27.75" customHeight="1">
      <c r="A17" s="413" t="s">
        <v>741</v>
      </c>
      <c r="B17" s="414" t="s">
        <v>742</v>
      </c>
      <c r="C17" s="474">
        <v>0</v>
      </c>
      <c r="D17" s="474">
        <f>'931003 - Rozpočet'!G63+'931003 - Rozpočet'!G64+'931003 - Rozpočet'!G65+'931003 - Rozpočet'!G66+'931003 - Rozpočet'!G67+'931003 - Rozpočet'!G68+'931003 - Rozpočet'!G69+'931003 - Rozpočet'!G70+'931003 - Rozpočet'!G71+'931003 - Rozpočet'!G72</f>
        <v>0</v>
      </c>
      <c r="E17" s="474">
        <f>D17+C17</f>
        <v>0</v>
      </c>
      <c r="F17" s="415">
        <v>0</v>
      </c>
      <c r="G17" s="415">
        <v>0</v>
      </c>
    </row>
    <row r="18" spans="1:7" ht="30" customHeight="1">
      <c r="A18" s="416"/>
      <c r="B18" s="417" t="s">
        <v>746</v>
      </c>
      <c r="C18" s="475">
        <f>C13</f>
        <v>0</v>
      </c>
      <c r="D18" s="475">
        <f>D13</f>
        <v>0</v>
      </c>
      <c r="E18" s="475">
        <f>E13</f>
        <v>0</v>
      </c>
      <c r="F18" s="475">
        <f>F13</f>
        <v>0</v>
      </c>
      <c r="G18" s="475">
        <f>G13</f>
        <v>0</v>
      </c>
    </row>
  </sheetData>
  <sheetProtection/>
  <mergeCells count="2">
    <mergeCell ref="A1:G1"/>
    <mergeCell ref="D7:F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50" r:id="rId1"/>
  <headerFooter alignWithMargins="0">
    <oddFooter>&amp;C   Strana &amp;P  z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H73"/>
  <sheetViews>
    <sheetView showGridLines="0" view="pageBreakPreview" zoomScaleSheetLayoutView="100" zoomScalePageLayoutView="0" workbookViewId="0" topLeftCell="A7">
      <selection activeCell="M23" sqref="M23"/>
    </sheetView>
  </sheetViews>
  <sheetFormatPr defaultColWidth="13.16015625" defaultRowHeight="9" customHeight="1"/>
  <cols>
    <col min="1" max="1" width="5" style="269" customWidth="1"/>
    <col min="2" max="2" width="17.33203125" style="270" customWidth="1"/>
    <col min="3" max="3" width="62.33203125" style="270" customWidth="1"/>
    <col min="4" max="4" width="4.83203125" style="270" customWidth="1"/>
    <col min="5" max="5" width="14.16015625" style="271" customWidth="1"/>
    <col min="6" max="6" width="14.33203125" style="271" customWidth="1"/>
    <col min="7" max="7" width="21.66015625" style="271" customWidth="1"/>
    <col min="8" max="8" width="17.33203125" style="271" customWidth="1"/>
    <col min="9" max="16384" width="13.16015625" style="1" customWidth="1"/>
  </cols>
  <sheetData>
    <row r="1" spans="1:8" s="2" customFormat="1" ht="27" customHeight="1">
      <c r="A1" s="845" t="s">
        <v>308</v>
      </c>
      <c r="B1" s="846"/>
      <c r="C1" s="846"/>
      <c r="D1" s="846"/>
      <c r="E1" s="846"/>
      <c r="F1" s="846"/>
      <c r="G1" s="846"/>
      <c r="H1" s="846"/>
    </row>
    <row r="2" spans="1:8" s="2" customFormat="1" ht="12" customHeight="1">
      <c r="A2" s="133" t="s">
        <v>722</v>
      </c>
      <c r="B2" s="137"/>
      <c r="C2" s="137"/>
      <c r="D2" s="137"/>
      <c r="E2" s="137"/>
      <c r="F2" s="137"/>
      <c r="G2" s="137"/>
      <c r="H2" s="137"/>
    </row>
    <row r="3" spans="1:8" s="2" customFormat="1" ht="12" customHeight="1">
      <c r="A3" s="133" t="s">
        <v>988</v>
      </c>
      <c r="B3" s="137"/>
      <c r="C3" s="137"/>
      <c r="D3" s="137"/>
      <c r="E3" s="137"/>
      <c r="F3" s="137"/>
      <c r="G3" s="137"/>
      <c r="H3" s="137"/>
    </row>
    <row r="4" spans="1:8" s="2" customFormat="1" ht="12.75" customHeight="1">
      <c r="A4" s="244"/>
      <c r="B4" s="133"/>
      <c r="C4" s="244"/>
      <c r="D4" s="134"/>
      <c r="E4" s="134"/>
      <c r="F4" s="134"/>
      <c r="G4" s="134"/>
      <c r="H4" s="134"/>
    </row>
    <row r="5" spans="1:8" s="2" customFormat="1" ht="6" customHeight="1">
      <c r="A5" s="245"/>
      <c r="B5" s="246"/>
      <c r="C5" s="246"/>
      <c r="D5" s="246"/>
      <c r="E5" s="247"/>
      <c r="F5" s="247"/>
      <c r="G5" s="247"/>
      <c r="H5" s="247"/>
    </row>
    <row r="6" spans="1:8" s="2" customFormat="1" ht="12" customHeight="1">
      <c r="A6" s="137" t="s">
        <v>726</v>
      </c>
      <c r="B6" s="137"/>
      <c r="C6" s="137"/>
      <c r="D6" s="137"/>
      <c r="E6" s="137"/>
      <c r="F6" s="137"/>
      <c r="G6" s="137"/>
      <c r="H6" s="137"/>
    </row>
    <row r="7" spans="1:8" s="2" customFormat="1" ht="12.75" customHeight="1">
      <c r="A7" s="137" t="s">
        <v>747</v>
      </c>
      <c r="B7" s="137"/>
      <c r="C7" s="137"/>
      <c r="D7" s="137"/>
      <c r="E7" s="137" t="s">
        <v>728</v>
      </c>
      <c r="F7" s="137"/>
      <c r="G7" s="137"/>
      <c r="H7" s="137"/>
    </row>
    <row r="8" spans="1:8" s="2" customFormat="1" ht="12.75" customHeight="1">
      <c r="A8" s="847" t="s">
        <v>729</v>
      </c>
      <c r="B8" s="848"/>
      <c r="C8" s="848"/>
      <c r="D8" s="248"/>
      <c r="E8" s="137" t="s">
        <v>340</v>
      </c>
      <c r="F8" s="249"/>
      <c r="G8" s="249"/>
      <c r="H8" s="249"/>
    </row>
    <row r="9" spans="1:8" s="2" customFormat="1" ht="6" customHeight="1">
      <c r="A9" s="245"/>
      <c r="B9" s="245"/>
      <c r="C9" s="245"/>
      <c r="D9" s="245"/>
      <c r="E9" s="245"/>
      <c r="F9" s="245"/>
      <c r="G9" s="245"/>
      <c r="H9" s="245"/>
    </row>
    <row r="10" spans="1:8" s="2" customFormat="1" ht="27.75" customHeight="1">
      <c r="A10" s="250" t="s">
        <v>748</v>
      </c>
      <c r="B10" s="250" t="s">
        <v>749</v>
      </c>
      <c r="C10" s="250" t="s">
        <v>731</v>
      </c>
      <c r="D10" s="250" t="s">
        <v>750</v>
      </c>
      <c r="E10" s="250" t="s">
        <v>751</v>
      </c>
      <c r="F10" s="250" t="s">
        <v>752</v>
      </c>
      <c r="G10" s="250" t="s">
        <v>733</v>
      </c>
      <c r="H10" s="250" t="s">
        <v>734</v>
      </c>
    </row>
    <row r="11" spans="1:8" s="2" customFormat="1" ht="12.75" customHeight="1" hidden="1">
      <c r="A11" s="250" t="s">
        <v>598</v>
      </c>
      <c r="B11" s="250" t="s">
        <v>605</v>
      </c>
      <c r="C11" s="250" t="s">
        <v>611</v>
      </c>
      <c r="D11" s="250" t="s">
        <v>617</v>
      </c>
      <c r="E11" s="250" t="s">
        <v>621</v>
      </c>
      <c r="F11" s="250" t="s">
        <v>625</v>
      </c>
      <c r="G11" s="250" t="s">
        <v>628</v>
      </c>
      <c r="H11" s="250" t="s">
        <v>601</v>
      </c>
    </row>
    <row r="12" spans="1:8" s="2" customFormat="1" ht="3" customHeight="1">
      <c r="A12" s="245"/>
      <c r="B12" s="245"/>
      <c r="C12" s="245"/>
      <c r="D12" s="245"/>
      <c r="E12" s="245"/>
      <c r="F12" s="245"/>
      <c r="G12" s="245"/>
      <c r="H12" s="245"/>
    </row>
    <row r="13" spans="1:8" s="2" customFormat="1" ht="30" customHeight="1">
      <c r="A13" s="251"/>
      <c r="B13" s="252" t="s">
        <v>599</v>
      </c>
      <c r="C13" s="252" t="s">
        <v>736</v>
      </c>
      <c r="D13" s="252"/>
      <c r="E13" s="253"/>
      <c r="F13" s="461"/>
      <c r="G13" s="461">
        <f>G14+G18+G44+G62</f>
        <v>0</v>
      </c>
      <c r="H13" s="253">
        <v>0</v>
      </c>
    </row>
    <row r="14" spans="1:8" s="2" customFormat="1" ht="27.75" customHeight="1">
      <c r="A14" s="254"/>
      <c r="B14" s="255" t="s">
        <v>989</v>
      </c>
      <c r="C14" s="255" t="s">
        <v>990</v>
      </c>
      <c r="D14" s="255"/>
      <c r="E14" s="256"/>
      <c r="F14" s="462"/>
      <c r="G14" s="462">
        <f>SUM(G15:G17)</f>
        <v>0</v>
      </c>
      <c r="H14" s="256">
        <v>0</v>
      </c>
    </row>
    <row r="15" spans="1:8" s="2" customFormat="1" ht="21" customHeight="1">
      <c r="A15" s="257">
        <v>1</v>
      </c>
      <c r="B15" s="258" t="s">
        <v>995</v>
      </c>
      <c r="C15" s="258" t="s">
        <v>996</v>
      </c>
      <c r="D15" s="258" t="s">
        <v>755</v>
      </c>
      <c r="E15" s="259">
        <v>205.3</v>
      </c>
      <c r="F15" s="463"/>
      <c r="G15" s="463">
        <f>ROUND(E15*F15,2)</f>
        <v>0</v>
      </c>
      <c r="H15" s="259">
        <v>0</v>
      </c>
    </row>
    <row r="16" spans="1:8" s="2" customFormat="1" ht="21" customHeight="1">
      <c r="A16" s="257">
        <v>2</v>
      </c>
      <c r="B16" s="258" t="s">
        <v>997</v>
      </c>
      <c r="C16" s="258" t="s">
        <v>998</v>
      </c>
      <c r="D16" s="258" t="s">
        <v>799</v>
      </c>
      <c r="E16" s="259">
        <v>18</v>
      </c>
      <c r="F16" s="463"/>
      <c r="G16" s="463">
        <f>ROUND(E16*F16,2)</f>
        <v>0</v>
      </c>
      <c r="H16" s="259">
        <v>0</v>
      </c>
    </row>
    <row r="17" spans="1:8" s="2" customFormat="1" ht="21" customHeight="1">
      <c r="A17" s="257">
        <v>3</v>
      </c>
      <c r="B17" s="258" t="s">
        <v>999</v>
      </c>
      <c r="C17" s="258" t="s">
        <v>1000</v>
      </c>
      <c r="D17" s="258" t="s">
        <v>799</v>
      </c>
      <c r="E17" s="259">
        <v>18</v>
      </c>
      <c r="F17" s="463"/>
      <c r="G17" s="463">
        <f>ROUND(E17*F17,2)</f>
        <v>0</v>
      </c>
      <c r="H17" s="259">
        <v>0</v>
      </c>
    </row>
    <row r="18" spans="1:8" s="2" customFormat="1" ht="27.75" customHeight="1">
      <c r="A18" s="254"/>
      <c r="B18" s="255" t="s">
        <v>991</v>
      </c>
      <c r="C18" s="255" t="s">
        <v>992</v>
      </c>
      <c r="D18" s="255" t="s">
        <v>799</v>
      </c>
      <c r="E18" s="256"/>
      <c r="F18" s="462"/>
      <c r="G18" s="462">
        <f>SUM(G19:G43)</f>
        <v>0</v>
      </c>
      <c r="H18" s="256">
        <v>0</v>
      </c>
    </row>
    <row r="19" spans="1:8" s="2" customFormat="1" ht="21" customHeight="1">
      <c r="A19" s="257">
        <v>4</v>
      </c>
      <c r="B19" s="258" t="s">
        <v>1001</v>
      </c>
      <c r="C19" s="258" t="s">
        <v>1002</v>
      </c>
      <c r="D19" s="258" t="s">
        <v>755</v>
      </c>
      <c r="E19" s="259">
        <v>1632</v>
      </c>
      <c r="F19" s="463"/>
      <c r="G19" s="463">
        <f aca="true" t="shared" si="0" ref="G19:G43">ROUND(E19*F19,2)</f>
        <v>0</v>
      </c>
      <c r="H19" s="259">
        <v>0</v>
      </c>
    </row>
    <row r="20" spans="1:8" s="2" customFormat="1" ht="12" customHeight="1">
      <c r="A20" s="257">
        <v>5</v>
      </c>
      <c r="B20" s="258" t="s">
        <v>1003</v>
      </c>
      <c r="C20" s="258" t="s">
        <v>1004</v>
      </c>
      <c r="D20" s="258" t="s">
        <v>755</v>
      </c>
      <c r="E20" s="259">
        <v>1632</v>
      </c>
      <c r="F20" s="463"/>
      <c r="G20" s="463">
        <f t="shared" si="0"/>
        <v>0</v>
      </c>
      <c r="H20" s="259">
        <v>0</v>
      </c>
    </row>
    <row r="21" spans="1:8" s="2" customFormat="1" ht="12" customHeight="1">
      <c r="A21" s="257">
        <v>6</v>
      </c>
      <c r="B21" s="258" t="s">
        <v>1005</v>
      </c>
      <c r="C21" s="258" t="s">
        <v>1006</v>
      </c>
      <c r="D21" s="258" t="s">
        <v>755</v>
      </c>
      <c r="E21" s="259">
        <v>1632</v>
      </c>
      <c r="F21" s="463"/>
      <c r="G21" s="463">
        <f t="shared" si="0"/>
        <v>0</v>
      </c>
      <c r="H21" s="259">
        <v>0</v>
      </c>
    </row>
    <row r="22" spans="1:8" s="2" customFormat="1" ht="12" customHeight="1">
      <c r="A22" s="257">
        <v>7</v>
      </c>
      <c r="B22" s="258" t="s">
        <v>1007</v>
      </c>
      <c r="C22" s="258" t="s">
        <v>1008</v>
      </c>
      <c r="D22" s="258" t="s">
        <v>755</v>
      </c>
      <c r="E22" s="259">
        <v>1632</v>
      </c>
      <c r="F22" s="463"/>
      <c r="G22" s="463">
        <f t="shared" si="0"/>
        <v>0</v>
      </c>
      <c r="H22" s="259">
        <v>0</v>
      </c>
    </row>
    <row r="23" spans="1:8" s="2" customFormat="1" ht="21" customHeight="1">
      <c r="A23" s="257">
        <v>8</v>
      </c>
      <c r="B23" s="258" t="s">
        <v>1009</v>
      </c>
      <c r="C23" s="258" t="s">
        <v>1010</v>
      </c>
      <c r="D23" s="258" t="s">
        <v>755</v>
      </c>
      <c r="E23" s="259">
        <v>776</v>
      </c>
      <c r="F23" s="463"/>
      <c r="G23" s="463">
        <f t="shared" si="0"/>
        <v>0</v>
      </c>
      <c r="H23" s="259">
        <v>0</v>
      </c>
    </row>
    <row r="24" spans="1:8" s="2" customFormat="1" ht="21" customHeight="1">
      <c r="A24" s="257">
        <v>9</v>
      </c>
      <c r="B24" s="258" t="s">
        <v>1011</v>
      </c>
      <c r="C24" s="258" t="s">
        <v>1012</v>
      </c>
      <c r="D24" s="258" t="s">
        <v>799</v>
      </c>
      <c r="E24" s="259">
        <v>1786</v>
      </c>
      <c r="F24" s="463"/>
      <c r="G24" s="463">
        <f t="shared" si="0"/>
        <v>0</v>
      </c>
      <c r="H24" s="259">
        <v>0</v>
      </c>
    </row>
    <row r="25" spans="1:8" s="2" customFormat="1" ht="21" customHeight="1">
      <c r="A25" s="257">
        <v>10</v>
      </c>
      <c r="B25" s="258" t="s">
        <v>1013</v>
      </c>
      <c r="C25" s="258" t="s">
        <v>1014</v>
      </c>
      <c r="D25" s="258" t="s">
        <v>799</v>
      </c>
      <c r="E25" s="259">
        <v>1260</v>
      </c>
      <c r="F25" s="463"/>
      <c r="G25" s="463">
        <f t="shared" si="0"/>
        <v>0</v>
      </c>
      <c r="H25" s="259">
        <v>0</v>
      </c>
    </row>
    <row r="26" spans="1:8" s="2" customFormat="1" ht="21" customHeight="1">
      <c r="A26" s="257">
        <v>11</v>
      </c>
      <c r="B26" s="258" t="s">
        <v>1015</v>
      </c>
      <c r="C26" s="258" t="s">
        <v>1016</v>
      </c>
      <c r="D26" s="258" t="s">
        <v>799</v>
      </c>
      <c r="E26" s="259">
        <v>22</v>
      </c>
      <c r="F26" s="463"/>
      <c r="G26" s="463">
        <f t="shared" si="0"/>
        <v>0</v>
      </c>
      <c r="H26" s="259">
        <v>0</v>
      </c>
    </row>
    <row r="27" spans="1:8" s="2" customFormat="1" ht="12" customHeight="1">
      <c r="A27" s="260">
        <v>12</v>
      </c>
      <c r="B27" s="261" t="s">
        <v>1017</v>
      </c>
      <c r="C27" s="261" t="s">
        <v>1018</v>
      </c>
      <c r="D27" s="261" t="s">
        <v>767</v>
      </c>
      <c r="E27" s="262">
        <v>20.572</v>
      </c>
      <c r="F27" s="464"/>
      <c r="G27" s="464">
        <f t="shared" si="0"/>
        <v>0</v>
      </c>
      <c r="H27" s="262">
        <v>0</v>
      </c>
    </row>
    <row r="28" spans="1:8" s="2" customFormat="1" ht="21" customHeight="1">
      <c r="A28" s="257">
        <v>13</v>
      </c>
      <c r="B28" s="258" t="s">
        <v>1019</v>
      </c>
      <c r="C28" s="258" t="s">
        <v>1020</v>
      </c>
      <c r="D28" s="258" t="s">
        <v>799</v>
      </c>
      <c r="E28" s="259">
        <v>1786</v>
      </c>
      <c r="F28" s="463"/>
      <c r="G28" s="463">
        <f t="shared" si="0"/>
        <v>0</v>
      </c>
      <c r="H28" s="259">
        <v>0</v>
      </c>
    </row>
    <row r="29" spans="1:8" s="2" customFormat="1" ht="21" customHeight="1">
      <c r="A29" s="257">
        <v>14</v>
      </c>
      <c r="B29" s="258" t="s">
        <v>1021</v>
      </c>
      <c r="C29" s="258" t="s">
        <v>1022</v>
      </c>
      <c r="D29" s="258" t="s">
        <v>799</v>
      </c>
      <c r="E29" s="259">
        <v>1260</v>
      </c>
      <c r="F29" s="463"/>
      <c r="G29" s="463">
        <f t="shared" si="0"/>
        <v>0</v>
      </c>
      <c r="H29" s="259">
        <v>0</v>
      </c>
    </row>
    <row r="30" spans="1:8" s="2" customFormat="1" ht="21" customHeight="1">
      <c r="A30" s="257">
        <v>15</v>
      </c>
      <c r="B30" s="258" t="s">
        <v>1023</v>
      </c>
      <c r="C30" s="258" t="s">
        <v>1024</v>
      </c>
      <c r="D30" s="258" t="s">
        <v>799</v>
      </c>
      <c r="E30" s="259">
        <v>22</v>
      </c>
      <c r="F30" s="463"/>
      <c r="G30" s="463">
        <f t="shared" si="0"/>
        <v>0</v>
      </c>
      <c r="H30" s="259">
        <v>0</v>
      </c>
    </row>
    <row r="31" spans="1:8" s="2" customFormat="1" ht="21" customHeight="1">
      <c r="A31" s="257">
        <v>16</v>
      </c>
      <c r="B31" s="258" t="s">
        <v>1025</v>
      </c>
      <c r="C31" s="258" t="s">
        <v>1026</v>
      </c>
      <c r="D31" s="258" t="s">
        <v>799</v>
      </c>
      <c r="E31" s="259">
        <v>22</v>
      </c>
      <c r="F31" s="463"/>
      <c r="G31" s="463">
        <f t="shared" si="0"/>
        <v>0</v>
      </c>
      <c r="H31" s="259">
        <v>0</v>
      </c>
    </row>
    <row r="32" spans="1:8" s="2" customFormat="1" ht="12" customHeight="1">
      <c r="A32" s="260">
        <v>17</v>
      </c>
      <c r="B32" s="261" t="s">
        <v>1027</v>
      </c>
      <c r="C32" s="261" t="s">
        <v>1028</v>
      </c>
      <c r="D32" s="261" t="s">
        <v>799</v>
      </c>
      <c r="E32" s="262">
        <v>66</v>
      </c>
      <c r="F32" s="464"/>
      <c r="G32" s="464">
        <f t="shared" si="0"/>
        <v>0</v>
      </c>
      <c r="H32" s="262">
        <v>0</v>
      </c>
    </row>
    <row r="33" spans="1:8" s="2" customFormat="1" ht="12" customHeight="1">
      <c r="A33" s="260">
        <v>18</v>
      </c>
      <c r="B33" s="261" t="s">
        <v>1029</v>
      </c>
      <c r="C33" s="261" t="s">
        <v>1030</v>
      </c>
      <c r="D33" s="261" t="s">
        <v>799</v>
      </c>
      <c r="E33" s="262">
        <v>22</v>
      </c>
      <c r="F33" s="464"/>
      <c r="G33" s="464">
        <f t="shared" si="0"/>
        <v>0</v>
      </c>
      <c r="H33" s="262">
        <v>0</v>
      </c>
    </row>
    <row r="34" spans="1:8" s="2" customFormat="1" ht="12" customHeight="1">
      <c r="A34" s="260">
        <v>19</v>
      </c>
      <c r="B34" s="261" t="s">
        <v>1031</v>
      </c>
      <c r="C34" s="261" t="s">
        <v>1032</v>
      </c>
      <c r="D34" s="261" t="s">
        <v>799</v>
      </c>
      <c r="E34" s="262">
        <v>22</v>
      </c>
      <c r="F34" s="464"/>
      <c r="G34" s="464">
        <f t="shared" si="0"/>
        <v>0</v>
      </c>
      <c r="H34" s="262">
        <v>0</v>
      </c>
    </row>
    <row r="35" spans="1:8" s="2" customFormat="1" ht="12" customHeight="1">
      <c r="A35" s="257">
        <v>20</v>
      </c>
      <c r="B35" s="258" t="s">
        <v>1033</v>
      </c>
      <c r="C35" s="258" t="s">
        <v>1034</v>
      </c>
      <c r="D35" s="258" t="s">
        <v>755</v>
      </c>
      <c r="E35" s="259">
        <v>856</v>
      </c>
      <c r="F35" s="463"/>
      <c r="G35" s="463">
        <f t="shared" si="0"/>
        <v>0</v>
      </c>
      <c r="H35" s="259">
        <v>0</v>
      </c>
    </row>
    <row r="36" spans="1:8" s="2" customFormat="1" ht="12" customHeight="1">
      <c r="A36" s="260">
        <v>21</v>
      </c>
      <c r="B36" s="261" t="s">
        <v>1035</v>
      </c>
      <c r="C36" s="261" t="s">
        <v>1036</v>
      </c>
      <c r="D36" s="261" t="s">
        <v>1037</v>
      </c>
      <c r="E36" s="262">
        <v>27.244</v>
      </c>
      <c r="F36" s="464"/>
      <c r="G36" s="464">
        <f t="shared" si="0"/>
        <v>0</v>
      </c>
      <c r="H36" s="262">
        <v>0</v>
      </c>
    </row>
    <row r="37" spans="1:8" s="2" customFormat="1" ht="21" customHeight="1">
      <c r="A37" s="257">
        <v>22</v>
      </c>
      <c r="B37" s="258" t="s">
        <v>1038</v>
      </c>
      <c r="C37" s="258" t="s">
        <v>1039</v>
      </c>
      <c r="D37" s="258" t="s">
        <v>755</v>
      </c>
      <c r="E37" s="259">
        <v>776</v>
      </c>
      <c r="F37" s="463"/>
      <c r="G37" s="463">
        <f t="shared" si="0"/>
        <v>0</v>
      </c>
      <c r="H37" s="259">
        <v>0</v>
      </c>
    </row>
    <row r="38" spans="1:8" s="2" customFormat="1" ht="12" customHeight="1">
      <c r="A38" s="260">
        <v>23</v>
      </c>
      <c r="B38" s="261" t="s">
        <v>1040</v>
      </c>
      <c r="C38" s="261" t="s">
        <v>1041</v>
      </c>
      <c r="D38" s="261" t="s">
        <v>778</v>
      </c>
      <c r="E38" s="262">
        <v>116.4</v>
      </c>
      <c r="F38" s="464"/>
      <c r="G38" s="464">
        <f t="shared" si="0"/>
        <v>0</v>
      </c>
      <c r="H38" s="262">
        <v>0</v>
      </c>
    </row>
    <row r="39" spans="1:8" s="2" customFormat="1" ht="21" customHeight="1">
      <c r="A39" s="257">
        <v>24</v>
      </c>
      <c r="B39" s="258" t="s">
        <v>1042</v>
      </c>
      <c r="C39" s="258" t="s">
        <v>1043</v>
      </c>
      <c r="D39" s="258" t="s">
        <v>778</v>
      </c>
      <c r="E39" s="259">
        <v>0.026</v>
      </c>
      <c r="F39" s="463"/>
      <c r="G39" s="463">
        <f t="shared" si="0"/>
        <v>0</v>
      </c>
      <c r="H39" s="259">
        <v>0</v>
      </c>
    </row>
    <row r="40" spans="1:8" s="2" customFormat="1" ht="21" customHeight="1">
      <c r="A40" s="260">
        <v>25</v>
      </c>
      <c r="B40" s="261" t="s">
        <v>1044</v>
      </c>
      <c r="C40" s="261" t="s">
        <v>1045</v>
      </c>
      <c r="D40" s="261" t="s">
        <v>778</v>
      </c>
      <c r="E40" s="262">
        <v>0.026</v>
      </c>
      <c r="F40" s="464"/>
      <c r="G40" s="464">
        <f t="shared" si="0"/>
        <v>0</v>
      </c>
      <c r="H40" s="262">
        <v>0</v>
      </c>
    </row>
    <row r="41" spans="1:8" s="2" customFormat="1" ht="12" customHeight="1">
      <c r="A41" s="257">
        <v>26</v>
      </c>
      <c r="B41" s="258" t="s">
        <v>1046</v>
      </c>
      <c r="C41" s="258" t="s">
        <v>1047</v>
      </c>
      <c r="D41" s="258" t="s">
        <v>778</v>
      </c>
      <c r="E41" s="259">
        <v>0.002</v>
      </c>
      <c r="F41" s="463"/>
      <c r="G41" s="463">
        <f t="shared" si="0"/>
        <v>0</v>
      </c>
      <c r="H41" s="259">
        <v>0</v>
      </c>
    </row>
    <row r="42" spans="1:8" s="2" customFormat="1" ht="12" customHeight="1">
      <c r="A42" s="260">
        <v>27</v>
      </c>
      <c r="B42" s="261" t="s">
        <v>1048</v>
      </c>
      <c r="C42" s="261" t="s">
        <v>1049</v>
      </c>
      <c r="D42" s="261" t="s">
        <v>778</v>
      </c>
      <c r="E42" s="262">
        <v>0.002</v>
      </c>
      <c r="F42" s="464"/>
      <c r="G42" s="464">
        <f t="shared" si="0"/>
        <v>0</v>
      </c>
      <c r="H42" s="262">
        <v>0</v>
      </c>
    </row>
    <row r="43" spans="1:8" s="2" customFormat="1" ht="12" customHeight="1">
      <c r="A43" s="257">
        <v>28</v>
      </c>
      <c r="B43" s="258" t="s">
        <v>1050</v>
      </c>
      <c r="C43" s="258" t="s">
        <v>1051</v>
      </c>
      <c r="D43" s="258" t="s">
        <v>767</v>
      </c>
      <c r="E43" s="259">
        <v>36.33</v>
      </c>
      <c r="F43" s="463"/>
      <c r="G43" s="463">
        <f t="shared" si="0"/>
        <v>0</v>
      </c>
      <c r="H43" s="259">
        <v>0</v>
      </c>
    </row>
    <row r="44" spans="1:8" s="2" customFormat="1" ht="27.75" customHeight="1">
      <c r="A44" s="254"/>
      <c r="B44" s="255" t="s">
        <v>993</v>
      </c>
      <c r="C44" s="255" t="s">
        <v>994</v>
      </c>
      <c r="D44" s="255" t="s">
        <v>799</v>
      </c>
      <c r="E44" s="256"/>
      <c r="F44" s="462"/>
      <c r="G44" s="462">
        <f>SUM(G45:G61)</f>
        <v>0</v>
      </c>
      <c r="H44" s="256">
        <v>0</v>
      </c>
    </row>
    <row r="45" spans="1:8" s="2" customFormat="1" ht="12" customHeight="1">
      <c r="A45" s="260">
        <v>29</v>
      </c>
      <c r="B45" s="261" t="s">
        <v>1052</v>
      </c>
      <c r="C45" s="261" t="s">
        <v>1053</v>
      </c>
      <c r="D45" s="261"/>
      <c r="E45" s="262">
        <v>22</v>
      </c>
      <c r="F45" s="464"/>
      <c r="G45" s="464">
        <f aca="true" t="shared" si="1" ref="G45:G61">ROUND(E45*F45,2)</f>
        <v>0</v>
      </c>
      <c r="H45" s="262">
        <v>0</v>
      </c>
    </row>
    <row r="46" spans="1:8" s="2" customFormat="1" ht="12" customHeight="1">
      <c r="A46" s="260">
        <v>30</v>
      </c>
      <c r="B46" s="261" t="s">
        <v>1054</v>
      </c>
      <c r="C46" s="261" t="s">
        <v>1055</v>
      </c>
      <c r="D46" s="261"/>
      <c r="E46" s="262">
        <v>354</v>
      </c>
      <c r="F46" s="464"/>
      <c r="G46" s="464">
        <f t="shared" si="1"/>
        <v>0</v>
      </c>
      <c r="H46" s="262">
        <v>0</v>
      </c>
    </row>
    <row r="47" spans="1:8" s="2" customFormat="1" ht="12" customHeight="1">
      <c r="A47" s="260">
        <v>31</v>
      </c>
      <c r="B47" s="261" t="s">
        <v>1056</v>
      </c>
      <c r="C47" s="261" t="s">
        <v>1057</v>
      </c>
      <c r="D47" s="261"/>
      <c r="E47" s="262">
        <v>408</v>
      </c>
      <c r="F47" s="464"/>
      <c r="G47" s="464">
        <f t="shared" si="1"/>
        <v>0</v>
      </c>
      <c r="H47" s="262">
        <v>0</v>
      </c>
    </row>
    <row r="48" spans="1:8" s="2" customFormat="1" ht="12" customHeight="1">
      <c r="A48" s="260">
        <v>32</v>
      </c>
      <c r="B48" s="261" t="s">
        <v>1058</v>
      </c>
      <c r="C48" s="261" t="s">
        <v>1059</v>
      </c>
      <c r="D48" s="261"/>
      <c r="E48" s="262">
        <v>498</v>
      </c>
      <c r="F48" s="464"/>
      <c r="G48" s="464">
        <f t="shared" si="1"/>
        <v>0</v>
      </c>
      <c r="H48" s="262">
        <v>0</v>
      </c>
    </row>
    <row r="49" spans="1:8" s="2" customFormat="1" ht="12" customHeight="1">
      <c r="A49" s="260">
        <v>33</v>
      </c>
      <c r="B49" s="261" t="s">
        <v>1060</v>
      </c>
      <c r="C49" s="261" t="s">
        <v>1061</v>
      </c>
      <c r="D49" s="261"/>
      <c r="E49" s="262">
        <v>267</v>
      </c>
      <c r="F49" s="464"/>
      <c r="G49" s="464">
        <f t="shared" si="1"/>
        <v>0</v>
      </c>
      <c r="H49" s="262">
        <v>0</v>
      </c>
    </row>
    <row r="50" spans="1:8" s="2" customFormat="1" ht="12" customHeight="1">
      <c r="A50" s="260">
        <v>34</v>
      </c>
      <c r="B50" s="261" t="s">
        <v>1062</v>
      </c>
      <c r="C50" s="261" t="s">
        <v>1063</v>
      </c>
      <c r="D50" s="261"/>
      <c r="E50" s="262">
        <v>178</v>
      </c>
      <c r="F50" s="464"/>
      <c r="G50" s="464">
        <f t="shared" si="1"/>
        <v>0</v>
      </c>
      <c r="H50" s="262">
        <v>0</v>
      </c>
    </row>
    <row r="51" spans="1:8" s="2" customFormat="1" ht="12" customHeight="1">
      <c r="A51" s="260">
        <v>35</v>
      </c>
      <c r="B51" s="261" t="s">
        <v>1064</v>
      </c>
      <c r="C51" s="261" t="s">
        <v>1065</v>
      </c>
      <c r="D51" s="261"/>
      <c r="E51" s="262">
        <v>92</v>
      </c>
      <c r="F51" s="464"/>
      <c r="G51" s="464">
        <f t="shared" si="1"/>
        <v>0</v>
      </c>
      <c r="H51" s="262">
        <v>0</v>
      </c>
    </row>
    <row r="52" spans="1:8" s="2" customFormat="1" ht="12" customHeight="1">
      <c r="A52" s="260">
        <v>36</v>
      </c>
      <c r="B52" s="261" t="s">
        <v>1066</v>
      </c>
      <c r="C52" s="261" t="s">
        <v>1067</v>
      </c>
      <c r="D52" s="261"/>
      <c r="E52" s="262">
        <v>178</v>
      </c>
      <c r="F52" s="464"/>
      <c r="G52" s="464">
        <f t="shared" si="1"/>
        <v>0</v>
      </c>
      <c r="H52" s="262">
        <v>0</v>
      </c>
    </row>
    <row r="53" spans="1:8" s="2" customFormat="1" ht="12" customHeight="1">
      <c r="A53" s="260">
        <v>37</v>
      </c>
      <c r="B53" s="261" t="s">
        <v>1068</v>
      </c>
      <c r="C53" s="261" t="s">
        <v>1069</v>
      </c>
      <c r="D53" s="261"/>
      <c r="E53" s="262">
        <v>267</v>
      </c>
      <c r="F53" s="464"/>
      <c r="G53" s="464">
        <f t="shared" si="1"/>
        <v>0</v>
      </c>
      <c r="H53" s="262">
        <v>0</v>
      </c>
    </row>
    <row r="54" spans="1:8" s="2" customFormat="1" ht="12" customHeight="1">
      <c r="A54" s="260">
        <v>38</v>
      </c>
      <c r="B54" s="261" t="s">
        <v>1070</v>
      </c>
      <c r="C54" s="261" t="s">
        <v>1071</v>
      </c>
      <c r="D54" s="261"/>
      <c r="E54" s="262">
        <v>92</v>
      </c>
      <c r="F54" s="464"/>
      <c r="G54" s="464">
        <f t="shared" si="1"/>
        <v>0</v>
      </c>
      <c r="H54" s="262">
        <v>0</v>
      </c>
    </row>
    <row r="55" spans="1:8" s="2" customFormat="1" ht="12" customHeight="1">
      <c r="A55" s="260">
        <v>39</v>
      </c>
      <c r="B55" s="261" t="s">
        <v>1072</v>
      </c>
      <c r="C55" s="261" t="s">
        <v>1073</v>
      </c>
      <c r="D55" s="261"/>
      <c r="E55" s="262">
        <v>178</v>
      </c>
      <c r="F55" s="464"/>
      <c r="G55" s="464">
        <f t="shared" si="1"/>
        <v>0</v>
      </c>
      <c r="H55" s="262">
        <v>0</v>
      </c>
    </row>
    <row r="56" spans="1:8" s="2" customFormat="1" ht="12" customHeight="1">
      <c r="A56" s="260">
        <v>40</v>
      </c>
      <c r="B56" s="261" t="s">
        <v>1074</v>
      </c>
      <c r="C56" s="261" t="s">
        <v>1075</v>
      </c>
      <c r="D56" s="261"/>
      <c r="E56" s="262">
        <v>534</v>
      </c>
      <c r="F56" s="464"/>
      <c r="G56" s="464">
        <f t="shared" si="1"/>
        <v>0</v>
      </c>
      <c r="H56" s="262">
        <v>0</v>
      </c>
    </row>
    <row r="57" spans="1:8" s="2" customFormat="1" ht="12" customHeight="1">
      <c r="A57" s="260">
        <v>41</v>
      </c>
      <c r="B57" s="261" t="s">
        <v>1076</v>
      </c>
      <c r="C57" s="261" t="s">
        <v>1077</v>
      </c>
      <c r="D57" s="261"/>
      <c r="E57" s="262">
        <v>1068</v>
      </c>
      <c r="F57" s="464"/>
      <c r="G57" s="464">
        <f t="shared" si="1"/>
        <v>0</v>
      </c>
      <c r="H57" s="262">
        <v>0</v>
      </c>
    </row>
    <row r="58" spans="1:8" s="2" customFormat="1" ht="12" customHeight="1">
      <c r="A58" s="260">
        <v>42</v>
      </c>
      <c r="B58" s="261" t="s">
        <v>1078</v>
      </c>
      <c r="C58" s="261" t="s">
        <v>1079</v>
      </c>
      <c r="D58" s="261"/>
      <c r="E58" s="262">
        <v>356</v>
      </c>
      <c r="F58" s="464"/>
      <c r="G58" s="464">
        <f t="shared" si="1"/>
        <v>0</v>
      </c>
      <c r="H58" s="262">
        <v>0</v>
      </c>
    </row>
    <row r="59" spans="1:8" s="2" customFormat="1" ht="12" customHeight="1">
      <c r="A59" s="260">
        <v>43</v>
      </c>
      <c r="B59" s="261" t="s">
        <v>1080</v>
      </c>
      <c r="C59" s="261" t="s">
        <v>1081</v>
      </c>
      <c r="D59" s="261"/>
      <c r="E59" s="262">
        <v>712</v>
      </c>
      <c r="F59" s="464"/>
      <c r="G59" s="464">
        <f t="shared" si="1"/>
        <v>0</v>
      </c>
      <c r="H59" s="262">
        <v>0</v>
      </c>
    </row>
    <row r="60" spans="1:8" s="2" customFormat="1" ht="12" customHeight="1">
      <c r="A60" s="260">
        <v>44</v>
      </c>
      <c r="B60" s="261" t="s">
        <v>1082</v>
      </c>
      <c r="C60" s="261" t="s">
        <v>1083</v>
      </c>
      <c r="D60" s="261"/>
      <c r="E60" s="262">
        <v>712</v>
      </c>
      <c r="F60" s="464"/>
      <c r="G60" s="464">
        <f t="shared" si="1"/>
        <v>0</v>
      </c>
      <c r="H60" s="262">
        <v>0</v>
      </c>
    </row>
    <row r="61" spans="1:8" s="2" customFormat="1" ht="12" customHeight="1">
      <c r="A61" s="260">
        <v>45</v>
      </c>
      <c r="B61" s="261" t="s">
        <v>1084</v>
      </c>
      <c r="C61" s="261" t="s">
        <v>1085</v>
      </c>
      <c r="D61" s="261"/>
      <c r="E61" s="262">
        <v>712</v>
      </c>
      <c r="F61" s="464"/>
      <c r="G61" s="464">
        <f t="shared" si="1"/>
        <v>0</v>
      </c>
      <c r="H61" s="262">
        <v>0</v>
      </c>
    </row>
    <row r="62" spans="1:8" s="2" customFormat="1" ht="27.75" customHeight="1">
      <c r="A62" s="254"/>
      <c r="B62" s="255" t="s">
        <v>741</v>
      </c>
      <c r="C62" s="255" t="s">
        <v>742</v>
      </c>
      <c r="D62" s="255"/>
      <c r="E62" s="256"/>
      <c r="F62" s="462"/>
      <c r="G62" s="462">
        <f>SUM(G63:G72)</f>
        <v>0</v>
      </c>
      <c r="H62" s="256">
        <v>0</v>
      </c>
    </row>
    <row r="63" spans="1:8" s="2" customFormat="1" ht="21" customHeight="1">
      <c r="A63" s="257">
        <v>46</v>
      </c>
      <c r="B63" s="258" t="s">
        <v>1086</v>
      </c>
      <c r="C63" s="258" t="s">
        <v>1087</v>
      </c>
      <c r="D63" s="258" t="s">
        <v>755</v>
      </c>
      <c r="E63" s="259">
        <v>205.3</v>
      </c>
      <c r="F63" s="463"/>
      <c r="G63" s="463">
        <f aca="true" t="shared" si="2" ref="G63:G72">ROUND(E63*F63,2)</f>
        <v>0</v>
      </c>
      <c r="H63" s="259">
        <v>0</v>
      </c>
    </row>
    <row r="64" spans="1:8" s="2" customFormat="1" ht="21" customHeight="1">
      <c r="A64" s="257">
        <v>47</v>
      </c>
      <c r="B64" s="258" t="s">
        <v>1088</v>
      </c>
      <c r="C64" s="258" t="s">
        <v>1089</v>
      </c>
      <c r="D64" s="258" t="s">
        <v>755</v>
      </c>
      <c r="E64" s="259">
        <v>2053</v>
      </c>
      <c r="F64" s="463"/>
      <c r="G64" s="463">
        <f t="shared" si="2"/>
        <v>0</v>
      </c>
      <c r="H64" s="259">
        <v>0</v>
      </c>
    </row>
    <row r="65" spans="1:8" s="2" customFormat="1" ht="21" customHeight="1">
      <c r="A65" s="257">
        <v>48</v>
      </c>
      <c r="B65" s="258" t="s">
        <v>1090</v>
      </c>
      <c r="C65" s="258" t="s">
        <v>1091</v>
      </c>
      <c r="D65" s="258" t="s">
        <v>799</v>
      </c>
      <c r="E65" s="259">
        <v>18</v>
      </c>
      <c r="F65" s="463"/>
      <c r="G65" s="463">
        <f t="shared" si="2"/>
        <v>0</v>
      </c>
      <c r="H65" s="259">
        <v>0</v>
      </c>
    </row>
    <row r="66" spans="1:8" s="2" customFormat="1" ht="21" customHeight="1">
      <c r="A66" s="257">
        <v>49</v>
      </c>
      <c r="B66" s="258" t="s">
        <v>1092</v>
      </c>
      <c r="C66" s="258" t="s">
        <v>1093</v>
      </c>
      <c r="D66" s="258" t="s">
        <v>799</v>
      </c>
      <c r="E66" s="259">
        <v>180</v>
      </c>
      <c r="F66" s="463"/>
      <c r="G66" s="463">
        <f t="shared" si="2"/>
        <v>0</v>
      </c>
      <c r="H66" s="259">
        <v>0</v>
      </c>
    </row>
    <row r="67" spans="1:8" s="2" customFormat="1" ht="21" customHeight="1">
      <c r="A67" s="257">
        <v>50</v>
      </c>
      <c r="B67" s="258" t="s">
        <v>1094</v>
      </c>
      <c r="C67" s="258" t="s">
        <v>1095</v>
      </c>
      <c r="D67" s="258" t="s">
        <v>799</v>
      </c>
      <c r="E67" s="259">
        <v>18</v>
      </c>
      <c r="F67" s="463"/>
      <c r="G67" s="463">
        <f t="shared" si="2"/>
        <v>0</v>
      </c>
      <c r="H67" s="259">
        <v>0</v>
      </c>
    </row>
    <row r="68" spans="1:8" s="2" customFormat="1" ht="21" customHeight="1">
      <c r="A68" s="257">
        <v>51</v>
      </c>
      <c r="B68" s="258" t="s">
        <v>1096</v>
      </c>
      <c r="C68" s="258" t="s">
        <v>1097</v>
      </c>
      <c r="D68" s="258" t="s">
        <v>799</v>
      </c>
      <c r="E68" s="259">
        <v>180</v>
      </c>
      <c r="F68" s="463"/>
      <c r="G68" s="463">
        <f t="shared" si="2"/>
        <v>0</v>
      </c>
      <c r="H68" s="259">
        <v>0</v>
      </c>
    </row>
    <row r="69" spans="1:8" s="2" customFormat="1" ht="12" customHeight="1">
      <c r="A69" s="257">
        <v>52</v>
      </c>
      <c r="B69" s="258" t="s">
        <v>1098</v>
      </c>
      <c r="C69" s="258" t="s">
        <v>1099</v>
      </c>
      <c r="D69" s="258" t="s">
        <v>799</v>
      </c>
      <c r="E69" s="259">
        <v>18</v>
      </c>
      <c r="F69" s="463"/>
      <c r="G69" s="463">
        <f t="shared" si="2"/>
        <v>0</v>
      </c>
      <c r="H69" s="259">
        <v>0</v>
      </c>
    </row>
    <row r="70" spans="1:8" s="2" customFormat="1" ht="21" customHeight="1">
      <c r="A70" s="257">
        <v>53</v>
      </c>
      <c r="B70" s="258" t="s">
        <v>1100</v>
      </c>
      <c r="C70" s="258" t="s">
        <v>1101</v>
      </c>
      <c r="D70" s="258" t="s">
        <v>799</v>
      </c>
      <c r="E70" s="259">
        <v>180</v>
      </c>
      <c r="F70" s="463"/>
      <c r="G70" s="463">
        <f t="shared" si="2"/>
        <v>0</v>
      </c>
      <c r="H70" s="259">
        <v>0</v>
      </c>
    </row>
    <row r="71" spans="1:8" s="2" customFormat="1" ht="21" customHeight="1">
      <c r="A71" s="257">
        <v>54</v>
      </c>
      <c r="B71" s="258" t="s">
        <v>1102</v>
      </c>
      <c r="C71" s="258" t="s">
        <v>1103</v>
      </c>
      <c r="D71" s="258" t="s">
        <v>778</v>
      </c>
      <c r="E71" s="259">
        <v>152.539</v>
      </c>
      <c r="F71" s="463"/>
      <c r="G71" s="463">
        <f t="shared" si="2"/>
        <v>0</v>
      </c>
      <c r="H71" s="259">
        <v>0</v>
      </c>
    </row>
    <row r="72" spans="1:8" s="2" customFormat="1" ht="12" customHeight="1">
      <c r="A72" s="257">
        <v>55</v>
      </c>
      <c r="B72" s="258" t="s">
        <v>1104</v>
      </c>
      <c r="C72" s="258" t="s">
        <v>1105</v>
      </c>
      <c r="D72" s="258" t="s">
        <v>778</v>
      </c>
      <c r="E72" s="259">
        <v>0.017</v>
      </c>
      <c r="F72" s="463"/>
      <c r="G72" s="463">
        <f t="shared" si="2"/>
        <v>0</v>
      </c>
      <c r="H72" s="259">
        <v>0</v>
      </c>
    </row>
    <row r="73" spans="1:8" s="2" customFormat="1" ht="30" customHeight="1">
      <c r="A73" s="266"/>
      <c r="B73" s="267"/>
      <c r="C73" s="267" t="s">
        <v>746</v>
      </c>
      <c r="D73" s="267"/>
      <c r="E73" s="268"/>
      <c r="F73" s="465"/>
      <c r="G73" s="465">
        <f>G13</f>
        <v>0</v>
      </c>
      <c r="H73" s="268">
        <v>0</v>
      </c>
    </row>
  </sheetData>
  <sheetProtection/>
  <mergeCells count="2">
    <mergeCell ref="A1:H1"/>
    <mergeCell ref="A8:C8"/>
  </mergeCells>
  <printOptions/>
  <pageMargins left="0.3937007874015748" right="0.3937007874015748" top="0.7874015748031497" bottom="0.7874015748031497" header="0" footer="0"/>
  <pageSetup fitToHeight="100" horizontalDpi="600" verticalDpi="600" orientation="portrait" paperSize="9" scale="70" r:id="rId1"/>
  <headerFooter alignWithMargins="0">
    <oddFooter>&amp;C   Strana &amp;P  z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S38"/>
  <sheetViews>
    <sheetView showGridLines="0" view="pageBreakPreview" zoomScaleSheetLayoutView="100" zoomScalePageLayoutView="0" workbookViewId="0" topLeftCell="A1">
      <pane ySplit="3" topLeftCell="BM28" activePane="bottomLeft" state="frozen"/>
      <selection pane="topLeft" activeCell="A1" sqref="A1"/>
      <selection pane="bottomLeft" activeCell="V29" sqref="V29"/>
    </sheetView>
  </sheetViews>
  <sheetFormatPr defaultColWidth="13.16015625" defaultRowHeight="9" customHeight="1"/>
  <cols>
    <col min="1" max="1" width="3.83203125" style="2" customWidth="1"/>
    <col min="2" max="2" width="3.16015625" style="2" customWidth="1"/>
    <col min="3" max="3" width="4.83203125" style="2" customWidth="1"/>
    <col min="4" max="4" width="14.66015625" style="2" customWidth="1"/>
    <col min="5" max="5" width="18.5" style="2" customWidth="1"/>
    <col min="6" max="6" width="0.65625" style="2" customWidth="1"/>
    <col min="7" max="7" width="4" style="2" customWidth="1"/>
    <col min="8" max="8" width="3.83203125" style="2" customWidth="1"/>
    <col min="9" max="9" width="15.5" style="2" customWidth="1"/>
    <col min="10" max="10" width="20.16015625" style="2" customWidth="1"/>
    <col min="11" max="11" width="0.82421875" style="2" customWidth="1"/>
    <col min="12" max="12" width="3.83203125" style="2" customWidth="1"/>
    <col min="13" max="13" width="4.66015625" style="2" customWidth="1"/>
    <col min="14" max="14" width="11.33203125" style="2" customWidth="1"/>
    <col min="15" max="15" width="5.5" style="2" customWidth="1"/>
    <col min="16" max="16" width="19.16015625" style="2" customWidth="1"/>
    <col min="17" max="17" width="9.33203125" style="2" customWidth="1"/>
    <col min="18" max="18" width="18.16015625" style="2" customWidth="1"/>
    <col min="19" max="19" width="0.65625" style="2" customWidth="1"/>
    <col min="20" max="16384" width="13.16015625" style="1" customWidth="1"/>
  </cols>
  <sheetData>
    <row r="1" spans="1:19" s="2" customFormat="1" ht="14.2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  <c r="P1" s="151"/>
      <c r="Q1" s="151"/>
      <c r="R1" s="151"/>
      <c r="S1" s="153"/>
    </row>
    <row r="2" spans="1:19" s="2" customFormat="1" ht="21" customHeight="1">
      <c r="A2" s="154"/>
      <c r="B2" s="131"/>
      <c r="C2" s="131"/>
      <c r="D2" s="131"/>
      <c r="E2" s="131"/>
      <c r="F2" s="131"/>
      <c r="G2" s="155" t="s">
        <v>560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56"/>
    </row>
    <row r="3" spans="1:19" s="2" customFormat="1" ht="11.25" customHeight="1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9"/>
    </row>
    <row r="4" spans="1:19" s="2" customFormat="1" ht="9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" customHeight="1">
      <c r="A5" s="18"/>
      <c r="B5" s="16" t="s">
        <v>561</v>
      </c>
      <c r="C5" s="16"/>
      <c r="D5" s="16"/>
      <c r="E5" s="788" t="s">
        <v>661</v>
      </c>
      <c r="F5" s="789"/>
      <c r="G5" s="789"/>
      <c r="H5" s="789"/>
      <c r="I5" s="789"/>
      <c r="J5" s="789"/>
      <c r="K5" s="789"/>
      <c r="L5" s="789"/>
      <c r="M5" s="790"/>
      <c r="N5" s="16"/>
      <c r="O5" s="16"/>
      <c r="P5" s="16" t="s">
        <v>563</v>
      </c>
      <c r="Q5" s="160"/>
      <c r="R5" s="20"/>
      <c r="S5" s="21"/>
    </row>
    <row r="6" spans="1:19" s="2" customFormat="1" ht="24" customHeight="1">
      <c r="A6" s="18"/>
      <c r="B6" s="16" t="s">
        <v>705</v>
      </c>
      <c r="C6" s="16"/>
      <c r="D6" s="16"/>
      <c r="E6" s="777" t="s">
        <v>1106</v>
      </c>
      <c r="F6" s="778"/>
      <c r="G6" s="778"/>
      <c r="H6" s="778"/>
      <c r="I6" s="778"/>
      <c r="J6" s="778"/>
      <c r="K6" s="778"/>
      <c r="L6" s="778"/>
      <c r="M6" s="779"/>
      <c r="N6" s="16"/>
      <c r="O6" s="16"/>
      <c r="P6" s="16" t="s">
        <v>564</v>
      </c>
      <c r="Q6" s="161"/>
      <c r="R6" s="23"/>
      <c r="S6" s="21"/>
    </row>
    <row r="7" spans="1:19" s="2" customFormat="1" ht="24" customHeight="1" thickBot="1">
      <c r="A7" s="18"/>
      <c r="B7" s="16"/>
      <c r="C7" s="16"/>
      <c r="D7" s="16"/>
      <c r="E7" s="780" t="s">
        <v>577</v>
      </c>
      <c r="F7" s="764"/>
      <c r="G7" s="764"/>
      <c r="H7" s="764"/>
      <c r="I7" s="764"/>
      <c r="J7" s="764"/>
      <c r="K7" s="764"/>
      <c r="L7" s="764"/>
      <c r="M7" s="765"/>
      <c r="N7" s="16"/>
      <c r="O7" s="16"/>
      <c r="P7" s="16" t="s">
        <v>565</v>
      </c>
      <c r="Q7" s="24" t="s">
        <v>566</v>
      </c>
      <c r="R7" s="25"/>
      <c r="S7" s="21"/>
    </row>
    <row r="8" spans="1:19" s="2" customFormat="1" ht="24" customHeight="1" thickBot="1">
      <c r="A8" s="18"/>
      <c r="B8" s="766"/>
      <c r="C8" s="766"/>
      <c r="D8" s="76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567</v>
      </c>
      <c r="Q8" s="16" t="s">
        <v>568</v>
      </c>
      <c r="R8" s="16"/>
      <c r="S8" s="21"/>
    </row>
    <row r="9" spans="1:19" s="2" customFormat="1" ht="24" customHeight="1" thickBot="1">
      <c r="A9" s="18"/>
      <c r="B9" s="16" t="s">
        <v>569</v>
      </c>
      <c r="C9" s="16"/>
      <c r="D9" s="16"/>
      <c r="E9" s="797" t="s">
        <v>570</v>
      </c>
      <c r="F9" s="798"/>
      <c r="G9" s="798"/>
      <c r="H9" s="798"/>
      <c r="I9" s="798"/>
      <c r="J9" s="798"/>
      <c r="K9" s="798"/>
      <c r="L9" s="798"/>
      <c r="M9" s="799"/>
      <c r="N9" s="16"/>
      <c r="O9" s="16"/>
      <c r="P9" s="26" t="s">
        <v>571</v>
      </c>
      <c r="Q9" s="129"/>
      <c r="R9" s="128"/>
      <c r="S9" s="21"/>
    </row>
    <row r="10" spans="1:19" s="2" customFormat="1" ht="24" customHeight="1" thickBot="1">
      <c r="A10" s="18"/>
      <c r="B10" s="16" t="s">
        <v>572</v>
      </c>
      <c r="C10" s="16"/>
      <c r="D10" s="16"/>
      <c r="E10" s="803" t="s">
        <v>573</v>
      </c>
      <c r="F10" s="781"/>
      <c r="G10" s="781"/>
      <c r="H10" s="781"/>
      <c r="I10" s="781"/>
      <c r="J10" s="781"/>
      <c r="K10" s="781"/>
      <c r="L10" s="781"/>
      <c r="M10" s="782"/>
      <c r="N10" s="16"/>
      <c r="O10" s="16"/>
      <c r="P10" s="26" t="s">
        <v>574</v>
      </c>
      <c r="Q10" s="129" t="s">
        <v>575</v>
      </c>
      <c r="R10" s="128"/>
      <c r="S10" s="21"/>
    </row>
    <row r="11" spans="1:19" s="2" customFormat="1" ht="24" customHeight="1" thickBot="1">
      <c r="A11" s="18"/>
      <c r="B11" s="16" t="s">
        <v>576</v>
      </c>
      <c r="C11" s="16"/>
      <c r="D11" s="16"/>
      <c r="E11" s="803" t="s">
        <v>577</v>
      </c>
      <c r="F11" s="781"/>
      <c r="G11" s="781"/>
      <c r="H11" s="781"/>
      <c r="I11" s="781"/>
      <c r="J11" s="781"/>
      <c r="K11" s="781"/>
      <c r="L11" s="781"/>
      <c r="M11" s="782"/>
      <c r="N11" s="16"/>
      <c r="O11" s="16"/>
      <c r="P11" s="26"/>
      <c r="Q11" s="129"/>
      <c r="R11" s="128"/>
      <c r="S11" s="21"/>
    </row>
    <row r="12" spans="1:19" s="2" customFormat="1" ht="21" customHeight="1" thickBot="1">
      <c r="A12" s="29"/>
      <c r="B12" s="801" t="s">
        <v>578</v>
      </c>
      <c r="C12" s="801"/>
      <c r="D12" s="801"/>
      <c r="E12" s="783"/>
      <c r="F12" s="768"/>
      <c r="G12" s="768"/>
      <c r="H12" s="768"/>
      <c r="I12" s="768"/>
      <c r="J12" s="768"/>
      <c r="K12" s="768"/>
      <c r="L12" s="768"/>
      <c r="M12" s="769"/>
      <c r="N12" s="28"/>
      <c r="O12" s="28"/>
      <c r="P12" s="30"/>
      <c r="Q12" s="770"/>
      <c r="R12" s="771"/>
      <c r="S12" s="31"/>
    </row>
    <row r="13" spans="1:19" s="2" customFormat="1" ht="9.75" customHeight="1" thickBot="1">
      <c r="A13" s="29"/>
      <c r="B13" s="28"/>
      <c r="C13" s="28"/>
      <c r="D13" s="28"/>
      <c r="E13" s="135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135"/>
      <c r="Q13" s="135"/>
      <c r="R13" s="28"/>
      <c r="S13" s="31"/>
    </row>
    <row r="14" spans="1:19" s="2" customFormat="1" ht="18" customHeight="1" thickBot="1">
      <c r="A14" s="18"/>
      <c r="B14" s="16"/>
      <c r="C14" s="16"/>
      <c r="D14" s="16"/>
      <c r="E14" s="162" t="s">
        <v>579</v>
      </c>
      <c r="F14" s="16"/>
      <c r="G14" s="28"/>
      <c r="H14" s="16" t="s">
        <v>580</v>
      </c>
      <c r="I14" s="28"/>
      <c r="J14" s="16"/>
      <c r="K14" s="16"/>
      <c r="L14" s="16"/>
      <c r="M14" s="16"/>
      <c r="N14" s="16"/>
      <c r="O14" s="16"/>
      <c r="P14" s="16" t="s">
        <v>582</v>
      </c>
      <c r="Q14" s="19"/>
      <c r="R14" s="20"/>
      <c r="S14" s="21"/>
    </row>
    <row r="15" spans="1:19" s="2" customFormat="1" ht="18" customHeight="1" thickBot="1">
      <c r="A15" s="18"/>
      <c r="B15" s="16"/>
      <c r="C15" s="16"/>
      <c r="D15" s="16"/>
      <c r="E15" s="30"/>
      <c r="F15" s="16"/>
      <c r="G15" s="28"/>
      <c r="H15" s="772"/>
      <c r="I15" s="773"/>
      <c r="J15" s="16"/>
      <c r="K15" s="16"/>
      <c r="L15" s="16"/>
      <c r="M15" s="16"/>
      <c r="N15" s="16"/>
      <c r="O15" s="16"/>
      <c r="P15" s="163" t="s">
        <v>583</v>
      </c>
      <c r="Q15" s="164"/>
      <c r="R15" s="25"/>
      <c r="S15" s="21"/>
    </row>
    <row r="16" spans="1:19" s="2" customFormat="1" ht="9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7"/>
    </row>
    <row r="17" spans="1:19" s="2" customFormat="1" ht="20.25" customHeight="1">
      <c r="A17" s="165"/>
      <c r="B17" s="166"/>
      <c r="C17" s="166"/>
      <c r="D17" s="166"/>
      <c r="E17" s="40" t="s">
        <v>706</v>
      </c>
      <c r="F17" s="166"/>
      <c r="G17" s="166"/>
      <c r="H17" s="166"/>
      <c r="I17" s="166"/>
      <c r="J17" s="166"/>
      <c r="K17" s="166"/>
      <c r="L17" s="166"/>
      <c r="M17" s="166"/>
      <c r="N17" s="166"/>
      <c r="O17" s="36"/>
      <c r="P17" s="166"/>
      <c r="Q17" s="166"/>
      <c r="R17" s="166"/>
      <c r="S17" s="167"/>
    </row>
    <row r="18" spans="1:19" s="2" customFormat="1" ht="21" customHeight="1">
      <c r="A18" s="168" t="s">
        <v>707</v>
      </c>
      <c r="B18" s="169"/>
      <c r="C18" s="169"/>
      <c r="D18" s="170"/>
      <c r="E18" s="171" t="s">
        <v>589</v>
      </c>
      <c r="F18" s="170"/>
      <c r="G18" s="171" t="s">
        <v>708</v>
      </c>
      <c r="H18" s="169"/>
      <c r="I18" s="170"/>
      <c r="J18" s="171" t="s">
        <v>709</v>
      </c>
      <c r="K18" s="169"/>
      <c r="L18" s="171" t="s">
        <v>710</v>
      </c>
      <c r="M18" s="169"/>
      <c r="N18" s="169"/>
      <c r="O18" s="172"/>
      <c r="P18" s="170"/>
      <c r="Q18" s="171" t="s">
        <v>711</v>
      </c>
      <c r="R18" s="169"/>
      <c r="S18" s="173"/>
    </row>
    <row r="19" spans="1:19" s="2" customFormat="1" ht="18.75" customHeight="1">
      <c r="A19" s="174"/>
      <c r="B19" s="175"/>
      <c r="C19" s="175"/>
      <c r="D19" s="176">
        <v>0</v>
      </c>
      <c r="E19" s="92">
        <v>0</v>
      </c>
      <c r="F19" s="177"/>
      <c r="G19" s="178"/>
      <c r="H19" s="175"/>
      <c r="I19" s="176">
        <v>0</v>
      </c>
      <c r="J19" s="92">
        <v>0</v>
      </c>
      <c r="K19" s="179"/>
      <c r="L19" s="178"/>
      <c r="M19" s="175"/>
      <c r="N19" s="175"/>
      <c r="O19" s="180"/>
      <c r="P19" s="176">
        <v>0</v>
      </c>
      <c r="Q19" s="178"/>
      <c r="R19" s="181">
        <v>0</v>
      </c>
      <c r="S19" s="182"/>
    </row>
    <row r="20" spans="1:19" s="2" customFormat="1" ht="20.25" customHeight="1">
      <c r="A20" s="165"/>
      <c r="B20" s="166"/>
      <c r="C20" s="166"/>
      <c r="D20" s="166"/>
      <c r="E20" s="40" t="s">
        <v>712</v>
      </c>
      <c r="F20" s="166"/>
      <c r="G20" s="166"/>
      <c r="H20" s="166"/>
      <c r="I20" s="166"/>
      <c r="J20" s="183" t="s">
        <v>591</v>
      </c>
      <c r="K20" s="166"/>
      <c r="L20" s="166"/>
      <c r="M20" s="166"/>
      <c r="N20" s="166"/>
      <c r="O20" s="36"/>
      <c r="P20" s="166"/>
      <c r="Q20" s="166"/>
      <c r="R20" s="166"/>
      <c r="S20" s="167"/>
    </row>
    <row r="21" spans="1:19" s="2" customFormat="1" ht="18.75" customHeight="1">
      <c r="A21" s="64" t="s">
        <v>592</v>
      </c>
      <c r="B21" s="184"/>
      <c r="C21" s="66" t="s">
        <v>593</v>
      </c>
      <c r="D21" s="67"/>
      <c r="E21" s="67"/>
      <c r="F21" s="69"/>
      <c r="G21" s="64" t="s">
        <v>594</v>
      </c>
      <c r="H21" s="65"/>
      <c r="I21" s="66" t="s">
        <v>595</v>
      </c>
      <c r="J21" s="67"/>
      <c r="K21" s="67"/>
      <c r="L21" s="64" t="s">
        <v>596</v>
      </c>
      <c r="M21" s="65"/>
      <c r="N21" s="66" t="s">
        <v>597</v>
      </c>
      <c r="O21" s="70"/>
      <c r="P21" s="67"/>
      <c r="Q21" s="67"/>
      <c r="R21" s="67"/>
      <c r="S21" s="69"/>
    </row>
    <row r="22" spans="1:19" s="2" customFormat="1" ht="18.75" customHeight="1">
      <c r="A22" s="71" t="s">
        <v>598</v>
      </c>
      <c r="B22" s="185" t="s">
        <v>599</v>
      </c>
      <c r="C22" s="186"/>
      <c r="D22" s="74" t="s">
        <v>600</v>
      </c>
      <c r="E22" s="75">
        <v>0</v>
      </c>
      <c r="F22" s="187"/>
      <c r="G22" s="71" t="s">
        <v>601</v>
      </c>
      <c r="H22" s="77" t="s">
        <v>713</v>
      </c>
      <c r="I22" s="112"/>
      <c r="J22" s="188">
        <v>0</v>
      </c>
      <c r="K22" s="189"/>
      <c r="L22" s="71" t="s">
        <v>603</v>
      </c>
      <c r="M22" s="80" t="s">
        <v>604</v>
      </c>
      <c r="N22" s="87"/>
      <c r="O22" s="172"/>
      <c r="P22" s="87"/>
      <c r="Q22" s="190"/>
      <c r="R22" s="75">
        <v>0</v>
      </c>
      <c r="S22" s="187"/>
    </row>
    <row r="23" spans="1:19" s="2" customFormat="1" ht="18.75" customHeight="1">
      <c r="A23" s="71" t="s">
        <v>605</v>
      </c>
      <c r="B23" s="191"/>
      <c r="C23" s="192"/>
      <c r="D23" s="74" t="s">
        <v>606</v>
      </c>
      <c r="E23" s="75">
        <f>'931004 - Rekapitulácia rozpočtu'!D13</f>
        <v>0</v>
      </c>
      <c r="F23" s="187"/>
      <c r="G23" s="71" t="s">
        <v>607</v>
      </c>
      <c r="H23" s="16" t="s">
        <v>608</v>
      </c>
      <c r="I23" s="112"/>
      <c r="J23" s="188">
        <v>0</v>
      </c>
      <c r="K23" s="189"/>
      <c r="L23" s="71" t="s">
        <v>609</v>
      </c>
      <c r="M23" s="80" t="s">
        <v>610</v>
      </c>
      <c r="N23" s="87"/>
      <c r="O23" s="172"/>
      <c r="P23" s="87"/>
      <c r="Q23" s="190"/>
      <c r="R23" s="75">
        <v>0</v>
      </c>
      <c r="S23" s="187"/>
    </row>
    <row r="24" spans="1:19" s="2" customFormat="1" ht="18.75" customHeight="1">
      <c r="A24" s="71" t="s">
        <v>611</v>
      </c>
      <c r="B24" s="185" t="s">
        <v>612</v>
      </c>
      <c r="C24" s="186"/>
      <c r="D24" s="74" t="s">
        <v>600</v>
      </c>
      <c r="E24" s="75">
        <v>0</v>
      </c>
      <c r="F24" s="187"/>
      <c r="G24" s="71" t="s">
        <v>613</v>
      </c>
      <c r="H24" s="77" t="s">
        <v>614</v>
      </c>
      <c r="I24" s="112"/>
      <c r="J24" s="188">
        <v>0</v>
      </c>
      <c r="K24" s="189"/>
      <c r="L24" s="71" t="s">
        <v>615</v>
      </c>
      <c r="M24" s="80" t="s">
        <v>616</v>
      </c>
      <c r="N24" s="87"/>
      <c r="O24" s="172"/>
      <c r="P24" s="87"/>
      <c r="Q24" s="190"/>
      <c r="R24" s="75">
        <v>0</v>
      </c>
      <c r="S24" s="187"/>
    </row>
    <row r="25" spans="1:19" s="2" customFormat="1" ht="18.75" customHeight="1">
      <c r="A25" s="71" t="s">
        <v>617</v>
      </c>
      <c r="B25" s="191"/>
      <c r="C25" s="192"/>
      <c r="D25" s="74" t="s">
        <v>606</v>
      </c>
      <c r="E25" s="75">
        <v>0</v>
      </c>
      <c r="F25" s="187"/>
      <c r="G25" s="71" t="s">
        <v>618</v>
      </c>
      <c r="H25" s="77"/>
      <c r="I25" s="112"/>
      <c r="J25" s="188">
        <v>0</v>
      </c>
      <c r="K25" s="189"/>
      <c r="L25" s="71" t="s">
        <v>619</v>
      </c>
      <c r="M25" s="80" t="s">
        <v>620</v>
      </c>
      <c r="N25" s="87"/>
      <c r="O25" s="172"/>
      <c r="P25" s="87"/>
      <c r="Q25" s="190"/>
      <c r="R25" s="75">
        <v>0</v>
      </c>
      <c r="S25" s="187"/>
    </row>
    <row r="26" spans="1:19" s="2" customFormat="1" ht="18.75" customHeight="1">
      <c r="A26" s="71" t="s">
        <v>621</v>
      </c>
      <c r="B26" s="185" t="s">
        <v>622</v>
      </c>
      <c r="C26" s="186"/>
      <c r="D26" s="74" t="s">
        <v>600</v>
      </c>
      <c r="E26" s="75">
        <f>'931004 - Rekapitulácia rozpočtu'!C15</f>
        <v>0</v>
      </c>
      <c r="F26" s="187"/>
      <c r="G26" s="86"/>
      <c r="H26" s="87"/>
      <c r="I26" s="112"/>
      <c r="J26" s="188"/>
      <c r="K26" s="189"/>
      <c r="L26" s="71" t="s">
        <v>623</v>
      </c>
      <c r="M26" s="80" t="s">
        <v>624</v>
      </c>
      <c r="N26" s="87"/>
      <c r="O26" s="172"/>
      <c r="P26" s="87"/>
      <c r="Q26" s="190"/>
      <c r="R26" s="75">
        <v>0</v>
      </c>
      <c r="S26" s="187"/>
    </row>
    <row r="27" spans="1:19" s="2" customFormat="1" ht="18.75" customHeight="1">
      <c r="A27" s="71" t="s">
        <v>625</v>
      </c>
      <c r="B27" s="191"/>
      <c r="C27" s="192"/>
      <c r="D27" s="74" t="s">
        <v>606</v>
      </c>
      <c r="E27" s="75">
        <f>'931004 - Rekapitulácia rozpočtu'!D15</f>
        <v>0</v>
      </c>
      <c r="F27" s="187"/>
      <c r="G27" s="86"/>
      <c r="H27" s="87"/>
      <c r="I27" s="112"/>
      <c r="J27" s="188"/>
      <c r="K27" s="189"/>
      <c r="L27" s="71" t="s">
        <v>626</v>
      </c>
      <c r="M27" s="77" t="s">
        <v>627</v>
      </c>
      <c r="N27" s="87"/>
      <c r="O27" s="172"/>
      <c r="P27" s="87"/>
      <c r="Q27" s="112"/>
      <c r="R27" s="75">
        <v>0</v>
      </c>
      <c r="S27" s="187"/>
    </row>
    <row r="28" spans="1:19" s="2" customFormat="1" ht="18.75" customHeight="1">
      <c r="A28" s="71" t="s">
        <v>628</v>
      </c>
      <c r="B28" s="802" t="s">
        <v>629</v>
      </c>
      <c r="C28" s="802"/>
      <c r="D28" s="802"/>
      <c r="E28" s="193">
        <f>SUM(E22:E27)</f>
        <v>0</v>
      </c>
      <c r="F28" s="167"/>
      <c r="G28" s="71" t="s">
        <v>630</v>
      </c>
      <c r="H28" s="89" t="s">
        <v>631</v>
      </c>
      <c r="I28" s="112"/>
      <c r="J28" s="194"/>
      <c r="K28" s="195"/>
      <c r="L28" s="71" t="s">
        <v>632</v>
      </c>
      <c r="M28" s="89" t="s">
        <v>633</v>
      </c>
      <c r="N28" s="87"/>
      <c r="O28" s="172"/>
      <c r="P28" s="87"/>
      <c r="Q28" s="112"/>
      <c r="R28" s="193">
        <v>0</v>
      </c>
      <c r="S28" s="167"/>
    </row>
    <row r="29" spans="1:19" s="2" customFormat="1" ht="18.75" customHeight="1">
      <c r="A29" s="90" t="s">
        <v>634</v>
      </c>
      <c r="B29" s="91" t="s">
        <v>635</v>
      </c>
      <c r="C29" s="196"/>
      <c r="D29" s="197"/>
      <c r="E29" s="198">
        <v>0</v>
      </c>
      <c r="F29" s="37"/>
      <c r="G29" s="90" t="s">
        <v>636</v>
      </c>
      <c r="H29" s="91" t="s">
        <v>637</v>
      </c>
      <c r="I29" s="197"/>
      <c r="J29" s="199">
        <v>0</v>
      </c>
      <c r="K29" s="200"/>
      <c r="L29" s="90" t="s">
        <v>638</v>
      </c>
      <c r="M29" s="91" t="s">
        <v>639</v>
      </c>
      <c r="N29" s="196"/>
      <c r="O29" s="36"/>
      <c r="P29" s="196"/>
      <c r="Q29" s="197"/>
      <c r="R29" s="198">
        <f>'931004 - Rekapitulácia rozpočtu'!E18+'931004 - Rekapitulácia rozpočtu'!E19</f>
        <v>0</v>
      </c>
      <c r="S29" s="37"/>
    </row>
    <row r="30" spans="1:19" s="2" customFormat="1" ht="18.75" customHeight="1">
      <c r="A30" s="93" t="s">
        <v>572</v>
      </c>
      <c r="B30" s="15"/>
      <c r="C30" s="15"/>
      <c r="D30" s="15"/>
      <c r="E30" s="15"/>
      <c r="F30" s="201"/>
      <c r="G30" s="202"/>
      <c r="H30" s="15"/>
      <c r="I30" s="15"/>
      <c r="J30" s="15"/>
      <c r="K30" s="15"/>
      <c r="L30" s="64" t="s">
        <v>640</v>
      </c>
      <c r="M30" s="170"/>
      <c r="N30" s="66" t="s">
        <v>641</v>
      </c>
      <c r="O30" s="70"/>
      <c r="P30" s="169"/>
      <c r="Q30" s="169"/>
      <c r="R30" s="169"/>
      <c r="S30" s="173"/>
    </row>
    <row r="31" spans="1:19" s="2" customFormat="1" ht="18.75" customHeight="1">
      <c r="A31" s="18"/>
      <c r="B31" s="16"/>
      <c r="C31" s="16"/>
      <c r="D31" s="16"/>
      <c r="E31" s="16"/>
      <c r="F31" s="203"/>
      <c r="G31" s="204"/>
      <c r="H31" s="16"/>
      <c r="I31" s="16"/>
      <c r="J31" s="16"/>
      <c r="K31" s="16"/>
      <c r="L31" s="71" t="s">
        <v>642</v>
      </c>
      <c r="M31" s="77" t="s">
        <v>643</v>
      </c>
      <c r="N31" s="87"/>
      <c r="O31" s="172"/>
      <c r="P31" s="87"/>
      <c r="Q31" s="112"/>
      <c r="R31" s="193">
        <f>E28+J28+R28+E29+J29+R29</f>
        <v>0</v>
      </c>
      <c r="S31" s="167"/>
    </row>
    <row r="32" spans="1:19" s="2" customFormat="1" ht="18.75" customHeight="1" thickBot="1">
      <c r="A32" s="104" t="s">
        <v>644</v>
      </c>
      <c r="B32" s="172"/>
      <c r="C32" s="172"/>
      <c r="D32" s="172"/>
      <c r="E32" s="172"/>
      <c r="F32" s="192"/>
      <c r="G32" s="105" t="s">
        <v>645</v>
      </c>
      <c r="H32" s="172"/>
      <c r="I32" s="172"/>
      <c r="J32" s="172"/>
      <c r="K32" s="172"/>
      <c r="L32" s="71" t="s">
        <v>646</v>
      </c>
      <c r="M32" s="80" t="s">
        <v>647</v>
      </c>
      <c r="N32" s="109">
        <v>20</v>
      </c>
      <c r="O32" s="205" t="s">
        <v>648</v>
      </c>
      <c r="P32" s="111">
        <f>R31</f>
        <v>0</v>
      </c>
      <c r="Q32" s="112"/>
      <c r="R32" s="113">
        <f>P32*0.2</f>
        <v>0</v>
      </c>
      <c r="S32" s="206"/>
    </row>
    <row r="33" spans="1:19" s="2" customFormat="1" ht="12.75" customHeight="1" hidden="1">
      <c r="A33" s="114"/>
      <c r="B33" s="207"/>
      <c r="C33" s="207"/>
      <c r="D33" s="207"/>
      <c r="E33" s="207"/>
      <c r="F33" s="186"/>
      <c r="G33" s="208"/>
      <c r="H33" s="207"/>
      <c r="I33" s="207"/>
      <c r="J33" s="207"/>
      <c r="K33" s="207"/>
      <c r="L33" s="209"/>
      <c r="M33" s="210"/>
      <c r="N33" s="211"/>
      <c r="O33" s="212"/>
      <c r="P33" s="213"/>
      <c r="Q33" s="211"/>
      <c r="R33" s="214"/>
      <c r="S33" s="187"/>
    </row>
    <row r="34" spans="1:19" s="2" customFormat="1" ht="35.25" customHeight="1" thickBot="1">
      <c r="A34" s="120" t="s">
        <v>569</v>
      </c>
      <c r="B34" s="215"/>
      <c r="C34" s="215"/>
      <c r="D34" s="215"/>
      <c r="E34" s="16"/>
      <c r="F34" s="203"/>
      <c r="G34" s="204"/>
      <c r="H34" s="16"/>
      <c r="I34" s="16"/>
      <c r="J34" s="16"/>
      <c r="K34" s="16"/>
      <c r="L34" s="90" t="s">
        <v>649</v>
      </c>
      <c r="M34" s="767" t="s">
        <v>650</v>
      </c>
      <c r="N34" s="800"/>
      <c r="O34" s="800"/>
      <c r="P34" s="800"/>
      <c r="Q34" s="197"/>
      <c r="R34" s="216">
        <f>SUM(R31:R33)</f>
        <v>0</v>
      </c>
      <c r="S34" s="128"/>
    </row>
    <row r="35" spans="1:19" s="2" customFormat="1" ht="33" customHeight="1">
      <c r="A35" s="104" t="s">
        <v>644</v>
      </c>
      <c r="B35" s="172"/>
      <c r="C35" s="172"/>
      <c r="D35" s="172"/>
      <c r="E35" s="172"/>
      <c r="F35" s="192"/>
      <c r="G35" s="105" t="s">
        <v>645</v>
      </c>
      <c r="H35" s="172"/>
      <c r="I35" s="172"/>
      <c r="J35" s="172"/>
      <c r="K35" s="172"/>
      <c r="L35" s="64" t="s">
        <v>651</v>
      </c>
      <c r="M35" s="170"/>
      <c r="N35" s="66" t="s">
        <v>652</v>
      </c>
      <c r="O35" s="70"/>
      <c r="P35" s="169"/>
      <c r="Q35" s="169"/>
      <c r="R35" s="217"/>
      <c r="S35" s="173"/>
    </row>
    <row r="36" spans="1:19" s="2" customFormat="1" ht="20.25" customHeight="1">
      <c r="A36" s="123" t="s">
        <v>576</v>
      </c>
      <c r="B36" s="207"/>
      <c r="C36" s="207"/>
      <c r="D36" s="207"/>
      <c r="E36" s="207"/>
      <c r="F36" s="186"/>
      <c r="G36" s="218"/>
      <c r="H36" s="207"/>
      <c r="I36" s="207"/>
      <c r="J36" s="207"/>
      <c r="K36" s="207"/>
      <c r="L36" s="71" t="s">
        <v>653</v>
      </c>
      <c r="M36" s="77" t="s">
        <v>714</v>
      </c>
      <c r="N36" s="87"/>
      <c r="O36" s="172"/>
      <c r="P36" s="87"/>
      <c r="Q36" s="112"/>
      <c r="R36" s="75">
        <v>0</v>
      </c>
      <c r="S36" s="187"/>
    </row>
    <row r="37" spans="1:19" s="2" customFormat="1" ht="18.75" customHeight="1">
      <c r="A37" s="18"/>
      <c r="B37" s="16"/>
      <c r="C37" s="16"/>
      <c r="D37" s="16"/>
      <c r="E37" s="16"/>
      <c r="F37" s="203"/>
      <c r="G37" s="219"/>
      <c r="H37" s="16"/>
      <c r="I37" s="16"/>
      <c r="J37" s="16"/>
      <c r="K37" s="16"/>
      <c r="L37" s="71" t="s">
        <v>655</v>
      </c>
      <c r="M37" s="77" t="s">
        <v>656</v>
      </c>
      <c r="N37" s="87"/>
      <c r="O37" s="172"/>
      <c r="P37" s="87"/>
      <c r="Q37" s="112"/>
      <c r="R37" s="75">
        <v>0</v>
      </c>
      <c r="S37" s="187"/>
    </row>
    <row r="38" spans="1:19" s="2" customFormat="1" ht="18.75" customHeight="1" thickBot="1">
      <c r="A38" s="124" t="s">
        <v>644</v>
      </c>
      <c r="B38" s="36"/>
      <c r="C38" s="36"/>
      <c r="D38" s="36"/>
      <c r="E38" s="36"/>
      <c r="F38" s="220"/>
      <c r="G38" s="126" t="s">
        <v>645</v>
      </c>
      <c r="H38" s="36"/>
      <c r="I38" s="36"/>
      <c r="J38" s="36"/>
      <c r="K38" s="36"/>
      <c r="L38" s="90" t="s">
        <v>657</v>
      </c>
      <c r="M38" s="91" t="s">
        <v>715</v>
      </c>
      <c r="N38" s="196"/>
      <c r="O38" s="221"/>
      <c r="P38" s="196"/>
      <c r="Q38" s="197"/>
      <c r="R38" s="92">
        <v>0</v>
      </c>
      <c r="S38" s="222"/>
    </row>
  </sheetData>
  <sheetProtection/>
  <mergeCells count="13">
    <mergeCell ref="B28:D28"/>
    <mergeCell ref="B12:D12"/>
    <mergeCell ref="E12:M12"/>
    <mergeCell ref="Q12:R12"/>
    <mergeCell ref="H15:I15"/>
    <mergeCell ref="E9:M9"/>
    <mergeCell ref="E10:M10"/>
    <mergeCell ref="M34:P34"/>
    <mergeCell ref="E11:M11"/>
    <mergeCell ref="E5:M5"/>
    <mergeCell ref="E6:M6"/>
    <mergeCell ref="E7:M7"/>
    <mergeCell ref="B8:D8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74" r:id="rId1"/>
  <headerFooter alignWithMargins="0">
    <oddFooter>&amp;C   Strana &amp;P  z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view="pageBreakPreview" zoomScaleSheetLayoutView="100" zoomScalePageLayoutView="0" workbookViewId="0" topLeftCell="A1">
      <selection activeCell="E29" sqref="E29"/>
    </sheetView>
  </sheetViews>
  <sheetFormatPr defaultColWidth="13.33203125" defaultRowHeight="9" customHeight="1"/>
  <cols>
    <col min="1" max="1" width="19.33203125" style="418" customWidth="1"/>
    <col min="2" max="2" width="90.5" style="418" customWidth="1"/>
    <col min="3" max="3" width="27.5" style="418" customWidth="1"/>
    <col min="4" max="4" width="26.33203125" style="418" customWidth="1"/>
    <col min="5" max="5" width="26.83203125" style="418" customWidth="1"/>
    <col min="6" max="7" width="24.66015625" style="418" customWidth="1"/>
    <col min="8" max="16384" width="13.33203125" style="418" customWidth="1"/>
  </cols>
  <sheetData>
    <row r="1" spans="1:7" ht="30" customHeight="1">
      <c r="A1" s="919" t="s">
        <v>721</v>
      </c>
      <c r="B1" s="919"/>
      <c r="C1" s="919"/>
      <c r="D1" s="919"/>
      <c r="E1" s="919"/>
      <c r="F1" s="919"/>
      <c r="G1" s="919"/>
    </row>
    <row r="2" spans="1:7" ht="12" customHeight="1">
      <c r="A2" s="419" t="s">
        <v>722</v>
      </c>
      <c r="B2" s="419"/>
      <c r="C2" s="419"/>
      <c r="D2" s="419"/>
      <c r="E2" s="419"/>
      <c r="F2" s="419"/>
      <c r="G2" s="419"/>
    </row>
    <row r="3" spans="1:7" ht="12" customHeight="1">
      <c r="A3" s="419" t="s">
        <v>1107</v>
      </c>
      <c r="B3" s="419"/>
      <c r="C3" s="419"/>
      <c r="D3" s="419"/>
      <c r="E3" s="419"/>
      <c r="F3" s="419"/>
      <c r="G3" s="419"/>
    </row>
    <row r="4" spans="1:7" ht="12.75" customHeight="1">
      <c r="A4" s="420"/>
      <c r="B4" s="420"/>
      <c r="C4" s="419"/>
      <c r="D4" s="419"/>
      <c r="E4" s="419"/>
      <c r="F4" s="419"/>
      <c r="G4" s="419"/>
    </row>
    <row r="5" spans="1:7" ht="6" customHeight="1">
      <c r="A5" s="421"/>
      <c r="B5" s="421"/>
      <c r="C5" s="421"/>
      <c r="D5" s="421"/>
      <c r="E5" s="421"/>
      <c r="F5" s="421"/>
      <c r="G5" s="421"/>
    </row>
    <row r="6" spans="1:7" ht="12.75" customHeight="1">
      <c r="A6" s="422" t="s">
        <v>726</v>
      </c>
      <c r="B6" s="422"/>
      <c r="C6" s="423"/>
      <c r="D6" s="424"/>
      <c r="E6" s="423"/>
      <c r="F6" s="423"/>
      <c r="G6" s="423"/>
    </row>
    <row r="7" spans="1:7" ht="14.25" customHeight="1">
      <c r="A7" s="422" t="s">
        <v>727</v>
      </c>
      <c r="B7" s="422"/>
      <c r="C7" s="425"/>
      <c r="D7" s="920" t="s">
        <v>728</v>
      </c>
      <c r="E7" s="921"/>
      <c r="F7" s="922"/>
      <c r="G7" s="425"/>
    </row>
    <row r="8" spans="1:7" ht="14.25" customHeight="1">
      <c r="A8" s="422" t="s">
        <v>729</v>
      </c>
      <c r="B8" s="422"/>
      <c r="C8" s="425"/>
      <c r="D8" s="422" t="s">
        <v>340</v>
      </c>
      <c r="E8" s="425"/>
      <c r="F8" s="425"/>
      <c r="G8" s="425"/>
    </row>
    <row r="9" spans="1:7" ht="6" customHeight="1">
      <c r="A9" s="426"/>
      <c r="B9" s="426"/>
      <c r="C9" s="426"/>
      <c r="D9" s="426"/>
      <c r="E9" s="426"/>
      <c r="F9" s="426"/>
      <c r="G9" s="426"/>
    </row>
    <row r="10" spans="1:7" ht="23.25" customHeight="1">
      <c r="A10" s="427" t="s">
        <v>668</v>
      </c>
      <c r="B10" s="427" t="s">
        <v>731</v>
      </c>
      <c r="C10" s="427" t="s">
        <v>732</v>
      </c>
      <c r="D10" s="427" t="s">
        <v>606</v>
      </c>
      <c r="E10" s="427" t="s">
        <v>733</v>
      </c>
      <c r="F10" s="427" t="s">
        <v>734</v>
      </c>
      <c r="G10" s="427" t="s">
        <v>735</v>
      </c>
    </row>
    <row r="11" spans="1:7" ht="12.75" customHeight="1" hidden="1">
      <c r="A11" s="427" t="s">
        <v>598</v>
      </c>
      <c r="B11" s="427" t="s">
        <v>605</v>
      </c>
      <c r="C11" s="428" t="s">
        <v>611</v>
      </c>
      <c r="D11" s="428" t="s">
        <v>617</v>
      </c>
      <c r="E11" s="428" t="s">
        <v>621</v>
      </c>
      <c r="F11" s="428" t="s">
        <v>625</v>
      </c>
      <c r="G11" s="428" t="s">
        <v>628</v>
      </c>
    </row>
    <row r="12" spans="1:7" ht="3.75" customHeight="1">
      <c r="A12" s="429"/>
      <c r="B12" s="429"/>
      <c r="C12" s="426"/>
      <c r="D12" s="426"/>
      <c r="E12" s="426"/>
      <c r="F12" s="426"/>
      <c r="G12" s="426"/>
    </row>
    <row r="13" spans="1:7" ht="30" customHeight="1">
      <c r="A13" s="430" t="s">
        <v>599</v>
      </c>
      <c r="B13" s="431" t="s">
        <v>736</v>
      </c>
      <c r="C13" s="469">
        <f>SUM(C14)</f>
        <v>0</v>
      </c>
      <c r="D13" s="469">
        <f>SUM(D14)</f>
        <v>0</v>
      </c>
      <c r="E13" s="469">
        <f>SUM(E14)</f>
        <v>0</v>
      </c>
      <c r="F13" s="432">
        <f>SUM(F14)</f>
        <v>0</v>
      </c>
      <c r="G13" s="432">
        <f>SUM(G14)</f>
        <v>0</v>
      </c>
    </row>
    <row r="14" spans="1:7" ht="27.75" customHeight="1">
      <c r="A14" s="433" t="s">
        <v>607</v>
      </c>
      <c r="B14" s="434" t="s">
        <v>740</v>
      </c>
      <c r="C14" s="470">
        <v>0</v>
      </c>
      <c r="D14" s="470">
        <f>'931004 - Rozpočet'!G14</f>
        <v>0</v>
      </c>
      <c r="E14" s="470">
        <f>D14+C14</f>
        <v>0</v>
      </c>
      <c r="F14" s="435">
        <v>0</v>
      </c>
      <c r="G14" s="435">
        <v>0</v>
      </c>
    </row>
    <row r="15" spans="1:9" ht="30" customHeight="1">
      <c r="A15" s="430" t="s">
        <v>1108</v>
      </c>
      <c r="B15" s="431" t="s">
        <v>1109</v>
      </c>
      <c r="C15" s="469">
        <f>SUM(C16:C17)</f>
        <v>0</v>
      </c>
      <c r="D15" s="469">
        <f>SUM(D16:D17)</f>
        <v>0</v>
      </c>
      <c r="E15" s="469">
        <f>SUM(E16:E17)</f>
        <v>0</v>
      </c>
      <c r="F15" s="432">
        <f>SUM(F16:F17)</f>
        <v>84.38992999999999</v>
      </c>
      <c r="G15" s="432">
        <f>SUM(G16:G17)</f>
        <v>0</v>
      </c>
      <c r="I15" s="472"/>
    </row>
    <row r="16" spans="1:7" ht="27.75" customHeight="1">
      <c r="A16" s="433" t="s">
        <v>1110</v>
      </c>
      <c r="B16" s="434" t="s">
        <v>1111</v>
      </c>
      <c r="C16" s="470">
        <f>'931004 - Rozpočet'!G17-'931004 - Rekapitulácia rozpočtu'!D16</f>
        <v>0</v>
      </c>
      <c r="D16" s="470">
        <f>'931004 - Rozpočet'!G18+'931004 - Rozpočet'!G20+'931004 - Rozpočet'!G22+'931004 - Rozpočet'!G27+'931004 - Rozpočet'!G31+'931004 - Rozpočet'!G33+'931004 - Rozpočet'!G35+'931004 - Rozpočet'!G36+'931004 - Rozpočet'!G38+'931004 - Rozpočet'!G39+'931004 - Rozpočet'!G41+'931004 - Rozpočet'!G43+'931004 - Rozpočet'!G45+'931004 - Rozpočet'!G47+'931004 - Rozpočet'!G49</f>
        <v>0</v>
      </c>
      <c r="E16" s="470">
        <f>D16+C16</f>
        <v>0</v>
      </c>
      <c r="F16" s="435">
        <v>8.76221</v>
      </c>
      <c r="G16" s="435">
        <v>0</v>
      </c>
    </row>
    <row r="17" spans="1:7" ht="27.75" customHeight="1">
      <c r="A17" s="433" t="s">
        <v>1112</v>
      </c>
      <c r="B17" s="434" t="s">
        <v>1113</v>
      </c>
      <c r="C17" s="470">
        <f>'931004 - Rozpočet'!G51-'931004 - Rekapitulácia rozpočtu'!D17</f>
        <v>0</v>
      </c>
      <c r="D17" s="470">
        <f>'931004 - Rozpočet'!G52+'931004 - Rozpočet'!G53+'931004 - Rozpočet'!G58+'931004 - Rozpočet'!G59+'931004 - Rozpočet'!G60+'931004 - Rozpočet'!G61+'931004 - Rozpočet'!G63+'931004 - Rozpočet'!G65</f>
        <v>0</v>
      </c>
      <c r="E17" s="470">
        <f>D17+C17</f>
        <v>0</v>
      </c>
      <c r="F17" s="435">
        <v>75.62772</v>
      </c>
      <c r="G17" s="435">
        <v>0</v>
      </c>
    </row>
    <row r="18" spans="1:7" ht="30" customHeight="1">
      <c r="A18" s="430" t="s">
        <v>635</v>
      </c>
      <c r="B18" s="431" t="s">
        <v>1114</v>
      </c>
      <c r="C18" s="469">
        <v>0</v>
      </c>
      <c r="D18" s="469">
        <f>'931004 - Rozpočet'!G66</f>
        <v>0</v>
      </c>
      <c r="E18" s="469">
        <f>D18+C18</f>
        <v>0</v>
      </c>
      <c r="F18" s="432">
        <v>0</v>
      </c>
      <c r="G18" s="432">
        <v>0</v>
      </c>
    </row>
    <row r="19" spans="1:7" ht="30" customHeight="1">
      <c r="A19" s="430" t="s">
        <v>1115</v>
      </c>
      <c r="B19" s="431" t="s">
        <v>624</v>
      </c>
      <c r="C19" s="469">
        <v>0</v>
      </c>
      <c r="D19" s="469">
        <f>'931004 - Rozpočet'!G68</f>
        <v>0</v>
      </c>
      <c r="E19" s="469">
        <f>D19+C19</f>
        <v>0</v>
      </c>
      <c r="F19" s="432">
        <v>0</v>
      </c>
      <c r="G19" s="432">
        <v>0</v>
      </c>
    </row>
    <row r="20" spans="1:7" ht="30" customHeight="1">
      <c r="A20" s="436"/>
      <c r="B20" s="437" t="s">
        <v>746</v>
      </c>
      <c r="C20" s="471">
        <f>C13+C15+C18+C19</f>
        <v>0</v>
      </c>
      <c r="D20" s="471">
        <f>D13+D15+D18+D19</f>
        <v>0</v>
      </c>
      <c r="E20" s="471">
        <f>E13+E15+E18+E19</f>
        <v>0</v>
      </c>
      <c r="F20" s="438">
        <f>F13+F15+F18+F19</f>
        <v>84.38992999999999</v>
      </c>
      <c r="G20" s="438">
        <f>G13+G15+G18+G19</f>
        <v>0</v>
      </c>
    </row>
  </sheetData>
  <sheetProtection/>
  <mergeCells count="2">
    <mergeCell ref="A1:G1"/>
    <mergeCell ref="D7:F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50" r:id="rId1"/>
  <headerFooter alignWithMargins="0">
    <oddFooter>&amp;C   Strana &amp;P  z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H75"/>
  <sheetViews>
    <sheetView showGridLines="0" view="pageBreakPreview" zoomScaleSheetLayoutView="100" zoomScalePageLayoutView="0" workbookViewId="0" topLeftCell="A19">
      <selection activeCell="K13" sqref="K13"/>
    </sheetView>
  </sheetViews>
  <sheetFormatPr defaultColWidth="13.16015625" defaultRowHeight="9" customHeight="1"/>
  <cols>
    <col min="1" max="1" width="5" style="269" customWidth="1"/>
    <col min="2" max="2" width="13.16015625" style="270" customWidth="1"/>
    <col min="3" max="3" width="59" style="270" customWidth="1"/>
    <col min="4" max="4" width="4" style="270" customWidth="1"/>
    <col min="5" max="5" width="9.33203125" style="271" customWidth="1"/>
    <col min="6" max="6" width="10" style="271" customWidth="1"/>
    <col min="7" max="7" width="11.33203125" style="271" customWidth="1"/>
    <col min="8" max="8" width="15.5" style="271" customWidth="1"/>
    <col min="9" max="16384" width="13.16015625" style="1" customWidth="1"/>
  </cols>
  <sheetData>
    <row r="1" spans="1:8" s="2" customFormat="1" ht="27" customHeight="1">
      <c r="A1" s="845" t="s">
        <v>308</v>
      </c>
      <c r="B1" s="846"/>
      <c r="C1" s="846"/>
      <c r="D1" s="846"/>
      <c r="E1" s="846"/>
      <c r="F1" s="846"/>
      <c r="G1" s="846"/>
      <c r="H1" s="846"/>
    </row>
    <row r="2" spans="1:8" s="2" customFormat="1" ht="12" customHeight="1">
      <c r="A2" s="133" t="s">
        <v>722</v>
      </c>
      <c r="B2" s="137"/>
      <c r="C2" s="137"/>
      <c r="D2" s="137"/>
      <c r="E2" s="137"/>
      <c r="F2" s="137"/>
      <c r="G2" s="137"/>
      <c r="H2" s="137"/>
    </row>
    <row r="3" spans="1:8" s="2" customFormat="1" ht="12" customHeight="1">
      <c r="A3" s="133" t="s">
        <v>1107</v>
      </c>
      <c r="B3" s="137"/>
      <c r="C3" s="137"/>
      <c r="D3" s="137"/>
      <c r="E3" s="137"/>
      <c r="F3" s="137"/>
      <c r="G3" s="137"/>
      <c r="H3" s="137"/>
    </row>
    <row r="4" spans="1:8" s="2" customFormat="1" ht="6" customHeight="1">
      <c r="A4" s="244"/>
      <c r="B4" s="133"/>
      <c r="C4" s="244"/>
      <c r="D4" s="134"/>
      <c r="E4" s="134"/>
      <c r="F4" s="134"/>
      <c r="G4" s="134"/>
      <c r="H4" s="134"/>
    </row>
    <row r="5" spans="1:8" s="2" customFormat="1" ht="6" customHeight="1">
      <c r="A5" s="245"/>
      <c r="B5" s="246"/>
      <c r="C5" s="246"/>
      <c r="D5" s="246"/>
      <c r="E5" s="247"/>
      <c r="F5" s="247"/>
      <c r="G5" s="247"/>
      <c r="H5" s="247"/>
    </row>
    <row r="6" spans="1:8" s="2" customFormat="1" ht="12" customHeight="1">
      <c r="A6" s="137" t="s">
        <v>726</v>
      </c>
      <c r="B6" s="137"/>
      <c r="C6" s="137"/>
      <c r="D6" s="137"/>
      <c r="E6" s="137"/>
      <c r="F6" s="137"/>
      <c r="G6" s="137"/>
      <c r="H6" s="137"/>
    </row>
    <row r="7" spans="1:8" s="2" customFormat="1" ht="12.75" customHeight="1">
      <c r="A7" s="137" t="s">
        <v>747</v>
      </c>
      <c r="B7" s="137"/>
      <c r="C7" s="137"/>
      <c r="D7" s="137"/>
      <c r="E7" s="137" t="s">
        <v>728</v>
      </c>
      <c r="F7" s="137"/>
      <c r="G7" s="137"/>
      <c r="H7" s="137"/>
    </row>
    <row r="8" spans="1:8" s="2" customFormat="1" ht="12.75" customHeight="1">
      <c r="A8" s="847" t="s">
        <v>729</v>
      </c>
      <c r="B8" s="848"/>
      <c r="C8" s="848"/>
      <c r="D8" s="248"/>
      <c r="E8" s="137" t="s">
        <v>339</v>
      </c>
      <c r="F8" s="249"/>
      <c r="G8" s="249"/>
      <c r="H8" s="249"/>
    </row>
    <row r="9" spans="1:8" s="2" customFormat="1" ht="6" customHeight="1">
      <c r="A9" s="245"/>
      <c r="B9" s="245"/>
      <c r="C9" s="245"/>
      <c r="D9" s="245"/>
      <c r="E9" s="245"/>
      <c r="F9" s="245"/>
      <c r="G9" s="245"/>
      <c r="H9" s="245"/>
    </row>
    <row r="10" spans="1:8" s="2" customFormat="1" ht="27.75" customHeight="1">
      <c r="A10" s="250" t="s">
        <v>748</v>
      </c>
      <c r="B10" s="250" t="s">
        <v>749</v>
      </c>
      <c r="C10" s="250" t="s">
        <v>731</v>
      </c>
      <c r="D10" s="250" t="s">
        <v>750</v>
      </c>
      <c r="E10" s="250" t="s">
        <v>751</v>
      </c>
      <c r="F10" s="250" t="s">
        <v>752</v>
      </c>
      <c r="G10" s="250" t="s">
        <v>733</v>
      </c>
      <c r="H10" s="250" t="s">
        <v>734</v>
      </c>
    </row>
    <row r="11" spans="1:8" s="2" customFormat="1" ht="12.75" customHeight="1" hidden="1">
      <c r="A11" s="250" t="s">
        <v>598</v>
      </c>
      <c r="B11" s="250" t="s">
        <v>605</v>
      </c>
      <c r="C11" s="250" t="s">
        <v>611</v>
      </c>
      <c r="D11" s="250" t="s">
        <v>617</v>
      </c>
      <c r="E11" s="250" t="s">
        <v>621</v>
      </c>
      <c r="F11" s="250" t="s">
        <v>625</v>
      </c>
      <c r="G11" s="250" t="s">
        <v>628</v>
      </c>
      <c r="H11" s="250" t="s">
        <v>601</v>
      </c>
    </row>
    <row r="12" spans="1:8" s="2" customFormat="1" ht="3" customHeight="1">
      <c r="A12" s="245"/>
      <c r="B12" s="245"/>
      <c r="C12" s="245"/>
      <c r="D12" s="245"/>
      <c r="E12" s="245"/>
      <c r="F12" s="245"/>
      <c r="G12" s="245"/>
      <c r="H12" s="245"/>
    </row>
    <row r="13" spans="1:8" s="2" customFormat="1" ht="23.25" customHeight="1">
      <c r="A13" s="251"/>
      <c r="B13" s="252" t="s">
        <v>599</v>
      </c>
      <c r="C13" s="252" t="s">
        <v>736</v>
      </c>
      <c r="D13" s="252"/>
      <c r="E13" s="253"/>
      <c r="F13" s="253"/>
      <c r="G13" s="461">
        <f>G14</f>
        <v>0</v>
      </c>
      <c r="H13" s="253">
        <v>0</v>
      </c>
    </row>
    <row r="14" spans="1:8" s="2" customFormat="1" ht="19.5" customHeight="1">
      <c r="A14" s="254"/>
      <c r="B14" s="255" t="s">
        <v>607</v>
      </c>
      <c r="C14" s="255" t="s">
        <v>740</v>
      </c>
      <c r="D14" s="255"/>
      <c r="E14" s="256"/>
      <c r="F14" s="462"/>
      <c r="G14" s="462">
        <f>G15</f>
        <v>0</v>
      </c>
      <c r="H14" s="256">
        <f>H15</f>
        <v>0</v>
      </c>
    </row>
    <row r="15" spans="1:8" s="2" customFormat="1" ht="24.75" customHeight="1">
      <c r="A15" s="257">
        <v>51</v>
      </c>
      <c r="B15" s="258" t="s">
        <v>1116</v>
      </c>
      <c r="C15" s="258" t="s">
        <v>1117</v>
      </c>
      <c r="D15" s="258" t="s">
        <v>1118</v>
      </c>
      <c r="E15" s="259">
        <v>120</v>
      </c>
      <c r="F15" s="463"/>
      <c r="G15" s="463">
        <f>ROUND(E15*F15,2)</f>
        <v>0</v>
      </c>
      <c r="H15" s="259">
        <v>0</v>
      </c>
    </row>
    <row r="16" spans="1:8" s="2" customFormat="1" ht="30" customHeight="1">
      <c r="A16" s="251"/>
      <c r="B16" s="252" t="s">
        <v>1108</v>
      </c>
      <c r="C16" s="252" t="s">
        <v>1109</v>
      </c>
      <c r="D16" s="252"/>
      <c r="E16" s="253"/>
      <c r="F16" s="461"/>
      <c r="G16" s="461">
        <f>G17+G51</f>
        <v>0</v>
      </c>
      <c r="H16" s="253">
        <f>H17+H51</f>
        <v>84.39997</v>
      </c>
    </row>
    <row r="17" spans="1:8" s="2" customFormat="1" ht="27.75" customHeight="1">
      <c r="A17" s="254"/>
      <c r="B17" s="255" t="s">
        <v>1110</v>
      </c>
      <c r="C17" s="255" t="s">
        <v>1111</v>
      </c>
      <c r="D17" s="255"/>
      <c r="E17" s="256"/>
      <c r="F17" s="462"/>
      <c r="G17" s="462">
        <f>SUM(G18:G50)</f>
        <v>0</v>
      </c>
      <c r="H17" s="256">
        <f>SUM(H18:H50)</f>
        <v>8.77225</v>
      </c>
    </row>
    <row r="18" spans="1:8" s="2" customFormat="1" ht="21" customHeight="1">
      <c r="A18" s="257">
        <v>43</v>
      </c>
      <c r="B18" s="258" t="s">
        <v>1119</v>
      </c>
      <c r="C18" s="258" t="s">
        <v>1120</v>
      </c>
      <c r="D18" s="258" t="s">
        <v>764</v>
      </c>
      <c r="E18" s="259">
        <v>138</v>
      </c>
      <c r="F18" s="463"/>
      <c r="G18" s="463">
        <f>ROUND(E18*F18,2)</f>
        <v>0</v>
      </c>
      <c r="H18" s="259">
        <v>0</v>
      </c>
    </row>
    <row r="19" spans="1:8" s="2" customFormat="1" ht="12" customHeight="1">
      <c r="A19" s="260">
        <v>44</v>
      </c>
      <c r="B19" s="261" t="s">
        <v>1121</v>
      </c>
      <c r="C19" s="261" t="s">
        <v>0</v>
      </c>
      <c r="D19" s="261" t="s">
        <v>764</v>
      </c>
      <c r="E19" s="262">
        <v>138</v>
      </c>
      <c r="F19" s="464"/>
      <c r="G19" s="464">
        <f>ROUND(E19*F19,2)</f>
        <v>0</v>
      </c>
      <c r="H19" s="262">
        <v>0.00828</v>
      </c>
    </row>
    <row r="20" spans="1:8" s="2" customFormat="1" ht="21" customHeight="1">
      <c r="A20" s="257">
        <v>45</v>
      </c>
      <c r="B20" s="258" t="s">
        <v>1</v>
      </c>
      <c r="C20" s="258" t="s">
        <v>2</v>
      </c>
      <c r="D20" s="258" t="s">
        <v>764</v>
      </c>
      <c r="E20" s="259">
        <v>88</v>
      </c>
      <c r="F20" s="463"/>
      <c r="G20" s="463">
        <f aca="true" t="shared" si="0" ref="G20:G50">ROUND(E20*F20,2)</f>
        <v>0</v>
      </c>
      <c r="H20" s="259">
        <v>0</v>
      </c>
    </row>
    <row r="21" spans="1:8" s="2" customFormat="1" ht="12" customHeight="1">
      <c r="A21" s="260">
        <v>46</v>
      </c>
      <c r="B21" s="261" t="s">
        <v>3</v>
      </c>
      <c r="C21" s="261" t="s">
        <v>4</v>
      </c>
      <c r="D21" s="261" t="s">
        <v>764</v>
      </c>
      <c r="E21" s="262">
        <v>88</v>
      </c>
      <c r="F21" s="464"/>
      <c r="G21" s="464">
        <f t="shared" si="0"/>
        <v>0</v>
      </c>
      <c r="H21" s="262">
        <v>0</v>
      </c>
    </row>
    <row r="22" spans="1:8" s="2" customFormat="1" ht="12" customHeight="1">
      <c r="A22" s="257">
        <v>47</v>
      </c>
      <c r="B22" s="258" t="s">
        <v>5</v>
      </c>
      <c r="C22" s="258" t="s">
        <v>6</v>
      </c>
      <c r="D22" s="258" t="s">
        <v>799</v>
      </c>
      <c r="E22" s="259">
        <v>4</v>
      </c>
      <c r="F22" s="463"/>
      <c r="G22" s="463">
        <f t="shared" si="0"/>
        <v>0</v>
      </c>
      <c r="H22" s="259">
        <v>0</v>
      </c>
    </row>
    <row r="23" spans="1:8" s="2" customFormat="1" ht="12" customHeight="1">
      <c r="A23" s="260">
        <v>48</v>
      </c>
      <c r="B23" s="261" t="s">
        <v>7</v>
      </c>
      <c r="C23" s="261" t="s">
        <v>8</v>
      </c>
      <c r="D23" s="261" t="s">
        <v>799</v>
      </c>
      <c r="E23" s="262">
        <v>4</v>
      </c>
      <c r="F23" s="464"/>
      <c r="G23" s="464">
        <f t="shared" si="0"/>
        <v>0</v>
      </c>
      <c r="H23" s="262">
        <v>0.004</v>
      </c>
    </row>
    <row r="24" spans="1:8" s="2" customFormat="1" ht="12" customHeight="1">
      <c r="A24" s="754">
        <v>52</v>
      </c>
      <c r="B24" s="755" t="s">
        <v>817</v>
      </c>
      <c r="C24" s="755" t="s">
        <v>818</v>
      </c>
      <c r="D24" s="755" t="s">
        <v>799</v>
      </c>
      <c r="E24" s="756">
        <v>1</v>
      </c>
      <c r="F24" s="747"/>
      <c r="G24" s="747">
        <f t="shared" si="0"/>
        <v>0</v>
      </c>
      <c r="H24" s="748">
        <v>0</v>
      </c>
    </row>
    <row r="25" spans="1:8" s="2" customFormat="1" ht="31.5" customHeight="1">
      <c r="A25" s="754">
        <v>53</v>
      </c>
      <c r="B25" s="755" t="s">
        <v>819</v>
      </c>
      <c r="C25" s="755" t="s">
        <v>820</v>
      </c>
      <c r="D25" s="755" t="s">
        <v>799</v>
      </c>
      <c r="E25" s="756">
        <v>1</v>
      </c>
      <c r="F25" s="747"/>
      <c r="G25" s="747">
        <f t="shared" si="0"/>
        <v>0</v>
      </c>
      <c r="H25" s="748">
        <v>0</v>
      </c>
    </row>
    <row r="26" spans="1:8" s="2" customFormat="1" ht="12" customHeight="1">
      <c r="A26" s="757">
        <v>54</v>
      </c>
      <c r="B26" s="758" t="s">
        <v>821</v>
      </c>
      <c r="C26" s="758" t="s">
        <v>822</v>
      </c>
      <c r="D26" s="758" t="s">
        <v>799</v>
      </c>
      <c r="E26" s="759">
        <v>1</v>
      </c>
      <c r="F26" s="749"/>
      <c r="G26" s="749">
        <f t="shared" si="0"/>
        <v>0</v>
      </c>
      <c r="H26" s="750">
        <v>0.00513</v>
      </c>
    </row>
    <row r="27" spans="1:8" s="2" customFormat="1" ht="24" customHeight="1">
      <c r="A27" s="737">
        <v>17</v>
      </c>
      <c r="B27" s="738" t="s">
        <v>9</v>
      </c>
      <c r="C27" s="738" t="s">
        <v>10</v>
      </c>
      <c r="D27" s="738" t="s">
        <v>799</v>
      </c>
      <c r="E27" s="739">
        <v>63</v>
      </c>
      <c r="F27" s="751"/>
      <c r="G27" s="751">
        <f t="shared" si="0"/>
        <v>0</v>
      </c>
      <c r="H27" s="752">
        <v>0</v>
      </c>
    </row>
    <row r="28" spans="1:8" s="2" customFormat="1" ht="25.5" customHeight="1">
      <c r="A28" s="740">
        <v>18</v>
      </c>
      <c r="B28" s="741" t="s">
        <v>11</v>
      </c>
      <c r="C28" s="742" t="s">
        <v>823</v>
      </c>
      <c r="D28" s="742" t="s">
        <v>799</v>
      </c>
      <c r="E28" s="743">
        <v>17</v>
      </c>
      <c r="F28" s="749"/>
      <c r="G28" s="749">
        <f t="shared" si="0"/>
        <v>0</v>
      </c>
      <c r="H28" s="753">
        <v>0.08347</v>
      </c>
    </row>
    <row r="29" spans="1:8" s="2" customFormat="1" ht="27" customHeight="1">
      <c r="A29" s="260">
        <v>38</v>
      </c>
      <c r="B29" s="261" t="s">
        <v>13</v>
      </c>
      <c r="C29" s="261" t="s">
        <v>14</v>
      </c>
      <c r="D29" s="261" t="s">
        <v>799</v>
      </c>
      <c r="E29" s="262">
        <v>23</v>
      </c>
      <c r="F29" s="464"/>
      <c r="G29" s="464">
        <f t="shared" si="0"/>
        <v>0</v>
      </c>
      <c r="H29" s="262">
        <v>0.0414</v>
      </c>
    </row>
    <row r="30" spans="1:8" s="2" customFormat="1" ht="27" customHeight="1">
      <c r="A30" s="260">
        <v>39</v>
      </c>
      <c r="B30" s="261" t="s">
        <v>15</v>
      </c>
      <c r="C30" s="261" t="s">
        <v>16</v>
      </c>
      <c r="D30" s="261" t="s">
        <v>799</v>
      </c>
      <c r="E30" s="262">
        <v>23</v>
      </c>
      <c r="F30" s="464"/>
      <c r="G30" s="464">
        <f t="shared" si="0"/>
        <v>0</v>
      </c>
      <c r="H30" s="262">
        <v>0.0414</v>
      </c>
    </row>
    <row r="31" spans="1:8" s="2" customFormat="1" ht="12" customHeight="1">
      <c r="A31" s="737">
        <v>1</v>
      </c>
      <c r="B31" s="738" t="s">
        <v>17</v>
      </c>
      <c r="C31" s="744" t="s">
        <v>824</v>
      </c>
      <c r="D31" s="744" t="s">
        <v>799</v>
      </c>
      <c r="E31" s="739">
        <v>17</v>
      </c>
      <c r="F31" s="463"/>
      <c r="G31" s="463">
        <f t="shared" si="0"/>
        <v>0</v>
      </c>
      <c r="H31" s="259">
        <v>0</v>
      </c>
    </row>
    <row r="32" spans="1:8" s="2" customFormat="1" ht="21" customHeight="1">
      <c r="A32" s="740">
        <v>36</v>
      </c>
      <c r="B32" s="741" t="s">
        <v>19</v>
      </c>
      <c r="C32" s="742" t="s">
        <v>825</v>
      </c>
      <c r="D32" s="741" t="s">
        <v>799</v>
      </c>
      <c r="E32" s="745">
        <v>17</v>
      </c>
      <c r="F32" s="464"/>
      <c r="G32" s="464">
        <f t="shared" si="0"/>
        <v>0</v>
      </c>
      <c r="H32" s="262">
        <v>2.78976</v>
      </c>
    </row>
    <row r="33" spans="1:8" s="2" customFormat="1" ht="12" customHeight="1">
      <c r="A33" s="257">
        <v>34</v>
      </c>
      <c r="B33" s="258" t="s">
        <v>21</v>
      </c>
      <c r="C33" s="258" t="s">
        <v>22</v>
      </c>
      <c r="D33" s="258" t="s">
        <v>799</v>
      </c>
      <c r="E33" s="259">
        <v>23</v>
      </c>
      <c r="F33" s="463"/>
      <c r="G33" s="463">
        <f t="shared" si="0"/>
        <v>0</v>
      </c>
      <c r="H33" s="259">
        <v>0</v>
      </c>
    </row>
    <row r="34" spans="1:8" s="2" customFormat="1" ht="26.25" customHeight="1">
      <c r="A34" s="740">
        <v>35</v>
      </c>
      <c r="B34" s="741" t="s">
        <v>23</v>
      </c>
      <c r="C34" s="742" t="s">
        <v>826</v>
      </c>
      <c r="D34" s="741" t="s">
        <v>799</v>
      </c>
      <c r="E34" s="745">
        <v>23</v>
      </c>
      <c r="F34" s="464"/>
      <c r="G34" s="464">
        <f t="shared" si="0"/>
        <v>0</v>
      </c>
      <c r="H34" s="262">
        <v>3.77545</v>
      </c>
    </row>
    <row r="35" spans="1:8" s="2" customFormat="1" ht="18" customHeight="1">
      <c r="A35" s="737">
        <v>19</v>
      </c>
      <c r="B35" s="738" t="s">
        <v>24</v>
      </c>
      <c r="C35" s="738" t="s">
        <v>25</v>
      </c>
      <c r="D35" s="738" t="s">
        <v>799</v>
      </c>
      <c r="E35" s="739">
        <v>63</v>
      </c>
      <c r="F35" s="463"/>
      <c r="G35" s="463">
        <f t="shared" si="0"/>
        <v>0</v>
      </c>
      <c r="H35" s="259">
        <v>0</v>
      </c>
    </row>
    <row r="36" spans="1:8" s="2" customFormat="1" ht="12" customHeight="1">
      <c r="A36" s="257">
        <v>49</v>
      </c>
      <c r="B36" s="258" t="s">
        <v>26</v>
      </c>
      <c r="C36" s="258" t="s">
        <v>27</v>
      </c>
      <c r="D36" s="258" t="s">
        <v>799</v>
      </c>
      <c r="E36" s="259">
        <v>39</v>
      </c>
      <c r="F36" s="463"/>
      <c r="G36" s="463">
        <f t="shared" si="0"/>
        <v>0</v>
      </c>
      <c r="H36" s="259">
        <v>0</v>
      </c>
    </row>
    <row r="37" spans="1:8" s="2" customFormat="1" ht="21" customHeight="1">
      <c r="A37" s="260">
        <v>50</v>
      </c>
      <c r="B37" s="261" t="s">
        <v>28</v>
      </c>
      <c r="C37" s="261" t="s">
        <v>29</v>
      </c>
      <c r="D37" s="261" t="s">
        <v>799</v>
      </c>
      <c r="E37" s="262">
        <v>39</v>
      </c>
      <c r="F37" s="464"/>
      <c r="G37" s="464">
        <f t="shared" si="0"/>
        <v>0</v>
      </c>
      <c r="H37" s="262">
        <v>0.156</v>
      </c>
    </row>
    <row r="38" spans="1:8" s="2" customFormat="1" ht="12" customHeight="1">
      <c r="A38" s="257">
        <v>20</v>
      </c>
      <c r="B38" s="258" t="s">
        <v>30</v>
      </c>
      <c r="C38" s="258" t="s">
        <v>31</v>
      </c>
      <c r="D38" s="258" t="s">
        <v>799</v>
      </c>
      <c r="E38" s="259">
        <v>39</v>
      </c>
      <c r="F38" s="463"/>
      <c r="G38" s="463">
        <f t="shared" si="0"/>
        <v>0</v>
      </c>
      <c r="H38" s="259">
        <v>0</v>
      </c>
    </row>
    <row r="39" spans="1:8" s="2" customFormat="1" ht="12" customHeight="1">
      <c r="A39" s="257">
        <v>21</v>
      </c>
      <c r="B39" s="258" t="s">
        <v>32</v>
      </c>
      <c r="C39" s="258" t="s">
        <v>33</v>
      </c>
      <c r="D39" s="258" t="s">
        <v>764</v>
      </c>
      <c r="E39" s="259">
        <v>1088</v>
      </c>
      <c r="F39" s="463"/>
      <c r="G39" s="463">
        <f t="shared" si="0"/>
        <v>0</v>
      </c>
      <c r="H39" s="259">
        <v>0</v>
      </c>
    </row>
    <row r="40" spans="1:8" s="2" customFormat="1" ht="21" customHeight="1">
      <c r="A40" s="260">
        <v>22</v>
      </c>
      <c r="B40" s="261" t="s">
        <v>34</v>
      </c>
      <c r="C40" s="261" t="s">
        <v>35</v>
      </c>
      <c r="D40" s="261" t="s">
        <v>1037</v>
      </c>
      <c r="E40" s="262">
        <v>1088</v>
      </c>
      <c r="F40" s="464"/>
      <c r="G40" s="464">
        <f t="shared" si="0"/>
        <v>0</v>
      </c>
      <c r="H40" s="262">
        <v>1.088</v>
      </c>
    </row>
    <row r="41" spans="1:8" s="2" customFormat="1" ht="12" customHeight="1">
      <c r="A41" s="257">
        <v>23</v>
      </c>
      <c r="B41" s="258" t="s">
        <v>36</v>
      </c>
      <c r="C41" s="258" t="s">
        <v>37</v>
      </c>
      <c r="D41" s="258" t="s">
        <v>799</v>
      </c>
      <c r="E41" s="259">
        <v>50</v>
      </c>
      <c r="F41" s="463"/>
      <c r="G41" s="463">
        <f t="shared" si="0"/>
        <v>0</v>
      </c>
      <c r="H41" s="259">
        <v>0</v>
      </c>
    </row>
    <row r="42" spans="1:8" s="2" customFormat="1" ht="21" customHeight="1">
      <c r="A42" s="260">
        <v>24</v>
      </c>
      <c r="B42" s="261" t="s">
        <v>38</v>
      </c>
      <c r="C42" s="261" t="s">
        <v>39</v>
      </c>
      <c r="D42" s="261" t="s">
        <v>799</v>
      </c>
      <c r="E42" s="262">
        <v>50</v>
      </c>
      <c r="F42" s="464"/>
      <c r="G42" s="464">
        <f t="shared" si="0"/>
        <v>0</v>
      </c>
      <c r="H42" s="262">
        <v>0.014</v>
      </c>
    </row>
    <row r="43" spans="1:8" s="2" customFormat="1" ht="12" customHeight="1">
      <c r="A43" s="257">
        <v>25</v>
      </c>
      <c r="B43" s="258" t="s">
        <v>40</v>
      </c>
      <c r="C43" s="258" t="s">
        <v>41</v>
      </c>
      <c r="D43" s="258" t="s">
        <v>764</v>
      </c>
      <c r="E43" s="259">
        <v>560</v>
      </c>
      <c r="F43" s="463"/>
      <c r="G43" s="463">
        <f t="shared" si="0"/>
        <v>0</v>
      </c>
      <c r="H43" s="259">
        <v>0</v>
      </c>
    </row>
    <row r="44" spans="1:8" s="2" customFormat="1" ht="12" customHeight="1">
      <c r="A44" s="260">
        <v>26</v>
      </c>
      <c r="B44" s="261" t="s">
        <v>42</v>
      </c>
      <c r="C44" s="261" t="s">
        <v>43</v>
      </c>
      <c r="D44" s="261" t="s">
        <v>764</v>
      </c>
      <c r="E44" s="262">
        <v>560</v>
      </c>
      <c r="F44" s="464"/>
      <c r="G44" s="464">
        <f t="shared" si="0"/>
        <v>0</v>
      </c>
      <c r="H44" s="262">
        <v>0.0784</v>
      </c>
    </row>
    <row r="45" spans="1:8" s="2" customFormat="1" ht="12" customHeight="1">
      <c r="A45" s="257">
        <v>27</v>
      </c>
      <c r="B45" s="258" t="s">
        <v>44</v>
      </c>
      <c r="C45" s="258" t="s">
        <v>45</v>
      </c>
      <c r="D45" s="258" t="s">
        <v>764</v>
      </c>
      <c r="E45" s="259">
        <v>0</v>
      </c>
      <c r="F45" s="463"/>
      <c r="G45" s="463">
        <f t="shared" si="0"/>
        <v>0</v>
      </c>
      <c r="H45" s="259">
        <v>0</v>
      </c>
    </row>
    <row r="46" spans="1:8" s="2" customFormat="1" ht="12" customHeight="1">
      <c r="A46" s="260">
        <v>28</v>
      </c>
      <c r="B46" s="261" t="s">
        <v>46</v>
      </c>
      <c r="C46" s="261" t="s">
        <v>47</v>
      </c>
      <c r="D46" s="261" t="s">
        <v>764</v>
      </c>
      <c r="E46" s="262">
        <v>0</v>
      </c>
      <c r="F46" s="464"/>
      <c r="G46" s="464">
        <f t="shared" si="0"/>
        <v>0</v>
      </c>
      <c r="H46" s="262">
        <v>0</v>
      </c>
    </row>
    <row r="47" spans="1:8" s="2" customFormat="1" ht="12" customHeight="1">
      <c r="A47" s="257">
        <v>29</v>
      </c>
      <c r="B47" s="258" t="s">
        <v>48</v>
      </c>
      <c r="C47" s="258" t="s">
        <v>49</v>
      </c>
      <c r="D47" s="258" t="s">
        <v>764</v>
      </c>
      <c r="E47" s="259">
        <v>1108</v>
      </c>
      <c r="F47" s="463"/>
      <c r="G47" s="463">
        <f t="shared" si="0"/>
        <v>0</v>
      </c>
      <c r="H47" s="259">
        <v>0</v>
      </c>
    </row>
    <row r="48" spans="1:8" s="2" customFormat="1" ht="12" customHeight="1">
      <c r="A48" s="260">
        <v>37</v>
      </c>
      <c r="B48" s="261" t="s">
        <v>50</v>
      </c>
      <c r="C48" s="261" t="s">
        <v>51</v>
      </c>
      <c r="D48" s="261" t="s">
        <v>764</v>
      </c>
      <c r="E48" s="262">
        <v>1108</v>
      </c>
      <c r="F48" s="464"/>
      <c r="G48" s="464">
        <f t="shared" si="0"/>
        <v>0</v>
      </c>
      <c r="H48" s="262">
        <v>0.68696</v>
      </c>
    </row>
    <row r="49" spans="1:8" s="2" customFormat="1" ht="15.75" customHeight="1">
      <c r="A49" s="257">
        <v>3</v>
      </c>
      <c r="B49" s="258" t="s">
        <v>52</v>
      </c>
      <c r="C49" s="258" t="s">
        <v>53</v>
      </c>
      <c r="D49" s="258" t="s">
        <v>764</v>
      </c>
      <c r="E49" s="259">
        <v>0</v>
      </c>
      <c r="F49" s="463"/>
      <c r="G49" s="463">
        <f t="shared" si="0"/>
        <v>0</v>
      </c>
      <c r="H49" s="259">
        <v>0</v>
      </c>
    </row>
    <row r="50" spans="1:8" s="2" customFormat="1" ht="12" customHeight="1">
      <c r="A50" s="260">
        <v>4</v>
      </c>
      <c r="B50" s="261" t="s">
        <v>54</v>
      </c>
      <c r="C50" s="261" t="s">
        <v>55</v>
      </c>
      <c r="D50" s="261" t="s">
        <v>764</v>
      </c>
      <c r="E50" s="262">
        <v>0</v>
      </c>
      <c r="F50" s="464"/>
      <c r="G50" s="464">
        <f t="shared" si="0"/>
        <v>0</v>
      </c>
      <c r="H50" s="262">
        <v>0</v>
      </c>
    </row>
    <row r="51" spans="1:8" s="2" customFormat="1" ht="27.75" customHeight="1">
      <c r="A51" s="254"/>
      <c r="B51" s="255" t="s">
        <v>1112</v>
      </c>
      <c r="C51" s="255" t="s">
        <v>1113</v>
      </c>
      <c r="D51" s="255"/>
      <c r="E51" s="256"/>
      <c r="F51" s="462"/>
      <c r="G51" s="462">
        <f>SUM(G52:G65)</f>
        <v>0</v>
      </c>
      <c r="H51" s="256">
        <f>SUM(H52:H65)</f>
        <v>75.62772</v>
      </c>
    </row>
    <row r="52" spans="1:8" s="2" customFormat="1" ht="21" customHeight="1">
      <c r="A52" s="257">
        <v>5</v>
      </c>
      <c r="B52" s="258" t="s">
        <v>56</v>
      </c>
      <c r="C52" s="258" t="s">
        <v>57</v>
      </c>
      <c r="D52" s="258" t="s">
        <v>799</v>
      </c>
      <c r="E52" s="259">
        <v>0</v>
      </c>
      <c r="F52" s="463"/>
      <c r="G52" s="463">
        <f aca="true" t="shared" si="1" ref="G52:G65">ROUND(E52*F52,2)</f>
        <v>0</v>
      </c>
      <c r="H52" s="259">
        <v>0</v>
      </c>
    </row>
    <row r="53" spans="1:8" s="2" customFormat="1" ht="21" customHeight="1">
      <c r="A53" s="257">
        <v>7</v>
      </c>
      <c r="B53" s="258" t="s">
        <v>58</v>
      </c>
      <c r="C53" s="258" t="s">
        <v>59</v>
      </c>
      <c r="D53" s="258" t="s">
        <v>799</v>
      </c>
      <c r="E53" s="259">
        <v>39</v>
      </c>
      <c r="F53" s="463"/>
      <c r="G53" s="463">
        <f t="shared" si="1"/>
        <v>0</v>
      </c>
      <c r="H53" s="259">
        <v>0</v>
      </c>
    </row>
    <row r="54" spans="1:8" s="2" customFormat="1" ht="12" customHeight="1">
      <c r="A54" s="260">
        <v>8</v>
      </c>
      <c r="B54" s="261" t="s">
        <v>60</v>
      </c>
      <c r="C54" s="261" t="s">
        <v>61</v>
      </c>
      <c r="D54" s="261" t="s">
        <v>767</v>
      </c>
      <c r="E54" s="262">
        <v>5.441</v>
      </c>
      <c r="F54" s="464"/>
      <c r="G54" s="464">
        <f t="shared" si="1"/>
        <v>0</v>
      </c>
      <c r="H54" s="262">
        <v>12.81002</v>
      </c>
    </row>
    <row r="55" spans="1:8" s="2" customFormat="1" ht="12" customHeight="1">
      <c r="A55" s="260">
        <v>9</v>
      </c>
      <c r="B55" s="261" t="s">
        <v>62</v>
      </c>
      <c r="C55" s="261" t="s">
        <v>63</v>
      </c>
      <c r="D55" s="261" t="s">
        <v>799</v>
      </c>
      <c r="E55" s="262">
        <v>31.2</v>
      </c>
      <c r="F55" s="464"/>
      <c r="G55" s="464">
        <f t="shared" si="1"/>
        <v>0</v>
      </c>
      <c r="H55" s="262">
        <v>1.248</v>
      </c>
    </row>
    <row r="56" spans="1:8" s="2" customFormat="1" ht="12" customHeight="1">
      <c r="A56" s="260">
        <v>10</v>
      </c>
      <c r="B56" s="261" t="s">
        <v>64</v>
      </c>
      <c r="C56" s="261" t="s">
        <v>65</v>
      </c>
      <c r="D56" s="261" t="s">
        <v>767</v>
      </c>
      <c r="E56" s="262">
        <v>2.808</v>
      </c>
      <c r="F56" s="464"/>
      <c r="G56" s="464">
        <f t="shared" si="1"/>
        <v>0</v>
      </c>
      <c r="H56" s="262">
        <v>6.61496</v>
      </c>
    </row>
    <row r="57" spans="1:8" s="2" customFormat="1" ht="12" customHeight="1">
      <c r="A57" s="260">
        <v>11</v>
      </c>
      <c r="B57" s="261" t="s">
        <v>66</v>
      </c>
      <c r="C57" s="261" t="s">
        <v>67</v>
      </c>
      <c r="D57" s="261" t="s">
        <v>799</v>
      </c>
      <c r="E57" s="262">
        <v>67.86</v>
      </c>
      <c r="F57" s="464"/>
      <c r="G57" s="464">
        <f t="shared" si="1"/>
        <v>0</v>
      </c>
      <c r="H57" s="262">
        <v>4.00374</v>
      </c>
    </row>
    <row r="58" spans="1:8" s="2" customFormat="1" ht="21" customHeight="1">
      <c r="A58" s="257">
        <v>12</v>
      </c>
      <c r="B58" s="258" t="s">
        <v>68</v>
      </c>
      <c r="C58" s="258" t="s">
        <v>69</v>
      </c>
      <c r="D58" s="258" t="s">
        <v>767</v>
      </c>
      <c r="E58" s="259">
        <v>25</v>
      </c>
      <c r="F58" s="463"/>
      <c r="G58" s="463">
        <f>ROUND(E58*F58,2)</f>
        <v>0</v>
      </c>
      <c r="H58" s="259">
        <v>0</v>
      </c>
    </row>
    <row r="59" spans="1:8" s="2" customFormat="1" ht="21" customHeight="1">
      <c r="A59" s="257">
        <v>13</v>
      </c>
      <c r="B59" s="258" t="s">
        <v>70</v>
      </c>
      <c r="C59" s="258" t="s">
        <v>71</v>
      </c>
      <c r="D59" s="258" t="s">
        <v>764</v>
      </c>
      <c r="E59" s="259">
        <v>953</v>
      </c>
      <c r="F59" s="463"/>
      <c r="G59" s="463">
        <f t="shared" si="1"/>
        <v>0</v>
      </c>
      <c r="H59" s="259">
        <v>0</v>
      </c>
    </row>
    <row r="60" spans="1:8" s="2" customFormat="1" ht="21" customHeight="1">
      <c r="A60" s="257">
        <v>40</v>
      </c>
      <c r="B60" s="258" t="s">
        <v>72</v>
      </c>
      <c r="C60" s="258" t="s">
        <v>73</v>
      </c>
      <c r="D60" s="258" t="s">
        <v>764</v>
      </c>
      <c r="E60" s="259">
        <v>88</v>
      </c>
      <c r="F60" s="463"/>
      <c r="G60" s="463">
        <f t="shared" si="1"/>
        <v>0</v>
      </c>
      <c r="H60" s="259">
        <v>0</v>
      </c>
    </row>
    <row r="61" spans="1:8" s="2" customFormat="1" ht="21" customHeight="1">
      <c r="A61" s="257">
        <v>14</v>
      </c>
      <c r="B61" s="258" t="s">
        <v>74</v>
      </c>
      <c r="C61" s="258" t="s">
        <v>75</v>
      </c>
      <c r="D61" s="258" t="s">
        <v>764</v>
      </c>
      <c r="E61" s="259">
        <v>953</v>
      </c>
      <c r="F61" s="463"/>
      <c r="G61" s="463">
        <f t="shared" si="1"/>
        <v>0</v>
      </c>
      <c r="H61" s="259">
        <v>0</v>
      </c>
    </row>
    <row r="62" spans="1:8" s="2" customFormat="1" ht="12" customHeight="1">
      <c r="A62" s="260">
        <v>15</v>
      </c>
      <c r="B62" s="261" t="s">
        <v>76</v>
      </c>
      <c r="C62" s="261" t="s">
        <v>77</v>
      </c>
      <c r="D62" s="261" t="s">
        <v>778</v>
      </c>
      <c r="E62" s="262">
        <v>50.72</v>
      </c>
      <c r="F62" s="464"/>
      <c r="G62" s="464">
        <f t="shared" si="1"/>
        <v>0</v>
      </c>
      <c r="H62" s="262">
        <v>50.72</v>
      </c>
    </row>
    <row r="63" spans="1:8" s="2" customFormat="1" ht="21" customHeight="1">
      <c r="A63" s="257">
        <v>41</v>
      </c>
      <c r="B63" s="258" t="s">
        <v>78</v>
      </c>
      <c r="C63" s="258" t="s">
        <v>79</v>
      </c>
      <c r="D63" s="258" t="s">
        <v>764</v>
      </c>
      <c r="E63" s="259">
        <v>1100</v>
      </c>
      <c r="F63" s="463"/>
      <c r="G63" s="463">
        <f t="shared" si="1"/>
        <v>0</v>
      </c>
      <c r="H63" s="259">
        <v>0</v>
      </c>
    </row>
    <row r="64" spans="1:8" s="2" customFormat="1" ht="12" customHeight="1">
      <c r="A64" s="260">
        <v>42</v>
      </c>
      <c r="B64" s="261" t="s">
        <v>80</v>
      </c>
      <c r="C64" s="261" t="s">
        <v>81</v>
      </c>
      <c r="D64" s="261" t="s">
        <v>764</v>
      </c>
      <c r="E64" s="262">
        <v>1100</v>
      </c>
      <c r="F64" s="464"/>
      <c r="G64" s="464">
        <f t="shared" si="1"/>
        <v>0</v>
      </c>
      <c r="H64" s="262">
        <v>0.231</v>
      </c>
    </row>
    <row r="65" spans="1:8" s="2" customFormat="1" ht="12" customHeight="1">
      <c r="A65" s="257">
        <v>16</v>
      </c>
      <c r="B65" s="258" t="s">
        <v>82</v>
      </c>
      <c r="C65" s="258" t="s">
        <v>83</v>
      </c>
      <c r="D65" s="258" t="s">
        <v>886</v>
      </c>
      <c r="E65" s="259">
        <v>93.005</v>
      </c>
      <c r="F65" s="463"/>
      <c r="G65" s="463">
        <f t="shared" si="1"/>
        <v>0</v>
      </c>
      <c r="H65" s="259">
        <v>0</v>
      </c>
    </row>
    <row r="66" spans="1:8" s="2" customFormat="1" ht="30" customHeight="1">
      <c r="A66" s="251"/>
      <c r="B66" s="252" t="s">
        <v>635</v>
      </c>
      <c r="C66" s="252" t="s">
        <v>1114</v>
      </c>
      <c r="D66" s="252"/>
      <c r="E66" s="253"/>
      <c r="F66" s="461"/>
      <c r="G66" s="461">
        <f>G67</f>
        <v>0</v>
      </c>
      <c r="H66" s="253">
        <f>H67</f>
        <v>0</v>
      </c>
    </row>
    <row r="67" spans="1:8" s="2" customFormat="1" ht="12" customHeight="1">
      <c r="A67" s="257">
        <v>31</v>
      </c>
      <c r="B67" s="258" t="s">
        <v>84</v>
      </c>
      <c r="C67" s="258" t="s">
        <v>85</v>
      </c>
      <c r="D67" s="258" t="s">
        <v>1118</v>
      </c>
      <c r="E67" s="259">
        <v>40</v>
      </c>
      <c r="F67" s="463"/>
      <c r="G67" s="463">
        <f>ROUND(E67*F67,2)</f>
        <v>0</v>
      </c>
      <c r="H67" s="259">
        <v>0</v>
      </c>
    </row>
    <row r="68" spans="1:8" s="2" customFormat="1" ht="30" customHeight="1">
      <c r="A68" s="251"/>
      <c r="B68" s="252" t="s">
        <v>1115</v>
      </c>
      <c r="C68" s="252" t="s">
        <v>624</v>
      </c>
      <c r="D68" s="252"/>
      <c r="E68" s="253"/>
      <c r="F68" s="461"/>
      <c r="G68" s="461">
        <f>SUM(G69:G70)</f>
        <v>0</v>
      </c>
      <c r="H68" s="253">
        <f>SUM(H69:H70)</f>
        <v>0</v>
      </c>
    </row>
    <row r="69" spans="1:8" s="2" customFormat="1" ht="12" customHeight="1">
      <c r="A69" s="257">
        <v>32</v>
      </c>
      <c r="B69" s="258" t="s">
        <v>86</v>
      </c>
      <c r="C69" s="258" t="s">
        <v>87</v>
      </c>
      <c r="D69" s="258" t="s">
        <v>1118</v>
      </c>
      <c r="E69" s="259">
        <v>20</v>
      </c>
      <c r="F69" s="463"/>
      <c r="G69" s="463">
        <f>ROUND(E69*F69,2)</f>
        <v>0</v>
      </c>
      <c r="H69" s="259">
        <v>0</v>
      </c>
    </row>
    <row r="70" spans="1:8" s="2" customFormat="1" ht="12" customHeight="1">
      <c r="A70" s="257">
        <v>33</v>
      </c>
      <c r="B70" s="258" t="s">
        <v>88</v>
      </c>
      <c r="C70" s="258" t="s">
        <v>89</v>
      </c>
      <c r="D70" s="258" t="s">
        <v>1118</v>
      </c>
      <c r="E70" s="259">
        <v>25</v>
      </c>
      <c r="F70" s="463"/>
      <c r="G70" s="463">
        <f>ROUND(E70*F70,2)</f>
        <v>0</v>
      </c>
      <c r="H70" s="259">
        <v>0</v>
      </c>
    </row>
    <row r="71" spans="1:8" s="2" customFormat="1" ht="30" customHeight="1">
      <c r="A71" s="266"/>
      <c r="B71" s="267"/>
      <c r="C71" s="267" t="s">
        <v>746</v>
      </c>
      <c r="D71" s="267"/>
      <c r="E71" s="268"/>
      <c r="F71" s="268"/>
      <c r="G71" s="465">
        <f>G68+G66+G16+G13</f>
        <v>0</v>
      </c>
      <c r="H71" s="268">
        <f>H68+H66+H16+H13</f>
        <v>84.39997</v>
      </c>
    </row>
    <row r="73" ht="21.75" customHeight="1">
      <c r="A73" s="746" t="s">
        <v>827</v>
      </c>
    </row>
    <row r="74" spans="1:8" ht="21.75" customHeight="1">
      <c r="A74" s="923" t="s">
        <v>828</v>
      </c>
      <c r="B74" s="923"/>
      <c r="C74" s="923"/>
      <c r="D74" s="923"/>
      <c r="E74" s="923"/>
      <c r="F74" s="923"/>
      <c r="G74" s="923"/>
      <c r="H74" s="923"/>
    </row>
    <row r="75" spans="1:8" ht="21.75" customHeight="1">
      <c r="A75" s="924" t="s">
        <v>829</v>
      </c>
      <c r="B75" s="924"/>
      <c r="C75" s="924"/>
      <c r="D75" s="924"/>
      <c r="E75" s="924"/>
      <c r="F75" s="924"/>
      <c r="G75" s="924"/>
      <c r="H75" s="924"/>
    </row>
  </sheetData>
  <sheetProtection/>
  <mergeCells count="4">
    <mergeCell ref="A1:H1"/>
    <mergeCell ref="A8:C8"/>
    <mergeCell ref="A74:H74"/>
    <mergeCell ref="A75:H75"/>
  </mergeCells>
  <printOptions/>
  <pageMargins left="0.1968503937007874" right="0.1968503937007874" top="0.1968503937007874" bottom="0.1968503937007874" header="0" footer="0"/>
  <pageSetup fitToHeight="100" horizontalDpi="600" verticalDpi="600" orientation="portrait" paperSize="9" r:id="rId1"/>
  <headerFooter alignWithMargins="0">
    <oddFooter>&amp;C   Strana &amp;P  z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S38"/>
  <sheetViews>
    <sheetView showGridLines="0" view="pageBreakPreview" zoomScaleSheetLayoutView="100" workbookViewId="0" topLeftCell="A1">
      <pane ySplit="3" topLeftCell="BM10" activePane="bottomLeft" state="frozen"/>
      <selection pane="topLeft" activeCell="A1" sqref="A1"/>
      <selection pane="bottomLeft" activeCell="U38" sqref="U38"/>
    </sheetView>
  </sheetViews>
  <sheetFormatPr defaultColWidth="13.16015625" defaultRowHeight="9" customHeight="1"/>
  <cols>
    <col min="1" max="1" width="3.83203125" style="2" customWidth="1"/>
    <col min="2" max="2" width="3.16015625" style="2" customWidth="1"/>
    <col min="3" max="3" width="4.83203125" style="2" customWidth="1"/>
    <col min="4" max="4" width="14.66015625" style="2" customWidth="1"/>
    <col min="5" max="5" width="18.5" style="2" customWidth="1"/>
    <col min="6" max="6" width="0.65625" style="2" customWidth="1"/>
    <col min="7" max="7" width="4" style="2" customWidth="1"/>
    <col min="8" max="8" width="3.83203125" style="2" customWidth="1"/>
    <col min="9" max="9" width="15.5" style="2" customWidth="1"/>
    <col min="10" max="10" width="20.16015625" style="2" customWidth="1"/>
    <col min="11" max="11" width="0.82421875" style="2" customWidth="1"/>
    <col min="12" max="12" width="3.83203125" style="2" customWidth="1"/>
    <col min="13" max="13" width="4.66015625" style="2" customWidth="1"/>
    <col min="14" max="14" width="11.33203125" style="2" customWidth="1"/>
    <col min="15" max="15" width="5.5" style="2" customWidth="1"/>
    <col min="16" max="16" width="19.16015625" style="2" customWidth="1"/>
    <col min="17" max="17" width="9.33203125" style="2" customWidth="1"/>
    <col min="18" max="18" width="18.16015625" style="2" customWidth="1"/>
    <col min="19" max="19" width="0.65625" style="2" customWidth="1"/>
    <col min="20" max="16384" width="13.16015625" style="1" customWidth="1"/>
  </cols>
  <sheetData>
    <row r="1" spans="1:19" s="2" customFormat="1" ht="14.2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  <c r="P1" s="151"/>
      <c r="Q1" s="151"/>
      <c r="R1" s="151"/>
      <c r="S1" s="153"/>
    </row>
    <row r="2" spans="1:19" s="2" customFormat="1" ht="21" customHeight="1">
      <c r="A2" s="154"/>
      <c r="B2" s="131"/>
      <c r="C2" s="131"/>
      <c r="D2" s="131"/>
      <c r="E2" s="131"/>
      <c r="F2" s="131"/>
      <c r="G2" s="155" t="s">
        <v>560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56"/>
    </row>
    <row r="3" spans="1:19" s="2" customFormat="1" ht="11.25" customHeight="1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9"/>
    </row>
    <row r="4" spans="1:19" s="2" customFormat="1" ht="9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" customHeight="1">
      <c r="A5" s="18"/>
      <c r="B5" s="16" t="s">
        <v>561</v>
      </c>
      <c r="C5" s="16"/>
      <c r="D5" s="16"/>
      <c r="E5" s="788" t="s">
        <v>661</v>
      </c>
      <c r="F5" s="789"/>
      <c r="G5" s="789"/>
      <c r="H5" s="789"/>
      <c r="I5" s="789"/>
      <c r="J5" s="789"/>
      <c r="K5" s="789"/>
      <c r="L5" s="789"/>
      <c r="M5" s="790"/>
      <c r="N5" s="16"/>
      <c r="O5" s="16"/>
      <c r="P5" s="16" t="s">
        <v>563</v>
      </c>
      <c r="Q5" s="160"/>
      <c r="R5" s="20"/>
      <c r="S5" s="21"/>
    </row>
    <row r="6" spans="1:19" s="2" customFormat="1" ht="24" customHeight="1">
      <c r="A6" s="18"/>
      <c r="B6" s="16" t="s">
        <v>705</v>
      </c>
      <c r="C6" s="16"/>
      <c r="D6" s="16"/>
      <c r="E6" s="777" t="s">
        <v>344</v>
      </c>
      <c r="F6" s="778"/>
      <c r="G6" s="778"/>
      <c r="H6" s="778"/>
      <c r="I6" s="778"/>
      <c r="J6" s="778"/>
      <c r="K6" s="778"/>
      <c r="L6" s="778"/>
      <c r="M6" s="779"/>
      <c r="N6" s="16"/>
      <c r="O6" s="16"/>
      <c r="P6" s="16" t="s">
        <v>564</v>
      </c>
      <c r="Q6" s="161"/>
      <c r="R6" s="23"/>
      <c r="S6" s="21"/>
    </row>
    <row r="7" spans="1:19" s="2" customFormat="1" ht="24" customHeight="1" thickBot="1">
      <c r="A7" s="18"/>
      <c r="B7" s="16"/>
      <c r="C7" s="16"/>
      <c r="D7" s="16"/>
      <c r="E7" s="780" t="s">
        <v>577</v>
      </c>
      <c r="F7" s="764"/>
      <c r="G7" s="764"/>
      <c r="H7" s="764"/>
      <c r="I7" s="764"/>
      <c r="J7" s="764"/>
      <c r="K7" s="764"/>
      <c r="L7" s="764"/>
      <c r="M7" s="765"/>
      <c r="N7" s="16"/>
      <c r="O7" s="16"/>
      <c r="P7" s="16" t="s">
        <v>565</v>
      </c>
      <c r="Q7" s="24" t="s">
        <v>566</v>
      </c>
      <c r="R7" s="25"/>
      <c r="S7" s="21"/>
    </row>
    <row r="8" spans="1:19" s="2" customFormat="1" ht="24" customHeight="1" thickBot="1">
      <c r="A8" s="18"/>
      <c r="B8" s="766"/>
      <c r="C8" s="766"/>
      <c r="D8" s="76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567</v>
      </c>
      <c r="Q8" s="16" t="s">
        <v>568</v>
      </c>
      <c r="R8" s="16"/>
      <c r="S8" s="21"/>
    </row>
    <row r="9" spans="1:19" s="2" customFormat="1" ht="24" customHeight="1" thickBot="1">
      <c r="A9" s="18"/>
      <c r="B9" s="16" t="s">
        <v>569</v>
      </c>
      <c r="C9" s="16"/>
      <c r="D9" s="16"/>
      <c r="E9" s="797" t="s">
        <v>570</v>
      </c>
      <c r="F9" s="798"/>
      <c r="G9" s="798"/>
      <c r="H9" s="798"/>
      <c r="I9" s="798"/>
      <c r="J9" s="798"/>
      <c r="K9" s="798"/>
      <c r="L9" s="798"/>
      <c r="M9" s="799"/>
      <c r="N9" s="16"/>
      <c r="O9" s="16"/>
      <c r="P9" s="26" t="s">
        <v>571</v>
      </c>
      <c r="Q9" s="129"/>
      <c r="R9" s="128"/>
      <c r="S9" s="21"/>
    </row>
    <row r="10" spans="1:19" s="2" customFormat="1" ht="24" customHeight="1" thickBot="1">
      <c r="A10" s="18"/>
      <c r="B10" s="16" t="s">
        <v>572</v>
      </c>
      <c r="C10" s="16"/>
      <c r="D10" s="16"/>
      <c r="E10" s="803" t="s">
        <v>573</v>
      </c>
      <c r="F10" s="781"/>
      <c r="G10" s="781"/>
      <c r="H10" s="781"/>
      <c r="I10" s="781"/>
      <c r="J10" s="781"/>
      <c r="K10" s="781"/>
      <c r="L10" s="781"/>
      <c r="M10" s="782"/>
      <c r="N10" s="16"/>
      <c r="O10" s="16"/>
      <c r="P10" s="26" t="s">
        <v>574</v>
      </c>
      <c r="Q10" s="129" t="s">
        <v>575</v>
      </c>
      <c r="R10" s="128"/>
      <c r="S10" s="21"/>
    </row>
    <row r="11" spans="1:19" s="2" customFormat="1" ht="24" customHeight="1" thickBot="1">
      <c r="A11" s="18"/>
      <c r="B11" s="16" t="s">
        <v>576</v>
      </c>
      <c r="C11" s="16"/>
      <c r="D11" s="16"/>
      <c r="E11" s="803" t="s">
        <v>577</v>
      </c>
      <c r="F11" s="781"/>
      <c r="G11" s="781"/>
      <c r="H11" s="781"/>
      <c r="I11" s="781"/>
      <c r="J11" s="781"/>
      <c r="K11" s="781"/>
      <c r="L11" s="781"/>
      <c r="M11" s="782"/>
      <c r="N11" s="16"/>
      <c r="O11" s="16"/>
      <c r="P11" s="26"/>
      <c r="Q11" s="129"/>
      <c r="R11" s="128"/>
      <c r="S11" s="21"/>
    </row>
    <row r="12" spans="1:19" s="2" customFormat="1" ht="21" customHeight="1" thickBot="1">
      <c r="A12" s="29"/>
      <c r="B12" s="801" t="s">
        <v>578</v>
      </c>
      <c r="C12" s="801"/>
      <c r="D12" s="801"/>
      <c r="E12" s="783"/>
      <c r="F12" s="768"/>
      <c r="G12" s="768"/>
      <c r="H12" s="768"/>
      <c r="I12" s="768"/>
      <c r="J12" s="768"/>
      <c r="K12" s="768"/>
      <c r="L12" s="768"/>
      <c r="M12" s="769"/>
      <c r="N12" s="28"/>
      <c r="O12" s="28"/>
      <c r="P12" s="30"/>
      <c r="Q12" s="770"/>
      <c r="R12" s="771"/>
      <c r="S12" s="31"/>
    </row>
    <row r="13" spans="1:19" s="2" customFormat="1" ht="9.75" customHeight="1" thickBot="1">
      <c r="A13" s="29"/>
      <c r="B13" s="28"/>
      <c r="C13" s="28"/>
      <c r="D13" s="28"/>
      <c r="E13" s="135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135"/>
      <c r="Q13" s="135"/>
      <c r="R13" s="28"/>
      <c r="S13" s="31"/>
    </row>
    <row r="14" spans="1:19" s="2" customFormat="1" ht="18" customHeight="1" thickBot="1">
      <c r="A14" s="18"/>
      <c r="B14" s="16"/>
      <c r="C14" s="16"/>
      <c r="D14" s="16"/>
      <c r="E14" s="162" t="s">
        <v>579</v>
      </c>
      <c r="F14" s="16"/>
      <c r="G14" s="28"/>
      <c r="H14" s="16" t="s">
        <v>580</v>
      </c>
      <c r="I14" s="28"/>
      <c r="J14" s="16"/>
      <c r="K14" s="16"/>
      <c r="L14" s="16"/>
      <c r="M14" s="16"/>
      <c r="N14" s="16"/>
      <c r="O14" s="16"/>
      <c r="P14" s="16" t="s">
        <v>582</v>
      </c>
      <c r="Q14" s="19"/>
      <c r="R14" s="20"/>
      <c r="S14" s="21"/>
    </row>
    <row r="15" spans="1:19" s="2" customFormat="1" ht="18" customHeight="1" thickBot="1">
      <c r="A15" s="18"/>
      <c r="B15" s="16"/>
      <c r="C15" s="16"/>
      <c r="D15" s="16"/>
      <c r="E15" s="30"/>
      <c r="F15" s="16"/>
      <c r="G15" s="28"/>
      <c r="H15" s="772"/>
      <c r="I15" s="773"/>
      <c r="J15" s="16"/>
      <c r="K15" s="16"/>
      <c r="L15" s="16"/>
      <c r="M15" s="16"/>
      <c r="N15" s="16"/>
      <c r="O15" s="16"/>
      <c r="P15" s="163" t="s">
        <v>583</v>
      </c>
      <c r="Q15" s="164"/>
      <c r="R15" s="25"/>
      <c r="S15" s="21"/>
    </row>
    <row r="16" spans="1:19" s="2" customFormat="1" ht="9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7"/>
    </row>
    <row r="17" spans="1:19" s="2" customFormat="1" ht="20.25" customHeight="1">
      <c r="A17" s="165"/>
      <c r="B17" s="166"/>
      <c r="C17" s="166"/>
      <c r="D17" s="166"/>
      <c r="E17" s="40" t="s">
        <v>706</v>
      </c>
      <c r="F17" s="166"/>
      <c r="G17" s="166"/>
      <c r="H17" s="166"/>
      <c r="I17" s="166"/>
      <c r="J17" s="166"/>
      <c r="K17" s="166"/>
      <c r="L17" s="166"/>
      <c r="M17" s="166"/>
      <c r="N17" s="166"/>
      <c r="O17" s="36"/>
      <c r="P17" s="166"/>
      <c r="Q17" s="166"/>
      <c r="R17" s="166"/>
      <c r="S17" s="167"/>
    </row>
    <row r="18" spans="1:19" s="2" customFormat="1" ht="21" customHeight="1">
      <c r="A18" s="168" t="s">
        <v>707</v>
      </c>
      <c r="B18" s="169"/>
      <c r="C18" s="169"/>
      <c r="D18" s="170"/>
      <c r="E18" s="171" t="s">
        <v>589</v>
      </c>
      <c r="F18" s="170"/>
      <c r="G18" s="171" t="s">
        <v>708</v>
      </c>
      <c r="H18" s="169"/>
      <c r="I18" s="170"/>
      <c r="J18" s="171" t="s">
        <v>709</v>
      </c>
      <c r="K18" s="169"/>
      <c r="L18" s="171" t="s">
        <v>710</v>
      </c>
      <c r="M18" s="169"/>
      <c r="N18" s="169"/>
      <c r="O18" s="172"/>
      <c r="P18" s="170"/>
      <c r="Q18" s="171" t="s">
        <v>711</v>
      </c>
      <c r="R18" s="169"/>
      <c r="S18" s="173"/>
    </row>
    <row r="19" spans="1:19" s="2" customFormat="1" ht="18.75" customHeight="1">
      <c r="A19" s="174"/>
      <c r="B19" s="175"/>
      <c r="C19" s="175"/>
      <c r="D19" s="176">
        <v>0</v>
      </c>
      <c r="E19" s="92">
        <v>0</v>
      </c>
      <c r="F19" s="177"/>
      <c r="G19" s="178"/>
      <c r="H19" s="175"/>
      <c r="I19" s="176">
        <v>0</v>
      </c>
      <c r="J19" s="92">
        <v>0</v>
      </c>
      <c r="K19" s="179"/>
      <c r="L19" s="178"/>
      <c r="M19" s="175"/>
      <c r="N19" s="175"/>
      <c r="O19" s="180"/>
      <c r="P19" s="176">
        <v>0</v>
      </c>
      <c r="Q19" s="178"/>
      <c r="R19" s="181">
        <v>0</v>
      </c>
      <c r="S19" s="182"/>
    </row>
    <row r="20" spans="1:19" s="2" customFormat="1" ht="20.25" customHeight="1">
      <c r="A20" s="165"/>
      <c r="B20" s="166"/>
      <c r="C20" s="166"/>
      <c r="D20" s="166"/>
      <c r="E20" s="40" t="s">
        <v>712</v>
      </c>
      <c r="F20" s="166"/>
      <c r="G20" s="166"/>
      <c r="H20" s="166"/>
      <c r="I20" s="166"/>
      <c r="J20" s="183" t="s">
        <v>591</v>
      </c>
      <c r="K20" s="166"/>
      <c r="L20" s="166"/>
      <c r="M20" s="166"/>
      <c r="N20" s="166"/>
      <c r="O20" s="36"/>
      <c r="P20" s="166"/>
      <c r="Q20" s="166"/>
      <c r="R20" s="166"/>
      <c r="S20" s="167"/>
    </row>
    <row r="21" spans="1:19" s="2" customFormat="1" ht="18.75" customHeight="1">
      <c r="A21" s="64" t="s">
        <v>592</v>
      </c>
      <c r="B21" s="184"/>
      <c r="C21" s="66" t="s">
        <v>593</v>
      </c>
      <c r="D21" s="67"/>
      <c r="E21" s="67"/>
      <c r="F21" s="69"/>
      <c r="G21" s="64" t="s">
        <v>594</v>
      </c>
      <c r="H21" s="65"/>
      <c r="I21" s="66" t="s">
        <v>595</v>
      </c>
      <c r="J21" s="67"/>
      <c r="K21" s="67"/>
      <c r="L21" s="64" t="s">
        <v>596</v>
      </c>
      <c r="M21" s="65"/>
      <c r="N21" s="66" t="s">
        <v>597</v>
      </c>
      <c r="O21" s="70"/>
      <c r="P21" s="67"/>
      <c r="Q21" s="67"/>
      <c r="R21" s="67"/>
      <c r="S21" s="69"/>
    </row>
    <row r="22" spans="1:19" s="2" customFormat="1" ht="18.75" customHeight="1">
      <c r="A22" s="71" t="s">
        <v>598</v>
      </c>
      <c r="B22" s="185" t="s">
        <v>599</v>
      </c>
      <c r="C22" s="186"/>
      <c r="D22" s="74" t="s">
        <v>600</v>
      </c>
      <c r="E22" s="75">
        <v>0</v>
      </c>
      <c r="F22" s="187"/>
      <c r="G22" s="71" t="s">
        <v>601</v>
      </c>
      <c r="H22" s="77" t="s">
        <v>713</v>
      </c>
      <c r="I22" s="112"/>
      <c r="J22" s="188">
        <v>0</v>
      </c>
      <c r="K22" s="189"/>
      <c r="L22" s="71" t="s">
        <v>603</v>
      </c>
      <c r="M22" s="80" t="s">
        <v>604</v>
      </c>
      <c r="N22" s="87"/>
      <c r="O22" s="172"/>
      <c r="P22" s="87"/>
      <c r="Q22" s="190"/>
      <c r="R22" s="75">
        <v>0</v>
      </c>
      <c r="S22" s="187"/>
    </row>
    <row r="23" spans="1:19" s="2" customFormat="1" ht="18.75" customHeight="1">
      <c r="A23" s="71" t="s">
        <v>605</v>
      </c>
      <c r="B23" s="191"/>
      <c r="C23" s="192"/>
      <c r="D23" s="74" t="s">
        <v>606</v>
      </c>
      <c r="E23" s="75">
        <v>0</v>
      </c>
      <c r="F23" s="187"/>
      <c r="G23" s="71" t="s">
        <v>607</v>
      </c>
      <c r="H23" s="16" t="s">
        <v>608</v>
      </c>
      <c r="I23" s="112"/>
      <c r="J23" s="188">
        <v>0</v>
      </c>
      <c r="K23" s="189"/>
      <c r="L23" s="71" t="s">
        <v>609</v>
      </c>
      <c r="M23" s="80" t="s">
        <v>610</v>
      </c>
      <c r="N23" s="87"/>
      <c r="O23" s="172"/>
      <c r="P23" s="87"/>
      <c r="Q23" s="190"/>
      <c r="R23" s="75">
        <v>0</v>
      </c>
      <c r="S23" s="187"/>
    </row>
    <row r="24" spans="1:19" s="2" customFormat="1" ht="18.75" customHeight="1">
      <c r="A24" s="71" t="s">
        <v>611</v>
      </c>
      <c r="B24" s="185" t="s">
        <v>612</v>
      </c>
      <c r="C24" s="186"/>
      <c r="D24" s="74" t="s">
        <v>600</v>
      </c>
      <c r="E24" s="75">
        <v>0</v>
      </c>
      <c r="F24" s="187"/>
      <c r="G24" s="71" t="s">
        <v>613</v>
      </c>
      <c r="H24" s="77" t="s">
        <v>614</v>
      </c>
      <c r="I24" s="112"/>
      <c r="J24" s="188">
        <v>0</v>
      </c>
      <c r="K24" s="189"/>
      <c r="L24" s="71" t="s">
        <v>615</v>
      </c>
      <c r="M24" s="80" t="s">
        <v>616</v>
      </c>
      <c r="N24" s="87"/>
      <c r="O24" s="172"/>
      <c r="P24" s="87"/>
      <c r="Q24" s="190"/>
      <c r="R24" s="75">
        <v>0</v>
      </c>
      <c r="S24" s="187"/>
    </row>
    <row r="25" spans="1:19" s="2" customFormat="1" ht="18.75" customHeight="1">
      <c r="A25" s="71" t="s">
        <v>617</v>
      </c>
      <c r="B25" s="191"/>
      <c r="C25" s="192"/>
      <c r="D25" s="74" t="s">
        <v>606</v>
      </c>
      <c r="E25" s="75">
        <v>0</v>
      </c>
      <c r="F25" s="187"/>
      <c r="G25" s="71" t="s">
        <v>618</v>
      </c>
      <c r="H25" s="77"/>
      <c r="I25" s="112"/>
      <c r="J25" s="188">
        <v>0</v>
      </c>
      <c r="K25" s="189"/>
      <c r="L25" s="71" t="s">
        <v>619</v>
      </c>
      <c r="M25" s="80" t="s">
        <v>620</v>
      </c>
      <c r="N25" s="87"/>
      <c r="O25" s="172"/>
      <c r="P25" s="87"/>
      <c r="Q25" s="190"/>
      <c r="R25" s="75">
        <v>0</v>
      </c>
      <c r="S25" s="187"/>
    </row>
    <row r="26" spans="1:19" s="2" customFormat="1" ht="18.75" customHeight="1">
      <c r="A26" s="71" t="s">
        <v>621</v>
      </c>
      <c r="B26" s="185" t="s">
        <v>622</v>
      </c>
      <c r="C26" s="186"/>
      <c r="D26" s="74" t="s">
        <v>600</v>
      </c>
      <c r="E26" s="75">
        <f>'9312001 - Rekapitulácia rozpočt'!C16</f>
        <v>0</v>
      </c>
      <c r="F26" s="187"/>
      <c r="G26" s="86"/>
      <c r="H26" s="87"/>
      <c r="I26" s="112"/>
      <c r="J26" s="188"/>
      <c r="K26" s="189"/>
      <c r="L26" s="71" t="s">
        <v>623</v>
      </c>
      <c r="M26" s="80" t="s">
        <v>624</v>
      </c>
      <c r="N26" s="87"/>
      <c r="O26" s="172"/>
      <c r="P26" s="87"/>
      <c r="Q26" s="190"/>
      <c r="R26" s="75">
        <v>0</v>
      </c>
      <c r="S26" s="187"/>
    </row>
    <row r="27" spans="1:19" s="2" customFormat="1" ht="18.75" customHeight="1">
      <c r="A27" s="71" t="s">
        <v>625</v>
      </c>
      <c r="B27" s="191"/>
      <c r="C27" s="192"/>
      <c r="D27" s="74" t="s">
        <v>606</v>
      </c>
      <c r="E27" s="75">
        <f>'9312001 - Rekapitulácia rozpočt'!D16</f>
        <v>0</v>
      </c>
      <c r="F27" s="187"/>
      <c r="G27" s="86"/>
      <c r="H27" s="87"/>
      <c r="I27" s="112"/>
      <c r="J27" s="188"/>
      <c r="K27" s="189"/>
      <c r="L27" s="71" t="s">
        <v>626</v>
      </c>
      <c r="M27" s="77" t="s">
        <v>627</v>
      </c>
      <c r="N27" s="87"/>
      <c r="O27" s="172"/>
      <c r="P27" s="87"/>
      <c r="Q27" s="112"/>
      <c r="R27" s="75">
        <v>0</v>
      </c>
      <c r="S27" s="187"/>
    </row>
    <row r="28" spans="1:19" s="2" customFormat="1" ht="18.75" customHeight="1">
      <c r="A28" s="71" t="s">
        <v>628</v>
      </c>
      <c r="B28" s="802" t="s">
        <v>629</v>
      </c>
      <c r="C28" s="802"/>
      <c r="D28" s="802"/>
      <c r="E28" s="193">
        <f>SUM(E22:E27)</f>
        <v>0</v>
      </c>
      <c r="F28" s="167"/>
      <c r="G28" s="71" t="s">
        <v>630</v>
      </c>
      <c r="H28" s="89" t="s">
        <v>631</v>
      </c>
      <c r="I28" s="112"/>
      <c r="J28" s="194"/>
      <c r="K28" s="195"/>
      <c r="L28" s="71" t="s">
        <v>632</v>
      </c>
      <c r="M28" s="89" t="s">
        <v>633</v>
      </c>
      <c r="N28" s="87"/>
      <c r="O28" s="172"/>
      <c r="P28" s="87"/>
      <c r="Q28" s="112"/>
      <c r="R28" s="193">
        <v>0</v>
      </c>
      <c r="S28" s="167"/>
    </row>
    <row r="29" spans="1:19" s="2" customFormat="1" ht="18.75" customHeight="1">
      <c r="A29" s="90" t="s">
        <v>634</v>
      </c>
      <c r="B29" s="91" t="s">
        <v>635</v>
      </c>
      <c r="C29" s="196"/>
      <c r="D29" s="197"/>
      <c r="E29" s="198">
        <v>0</v>
      </c>
      <c r="F29" s="37"/>
      <c r="G29" s="90" t="s">
        <v>636</v>
      </c>
      <c r="H29" s="91" t="s">
        <v>637</v>
      </c>
      <c r="I29" s="197"/>
      <c r="J29" s="199">
        <v>0</v>
      </c>
      <c r="K29" s="200"/>
      <c r="L29" s="90" t="s">
        <v>638</v>
      </c>
      <c r="M29" s="91" t="s">
        <v>639</v>
      </c>
      <c r="N29" s="196"/>
      <c r="O29" s="36"/>
      <c r="P29" s="196"/>
      <c r="Q29" s="197"/>
      <c r="R29" s="198">
        <v>0</v>
      </c>
      <c r="S29" s="37"/>
    </row>
    <row r="30" spans="1:19" s="2" customFormat="1" ht="18.75" customHeight="1">
      <c r="A30" s="93" t="s">
        <v>572</v>
      </c>
      <c r="B30" s="15"/>
      <c r="C30" s="15"/>
      <c r="D30" s="15"/>
      <c r="E30" s="15"/>
      <c r="F30" s="201"/>
      <c r="G30" s="202"/>
      <c r="H30" s="15"/>
      <c r="I30" s="15"/>
      <c r="J30" s="15"/>
      <c r="K30" s="15"/>
      <c r="L30" s="64" t="s">
        <v>640</v>
      </c>
      <c r="M30" s="170"/>
      <c r="N30" s="66" t="s">
        <v>641</v>
      </c>
      <c r="O30" s="70"/>
      <c r="P30" s="169"/>
      <c r="Q30" s="169"/>
      <c r="R30" s="169"/>
      <c r="S30" s="173"/>
    </row>
    <row r="31" spans="1:19" s="2" customFormat="1" ht="18.75" customHeight="1">
      <c r="A31" s="18"/>
      <c r="B31" s="16"/>
      <c r="C31" s="16"/>
      <c r="D31" s="16"/>
      <c r="E31" s="16"/>
      <c r="F31" s="203"/>
      <c r="G31" s="204"/>
      <c r="H31" s="16"/>
      <c r="I31" s="16"/>
      <c r="J31" s="16"/>
      <c r="K31" s="16"/>
      <c r="L31" s="71" t="s">
        <v>642</v>
      </c>
      <c r="M31" s="77" t="s">
        <v>643</v>
      </c>
      <c r="N31" s="87"/>
      <c r="O31" s="172"/>
      <c r="P31" s="87"/>
      <c r="Q31" s="112"/>
      <c r="R31" s="193">
        <f>E28+J28+R28+E29+J29+R29</f>
        <v>0</v>
      </c>
      <c r="S31" s="167"/>
    </row>
    <row r="32" spans="1:19" s="2" customFormat="1" ht="18.75" customHeight="1" thickBot="1">
      <c r="A32" s="104" t="s">
        <v>644</v>
      </c>
      <c r="B32" s="172"/>
      <c r="C32" s="172"/>
      <c r="D32" s="172"/>
      <c r="E32" s="172"/>
      <c r="F32" s="192"/>
      <c r="G32" s="105" t="s">
        <v>645</v>
      </c>
      <c r="H32" s="172"/>
      <c r="I32" s="172"/>
      <c r="J32" s="172"/>
      <c r="K32" s="172"/>
      <c r="L32" s="71" t="s">
        <v>646</v>
      </c>
      <c r="M32" s="80" t="s">
        <v>647</v>
      </c>
      <c r="N32" s="109">
        <v>20</v>
      </c>
      <c r="O32" s="205" t="s">
        <v>648</v>
      </c>
      <c r="P32" s="111">
        <f>R31</f>
        <v>0</v>
      </c>
      <c r="Q32" s="112"/>
      <c r="R32" s="113">
        <f>P32*0.2</f>
        <v>0</v>
      </c>
      <c r="S32" s="206"/>
    </row>
    <row r="33" spans="1:19" s="2" customFormat="1" ht="12.75" customHeight="1" hidden="1">
      <c r="A33" s="114"/>
      <c r="B33" s="207"/>
      <c r="C33" s="207"/>
      <c r="D33" s="207"/>
      <c r="E33" s="207"/>
      <c r="F33" s="186"/>
      <c r="G33" s="208"/>
      <c r="H33" s="207"/>
      <c r="I33" s="207"/>
      <c r="J33" s="207"/>
      <c r="K33" s="207"/>
      <c r="L33" s="209"/>
      <c r="M33" s="210"/>
      <c r="N33" s="211"/>
      <c r="O33" s="212"/>
      <c r="P33" s="213"/>
      <c r="Q33" s="211"/>
      <c r="R33" s="214"/>
      <c r="S33" s="187"/>
    </row>
    <row r="34" spans="1:19" s="2" customFormat="1" ht="35.25" customHeight="1" thickBot="1">
      <c r="A34" s="120" t="s">
        <v>569</v>
      </c>
      <c r="B34" s="215"/>
      <c r="C34" s="215"/>
      <c r="D34" s="215"/>
      <c r="E34" s="16"/>
      <c r="F34" s="203"/>
      <c r="G34" s="204"/>
      <c r="H34" s="16"/>
      <c r="I34" s="16"/>
      <c r="J34" s="16"/>
      <c r="K34" s="16"/>
      <c r="L34" s="90" t="s">
        <v>649</v>
      </c>
      <c r="M34" s="767" t="s">
        <v>650</v>
      </c>
      <c r="N34" s="800"/>
      <c r="O34" s="800"/>
      <c r="P34" s="800"/>
      <c r="Q34" s="197"/>
      <c r="R34" s="216">
        <f>R31+R32</f>
        <v>0</v>
      </c>
      <c r="S34" s="128"/>
    </row>
    <row r="35" spans="1:19" s="2" customFormat="1" ht="33" customHeight="1">
      <c r="A35" s="104" t="s">
        <v>644</v>
      </c>
      <c r="B35" s="172"/>
      <c r="C35" s="172"/>
      <c r="D35" s="172"/>
      <c r="E35" s="172"/>
      <c r="F35" s="192"/>
      <c r="G35" s="105" t="s">
        <v>645</v>
      </c>
      <c r="H35" s="172"/>
      <c r="I35" s="172"/>
      <c r="J35" s="172"/>
      <c r="K35" s="172"/>
      <c r="L35" s="64" t="s">
        <v>651</v>
      </c>
      <c r="M35" s="170"/>
      <c r="N35" s="66" t="s">
        <v>652</v>
      </c>
      <c r="O35" s="70"/>
      <c r="P35" s="169"/>
      <c r="Q35" s="169"/>
      <c r="R35" s="217"/>
      <c r="S35" s="173"/>
    </row>
    <row r="36" spans="1:19" s="2" customFormat="1" ht="20.25" customHeight="1">
      <c r="A36" s="123" t="s">
        <v>576</v>
      </c>
      <c r="B36" s="207"/>
      <c r="C36" s="207"/>
      <c r="D36" s="207"/>
      <c r="E36" s="207"/>
      <c r="F36" s="186"/>
      <c r="G36" s="218"/>
      <c r="H36" s="207"/>
      <c r="I36" s="207"/>
      <c r="J36" s="207"/>
      <c r="K36" s="207"/>
      <c r="L36" s="71" t="s">
        <v>653</v>
      </c>
      <c r="M36" s="77" t="s">
        <v>714</v>
      </c>
      <c r="N36" s="87"/>
      <c r="O36" s="172"/>
      <c r="P36" s="87"/>
      <c r="Q36" s="112"/>
      <c r="R36" s="75">
        <v>0</v>
      </c>
      <c r="S36" s="187"/>
    </row>
    <row r="37" spans="1:19" s="2" customFormat="1" ht="18.75" customHeight="1">
      <c r="A37" s="18"/>
      <c r="B37" s="16"/>
      <c r="C37" s="16"/>
      <c r="D37" s="16"/>
      <c r="E37" s="16"/>
      <c r="F37" s="203"/>
      <c r="G37" s="219"/>
      <c r="H37" s="16"/>
      <c r="I37" s="16"/>
      <c r="J37" s="16"/>
      <c r="K37" s="16"/>
      <c r="L37" s="71" t="s">
        <v>655</v>
      </c>
      <c r="M37" s="77" t="s">
        <v>656</v>
      </c>
      <c r="N37" s="87"/>
      <c r="O37" s="172"/>
      <c r="P37" s="87"/>
      <c r="Q37" s="112"/>
      <c r="R37" s="75">
        <v>0</v>
      </c>
      <c r="S37" s="187"/>
    </row>
    <row r="38" spans="1:19" s="2" customFormat="1" ht="18.75" customHeight="1" thickBot="1">
      <c r="A38" s="124" t="s">
        <v>644</v>
      </c>
      <c r="B38" s="36"/>
      <c r="C38" s="36"/>
      <c r="D38" s="36"/>
      <c r="E38" s="36"/>
      <c r="F38" s="220"/>
      <c r="G38" s="126" t="s">
        <v>645</v>
      </c>
      <c r="H38" s="36"/>
      <c r="I38" s="36"/>
      <c r="J38" s="36"/>
      <c r="K38" s="36"/>
      <c r="L38" s="90" t="s">
        <v>657</v>
      </c>
      <c r="M38" s="91" t="s">
        <v>715</v>
      </c>
      <c r="N38" s="196"/>
      <c r="O38" s="221"/>
      <c r="P38" s="196"/>
      <c r="Q38" s="197"/>
      <c r="R38" s="92">
        <v>0</v>
      </c>
      <c r="S38" s="222"/>
    </row>
  </sheetData>
  <sheetProtection/>
  <mergeCells count="13">
    <mergeCell ref="B28:D28"/>
    <mergeCell ref="B12:D12"/>
    <mergeCell ref="E12:M12"/>
    <mergeCell ref="Q12:R12"/>
    <mergeCell ref="H15:I15"/>
    <mergeCell ref="E9:M9"/>
    <mergeCell ref="E10:M10"/>
    <mergeCell ref="M34:P34"/>
    <mergeCell ref="E11:M11"/>
    <mergeCell ref="E5:M5"/>
    <mergeCell ref="E6:M6"/>
    <mergeCell ref="E7:M7"/>
    <mergeCell ref="B8:D8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74" r:id="rId1"/>
  <headerFooter alignWithMargins="0">
    <oddFooter>&amp;C   Strana &amp;P  z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view="pageBreakPreview" zoomScaleSheetLayoutView="100" workbookViewId="0" topLeftCell="A1">
      <selection activeCell="D59" sqref="D59"/>
    </sheetView>
  </sheetViews>
  <sheetFormatPr defaultColWidth="13.33203125" defaultRowHeight="9" customHeight="1"/>
  <cols>
    <col min="1" max="1" width="19.33203125" style="505" customWidth="1"/>
    <col min="2" max="2" width="90.5" style="505" customWidth="1"/>
    <col min="3" max="3" width="27.5" style="505" customWidth="1"/>
    <col min="4" max="4" width="26.33203125" style="505" customWidth="1"/>
    <col min="5" max="5" width="26.83203125" style="505" customWidth="1"/>
    <col min="6" max="7" width="24.66015625" style="505" customWidth="1"/>
    <col min="8" max="16384" width="13.33203125" style="505" customWidth="1"/>
  </cols>
  <sheetData>
    <row r="1" spans="1:7" ht="30" customHeight="1">
      <c r="A1" s="841" t="s">
        <v>721</v>
      </c>
      <c r="B1" s="841"/>
      <c r="C1" s="841"/>
      <c r="D1" s="841"/>
      <c r="E1" s="841"/>
      <c r="F1" s="841"/>
      <c r="G1" s="841"/>
    </row>
    <row r="2" spans="1:7" ht="12" customHeight="1">
      <c r="A2" s="224" t="s">
        <v>722</v>
      </c>
      <c r="B2" s="224"/>
      <c r="C2" s="224"/>
      <c r="D2" s="224"/>
      <c r="E2" s="224"/>
      <c r="F2" s="224"/>
      <c r="G2" s="224"/>
    </row>
    <row r="3" spans="1:7" ht="12" customHeight="1">
      <c r="A3" s="224" t="s">
        <v>345</v>
      </c>
      <c r="B3" s="224"/>
      <c r="C3" s="224"/>
      <c r="D3" s="224"/>
      <c r="E3" s="224"/>
      <c r="F3" s="224"/>
      <c r="G3" s="224"/>
    </row>
    <row r="4" spans="1:7" ht="12.75" customHeight="1">
      <c r="A4" s="225"/>
      <c r="B4" s="225"/>
      <c r="C4" s="224"/>
      <c r="D4" s="224"/>
      <c r="E4" s="224"/>
      <c r="F4" s="224"/>
      <c r="G4" s="224"/>
    </row>
    <row r="5" spans="1:7" ht="6" customHeight="1">
      <c r="A5" s="226"/>
      <c r="B5" s="226"/>
      <c r="C5" s="226"/>
      <c r="D5" s="226"/>
      <c r="E5" s="226"/>
      <c r="F5" s="226"/>
      <c r="G5" s="226"/>
    </row>
    <row r="6" spans="1:7" ht="12.75" customHeight="1">
      <c r="A6" s="227" t="s">
        <v>726</v>
      </c>
      <c r="B6" s="227"/>
      <c r="C6" s="228"/>
      <c r="D6" s="229"/>
      <c r="E6" s="228"/>
      <c r="F6" s="228"/>
      <c r="G6" s="228"/>
    </row>
    <row r="7" spans="1:7" ht="14.25" customHeight="1">
      <c r="A7" s="227" t="s">
        <v>727</v>
      </c>
      <c r="B7" s="227"/>
      <c r="C7" s="230"/>
      <c r="D7" s="842" t="s">
        <v>728</v>
      </c>
      <c r="E7" s="843"/>
      <c r="F7" s="844"/>
      <c r="G7" s="230"/>
    </row>
    <row r="8" spans="1:7" ht="14.25" customHeight="1">
      <c r="A8" s="227" t="s">
        <v>729</v>
      </c>
      <c r="B8" s="227"/>
      <c r="C8" s="230"/>
      <c r="D8" s="227" t="s">
        <v>667</v>
      </c>
      <c r="E8" s="230"/>
      <c r="F8" s="230"/>
      <c r="G8" s="230"/>
    </row>
    <row r="9" spans="1:7" ht="6" customHeight="1">
      <c r="A9" s="231"/>
      <c r="B9" s="231"/>
      <c r="C9" s="231"/>
      <c r="D9" s="231"/>
      <c r="E9" s="231"/>
      <c r="F9" s="231"/>
      <c r="G9" s="231"/>
    </row>
    <row r="10" spans="1:7" ht="23.25" customHeight="1">
      <c r="A10" s="232" t="s">
        <v>668</v>
      </c>
      <c r="B10" s="232" t="s">
        <v>731</v>
      </c>
      <c r="C10" s="232" t="s">
        <v>732</v>
      </c>
      <c r="D10" s="232" t="s">
        <v>606</v>
      </c>
      <c r="E10" s="232" t="s">
        <v>733</v>
      </c>
      <c r="F10" s="232" t="s">
        <v>734</v>
      </c>
      <c r="G10" s="232" t="s">
        <v>735</v>
      </c>
    </row>
    <row r="11" spans="1:7" ht="12.75" customHeight="1" hidden="1">
      <c r="A11" s="232" t="s">
        <v>598</v>
      </c>
      <c r="B11" s="232" t="s">
        <v>605</v>
      </c>
      <c r="C11" s="233" t="s">
        <v>611</v>
      </c>
      <c r="D11" s="233" t="s">
        <v>617</v>
      </c>
      <c r="E11" s="233" t="s">
        <v>621</v>
      </c>
      <c r="F11" s="233" t="s">
        <v>625</v>
      </c>
      <c r="G11" s="233" t="s">
        <v>628</v>
      </c>
    </row>
    <row r="12" spans="1:7" ht="3.75" customHeight="1">
      <c r="A12" s="234"/>
      <c r="B12" s="234"/>
      <c r="C12" s="231"/>
      <c r="D12" s="231"/>
      <c r="E12" s="231"/>
      <c r="F12" s="231"/>
      <c r="G12" s="231"/>
    </row>
    <row r="13" spans="1:7" ht="30" customHeight="1">
      <c r="A13" s="235" t="s">
        <v>1108</v>
      </c>
      <c r="B13" s="236" t="s">
        <v>1109</v>
      </c>
      <c r="C13" s="495">
        <f>SUM(C14:C15)</f>
        <v>0</v>
      </c>
      <c r="D13" s="495">
        <f>SUM(D14:D15)</f>
        <v>0</v>
      </c>
      <c r="E13" s="495">
        <f>SUM(E14:E15)</f>
        <v>0</v>
      </c>
      <c r="F13" s="237">
        <f>SUM(F14:F15)</f>
        <v>0.9392699999999999</v>
      </c>
      <c r="G13" s="237">
        <f>SUM(G14:G15)</f>
        <v>0</v>
      </c>
    </row>
    <row r="14" spans="1:7" ht="27.75" customHeight="1">
      <c r="A14" s="238" t="s">
        <v>1110</v>
      </c>
      <c r="B14" s="239" t="s">
        <v>1111</v>
      </c>
      <c r="C14" s="496">
        <f>'9312001 - Rozpočet'!G16+'9312001 - Rozpočet'!G18+'9312001 - Rozpočet'!G20+'9312001 - Rozpočet'!G23+'9312001 - Rozpočet'!G26+'9312001 - Rozpočet'!G28+'9312001 - Rozpočet'!G30+'9312001 - Rozpočet'!G32</f>
        <v>0</v>
      </c>
      <c r="D14" s="496">
        <f>'9312001 - Rozpočet'!G15+'9312001 - Rozpočet'!G17+'9312001 - Rozpočet'!G19+'9312001 - Rozpočet'!G21+'9312001 - Rozpočet'!G22+'9312001 - Rozpočet'!G24+'9312001 - Rozpočet'!G25+'9312001 - Rozpočet'!G27+'9312001 - Rozpočet'!G29+'9312001 - Rozpočet'!G31</f>
        <v>0</v>
      </c>
      <c r="E14" s="496">
        <f>D14+C14</f>
        <v>0</v>
      </c>
      <c r="F14" s="240">
        <v>0.20539</v>
      </c>
      <c r="G14" s="240">
        <v>0</v>
      </c>
    </row>
    <row r="15" spans="1:7" ht="27.75" customHeight="1">
      <c r="A15" s="238" t="s">
        <v>1112</v>
      </c>
      <c r="B15" s="239" t="s">
        <v>1113</v>
      </c>
      <c r="C15" s="496">
        <f>'9312001 - Rozpočet'!G35+'9312001 - Rozpočet'!G36+'9312001 - Rozpočet'!G37+'9312001 - Rozpočet'!G38+'9312001 - Rozpočet'!G41</f>
        <v>0</v>
      </c>
      <c r="D15" s="496">
        <f>'9312001 - Rozpočet'!G34+'9312001 - Rozpočet'!G39+'9312001 - Rozpočet'!G40</f>
        <v>0</v>
      </c>
      <c r="E15" s="496">
        <f>D15+C15</f>
        <v>0</v>
      </c>
      <c r="F15" s="240">
        <v>0.73388</v>
      </c>
      <c r="G15" s="240">
        <v>0</v>
      </c>
    </row>
    <row r="16" spans="1:7" ht="30" customHeight="1">
      <c r="A16" s="241"/>
      <c r="B16" s="242" t="s">
        <v>746</v>
      </c>
      <c r="C16" s="497">
        <f>C13</f>
        <v>0</v>
      </c>
      <c r="D16" s="497">
        <f>D13</f>
        <v>0</v>
      </c>
      <c r="E16" s="497">
        <f>E13</f>
        <v>0</v>
      </c>
      <c r="F16" s="243">
        <f>F13</f>
        <v>0.9392699999999999</v>
      </c>
      <c r="G16" s="243">
        <f>G13</f>
        <v>0</v>
      </c>
    </row>
  </sheetData>
  <sheetProtection/>
  <mergeCells count="2">
    <mergeCell ref="A1:G1"/>
    <mergeCell ref="D7:F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50" r:id="rId1"/>
  <headerFooter alignWithMargins="0">
    <oddFooter>&amp;C   Strana &amp;P  z 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view="pageBreakPreview" zoomScaleSheetLayoutView="100" workbookViewId="0" topLeftCell="A4">
      <selection activeCell="P33" sqref="P33"/>
    </sheetView>
  </sheetViews>
  <sheetFormatPr defaultColWidth="13.16015625" defaultRowHeight="9" customHeight="1"/>
  <cols>
    <col min="1" max="1" width="5" style="269" customWidth="1"/>
    <col min="2" max="2" width="17.33203125" style="270" customWidth="1"/>
    <col min="3" max="3" width="62.33203125" style="270" customWidth="1"/>
    <col min="4" max="4" width="4.83203125" style="270" customWidth="1"/>
    <col min="5" max="5" width="14.16015625" style="271" customWidth="1"/>
    <col min="6" max="6" width="14.33203125" style="271" customWidth="1"/>
    <col min="7" max="7" width="21.66015625" style="271" customWidth="1"/>
    <col min="8" max="8" width="17.33203125" style="271" customWidth="1"/>
    <col min="9" max="16384" width="13.16015625" style="1" customWidth="1"/>
  </cols>
  <sheetData>
    <row r="1" spans="1:8" s="2" customFormat="1" ht="27" customHeight="1">
      <c r="A1" s="845" t="s">
        <v>308</v>
      </c>
      <c r="B1" s="846"/>
      <c r="C1" s="846"/>
      <c r="D1" s="846"/>
      <c r="E1" s="846"/>
      <c r="F1" s="846"/>
      <c r="G1" s="846"/>
      <c r="H1" s="846"/>
    </row>
    <row r="2" spans="1:8" s="2" customFormat="1" ht="12" customHeight="1">
      <c r="A2" s="133" t="s">
        <v>722</v>
      </c>
      <c r="B2" s="137"/>
      <c r="C2" s="137"/>
      <c r="D2" s="137"/>
      <c r="E2" s="137"/>
      <c r="F2" s="137"/>
      <c r="G2" s="137"/>
      <c r="H2" s="137"/>
    </row>
    <row r="3" spans="1:8" s="2" customFormat="1" ht="12" customHeight="1">
      <c r="A3" s="133" t="s">
        <v>345</v>
      </c>
      <c r="B3" s="137"/>
      <c r="C3" s="137"/>
      <c r="D3" s="137"/>
      <c r="E3" s="137"/>
      <c r="F3" s="137"/>
      <c r="G3" s="137"/>
      <c r="H3" s="137"/>
    </row>
    <row r="4" spans="1:8" s="2" customFormat="1" ht="12.75" customHeight="1">
      <c r="A4" s="244"/>
      <c r="B4" s="133"/>
      <c r="C4" s="244"/>
      <c r="D4" s="134"/>
      <c r="E4" s="134"/>
      <c r="F4" s="134"/>
      <c r="G4" s="134"/>
      <c r="H4" s="134"/>
    </row>
    <row r="5" spans="1:8" s="2" customFormat="1" ht="6" customHeight="1">
      <c r="A5" s="245"/>
      <c r="B5" s="246"/>
      <c r="C5" s="246"/>
      <c r="D5" s="246"/>
      <c r="E5" s="247"/>
      <c r="F5" s="247"/>
      <c r="G5" s="247"/>
      <c r="H5" s="247"/>
    </row>
    <row r="6" spans="1:8" s="2" customFormat="1" ht="12" customHeight="1">
      <c r="A6" s="137" t="s">
        <v>726</v>
      </c>
      <c r="B6" s="137"/>
      <c r="C6" s="137"/>
      <c r="D6" s="137"/>
      <c r="E6" s="137"/>
      <c r="F6" s="137"/>
      <c r="G6" s="137"/>
      <c r="H6" s="137"/>
    </row>
    <row r="7" spans="1:8" s="2" customFormat="1" ht="12.75" customHeight="1">
      <c r="A7" s="137" t="s">
        <v>747</v>
      </c>
      <c r="B7" s="137"/>
      <c r="C7" s="137"/>
      <c r="D7" s="137"/>
      <c r="E7" s="137" t="s">
        <v>728</v>
      </c>
      <c r="F7" s="137"/>
      <c r="G7" s="137"/>
      <c r="H7" s="137"/>
    </row>
    <row r="8" spans="1:8" s="2" customFormat="1" ht="12.75" customHeight="1">
      <c r="A8" s="847" t="s">
        <v>729</v>
      </c>
      <c r="B8" s="848"/>
      <c r="C8" s="848"/>
      <c r="D8" s="248"/>
      <c r="E8" s="137" t="s">
        <v>340</v>
      </c>
      <c r="F8" s="249"/>
      <c r="G8" s="249"/>
      <c r="H8" s="249"/>
    </row>
    <row r="9" spans="1:8" s="2" customFormat="1" ht="6" customHeight="1">
      <c r="A9" s="245"/>
      <c r="B9" s="245"/>
      <c r="C9" s="245"/>
      <c r="D9" s="245"/>
      <c r="E9" s="245"/>
      <c r="F9" s="245"/>
      <c r="G9" s="245"/>
      <c r="H9" s="245"/>
    </row>
    <row r="10" spans="1:8" s="2" customFormat="1" ht="27.75" customHeight="1">
      <c r="A10" s="250" t="s">
        <v>748</v>
      </c>
      <c r="B10" s="250" t="s">
        <v>749</v>
      </c>
      <c r="C10" s="250" t="s">
        <v>731</v>
      </c>
      <c r="D10" s="250" t="s">
        <v>750</v>
      </c>
      <c r="E10" s="250" t="s">
        <v>751</v>
      </c>
      <c r="F10" s="250" t="s">
        <v>752</v>
      </c>
      <c r="G10" s="250" t="s">
        <v>733</v>
      </c>
      <c r="H10" s="250" t="s">
        <v>734</v>
      </c>
    </row>
    <row r="11" spans="1:8" s="2" customFormat="1" ht="12.75" customHeight="1" hidden="1">
      <c r="A11" s="250" t="s">
        <v>598</v>
      </c>
      <c r="B11" s="250" t="s">
        <v>605</v>
      </c>
      <c r="C11" s="250" t="s">
        <v>611</v>
      </c>
      <c r="D11" s="250" t="s">
        <v>617</v>
      </c>
      <c r="E11" s="250" t="s">
        <v>621</v>
      </c>
      <c r="F11" s="250" t="s">
        <v>625</v>
      </c>
      <c r="G11" s="250" t="s">
        <v>628</v>
      </c>
      <c r="H11" s="250" t="s">
        <v>601</v>
      </c>
    </row>
    <row r="12" spans="1:8" s="2" customFormat="1" ht="3" customHeight="1">
      <c r="A12" s="245"/>
      <c r="B12" s="245"/>
      <c r="C12" s="245"/>
      <c r="D12" s="245"/>
      <c r="E12" s="245"/>
      <c r="F12" s="245"/>
      <c r="G12" s="245"/>
      <c r="H12" s="245"/>
    </row>
    <row r="13" spans="1:8" s="2" customFormat="1" ht="30" customHeight="1">
      <c r="A13" s="251"/>
      <c r="B13" s="252" t="s">
        <v>1108</v>
      </c>
      <c r="C13" s="252" t="s">
        <v>1109</v>
      </c>
      <c r="D13" s="252"/>
      <c r="E13" s="253"/>
      <c r="F13" s="253"/>
      <c r="G13" s="461">
        <f>G14+G33</f>
        <v>0</v>
      </c>
      <c r="H13" s="253">
        <v>0.93927</v>
      </c>
    </row>
    <row r="14" spans="1:8" s="2" customFormat="1" ht="27.75" customHeight="1">
      <c r="A14" s="254"/>
      <c r="B14" s="255" t="s">
        <v>1110</v>
      </c>
      <c r="C14" s="255" t="s">
        <v>1111</v>
      </c>
      <c r="D14" s="255"/>
      <c r="E14" s="256"/>
      <c r="F14" s="256"/>
      <c r="G14" s="462">
        <f>SUM(G15:G32)</f>
        <v>0</v>
      </c>
      <c r="H14" s="256">
        <v>0.20539</v>
      </c>
    </row>
    <row r="15" spans="1:8" s="2" customFormat="1" ht="21" customHeight="1">
      <c r="A15" s="257">
        <v>1</v>
      </c>
      <c r="B15" s="258" t="s">
        <v>1119</v>
      </c>
      <c r="C15" s="258" t="s">
        <v>1120</v>
      </c>
      <c r="D15" s="258" t="s">
        <v>764</v>
      </c>
      <c r="E15" s="259">
        <v>12</v>
      </c>
      <c r="F15" s="463"/>
      <c r="G15" s="463">
        <f aca="true" t="shared" si="0" ref="G15:G32">ROUND(E15*F15,2)</f>
        <v>0</v>
      </c>
      <c r="H15" s="259">
        <v>0</v>
      </c>
    </row>
    <row r="16" spans="1:8" s="2" customFormat="1" ht="12" customHeight="1">
      <c r="A16" s="260">
        <v>2</v>
      </c>
      <c r="B16" s="261" t="s">
        <v>1121</v>
      </c>
      <c r="C16" s="261" t="s">
        <v>0</v>
      </c>
      <c r="D16" s="261" t="s">
        <v>764</v>
      </c>
      <c r="E16" s="262">
        <v>12</v>
      </c>
      <c r="F16" s="464"/>
      <c r="G16" s="464">
        <f t="shared" si="0"/>
        <v>0</v>
      </c>
      <c r="H16" s="262">
        <v>0.00072</v>
      </c>
    </row>
    <row r="17" spans="1:8" s="2" customFormat="1" ht="21" customHeight="1">
      <c r="A17" s="257">
        <v>3</v>
      </c>
      <c r="B17" s="258" t="s">
        <v>9</v>
      </c>
      <c r="C17" s="258" t="s">
        <v>10</v>
      </c>
      <c r="D17" s="258" t="s">
        <v>799</v>
      </c>
      <c r="E17" s="259">
        <v>1</v>
      </c>
      <c r="F17" s="463"/>
      <c r="G17" s="463">
        <f t="shared" si="0"/>
        <v>0</v>
      </c>
      <c r="H17" s="259">
        <v>0</v>
      </c>
    </row>
    <row r="18" spans="1:8" s="2" customFormat="1" ht="12" customHeight="1">
      <c r="A18" s="260">
        <v>4</v>
      </c>
      <c r="B18" s="261" t="s">
        <v>11</v>
      </c>
      <c r="C18" s="261" t="s">
        <v>12</v>
      </c>
      <c r="D18" s="261" t="s">
        <v>799</v>
      </c>
      <c r="E18" s="262">
        <v>1</v>
      </c>
      <c r="F18" s="464"/>
      <c r="G18" s="464">
        <f t="shared" si="0"/>
        <v>0</v>
      </c>
      <c r="H18" s="262">
        <v>0.00491</v>
      </c>
    </row>
    <row r="19" spans="1:8" s="2" customFormat="1" ht="12" customHeight="1">
      <c r="A19" s="257">
        <v>5</v>
      </c>
      <c r="B19" s="258" t="s">
        <v>17</v>
      </c>
      <c r="C19" s="258" t="s">
        <v>18</v>
      </c>
      <c r="D19" s="258" t="s">
        <v>799</v>
      </c>
      <c r="E19" s="259">
        <v>1</v>
      </c>
      <c r="F19" s="463"/>
      <c r="G19" s="463">
        <f t="shared" si="0"/>
        <v>0</v>
      </c>
      <c r="H19" s="259">
        <v>0</v>
      </c>
    </row>
    <row r="20" spans="1:8" s="2" customFormat="1" ht="21" customHeight="1">
      <c r="A20" s="260">
        <v>6</v>
      </c>
      <c r="B20" s="261" t="s">
        <v>19</v>
      </c>
      <c r="C20" s="261" t="s">
        <v>20</v>
      </c>
      <c r="D20" s="261" t="s">
        <v>799</v>
      </c>
      <c r="E20" s="262">
        <v>1</v>
      </c>
      <c r="F20" s="464"/>
      <c r="G20" s="464">
        <f t="shared" si="0"/>
        <v>0</v>
      </c>
      <c r="H20" s="262">
        <v>0.17436</v>
      </c>
    </row>
    <row r="21" spans="1:8" s="2" customFormat="1" ht="12" customHeight="1">
      <c r="A21" s="257">
        <v>7</v>
      </c>
      <c r="B21" s="258" t="s">
        <v>24</v>
      </c>
      <c r="C21" s="258" t="s">
        <v>25</v>
      </c>
      <c r="D21" s="258" t="s">
        <v>799</v>
      </c>
      <c r="E21" s="259">
        <v>1</v>
      </c>
      <c r="F21" s="463"/>
      <c r="G21" s="463">
        <f t="shared" si="0"/>
        <v>0</v>
      </c>
      <c r="H21" s="259">
        <v>0</v>
      </c>
    </row>
    <row r="22" spans="1:8" s="2" customFormat="1" ht="12" customHeight="1">
      <c r="A22" s="257">
        <v>8</v>
      </c>
      <c r="B22" s="258" t="s">
        <v>26</v>
      </c>
      <c r="C22" s="258" t="s">
        <v>27</v>
      </c>
      <c r="D22" s="258" t="s">
        <v>799</v>
      </c>
      <c r="E22" s="259">
        <v>1</v>
      </c>
      <c r="F22" s="463"/>
      <c r="G22" s="463">
        <f t="shared" si="0"/>
        <v>0</v>
      </c>
      <c r="H22" s="259">
        <v>0</v>
      </c>
    </row>
    <row r="23" spans="1:8" s="2" customFormat="1" ht="21" customHeight="1">
      <c r="A23" s="260">
        <v>9</v>
      </c>
      <c r="B23" s="261" t="s">
        <v>28</v>
      </c>
      <c r="C23" s="261" t="s">
        <v>29</v>
      </c>
      <c r="D23" s="261" t="s">
        <v>799</v>
      </c>
      <c r="E23" s="262">
        <v>1</v>
      </c>
      <c r="F23" s="464"/>
      <c r="G23" s="464">
        <f t="shared" si="0"/>
        <v>0</v>
      </c>
      <c r="H23" s="262">
        <v>0.004</v>
      </c>
    </row>
    <row r="24" spans="1:8" s="2" customFormat="1" ht="12" customHeight="1">
      <c r="A24" s="257">
        <v>10</v>
      </c>
      <c r="B24" s="258" t="s">
        <v>30</v>
      </c>
      <c r="C24" s="258" t="s">
        <v>31</v>
      </c>
      <c r="D24" s="258" t="s">
        <v>799</v>
      </c>
      <c r="E24" s="259">
        <v>1</v>
      </c>
      <c r="F24" s="463"/>
      <c r="G24" s="463">
        <f t="shared" si="0"/>
        <v>0</v>
      </c>
      <c r="H24" s="259">
        <v>0</v>
      </c>
    </row>
    <row r="25" spans="1:8" s="2" customFormat="1" ht="12" customHeight="1">
      <c r="A25" s="257">
        <v>11</v>
      </c>
      <c r="B25" s="258" t="s">
        <v>32</v>
      </c>
      <c r="C25" s="258" t="s">
        <v>33</v>
      </c>
      <c r="D25" s="258" t="s">
        <v>764</v>
      </c>
      <c r="E25" s="259">
        <v>12</v>
      </c>
      <c r="F25" s="463"/>
      <c r="G25" s="463">
        <f t="shared" si="0"/>
        <v>0</v>
      </c>
      <c r="H25" s="259">
        <v>0</v>
      </c>
    </row>
    <row r="26" spans="1:8" s="2" customFormat="1" ht="21" customHeight="1">
      <c r="A26" s="260">
        <v>12</v>
      </c>
      <c r="B26" s="261" t="s">
        <v>34</v>
      </c>
      <c r="C26" s="261" t="s">
        <v>35</v>
      </c>
      <c r="D26" s="261" t="s">
        <v>1037</v>
      </c>
      <c r="E26" s="262">
        <v>12</v>
      </c>
      <c r="F26" s="464"/>
      <c r="G26" s="464">
        <f t="shared" si="0"/>
        <v>0</v>
      </c>
      <c r="H26" s="262">
        <v>0.012</v>
      </c>
    </row>
    <row r="27" spans="1:8" s="2" customFormat="1" ht="12" customHeight="1">
      <c r="A27" s="257">
        <v>13</v>
      </c>
      <c r="B27" s="258" t="s">
        <v>36</v>
      </c>
      <c r="C27" s="258" t="s">
        <v>37</v>
      </c>
      <c r="D27" s="258" t="s">
        <v>799</v>
      </c>
      <c r="E27" s="259">
        <v>2</v>
      </c>
      <c r="F27" s="463"/>
      <c r="G27" s="463">
        <f t="shared" si="0"/>
        <v>0</v>
      </c>
      <c r="H27" s="259">
        <v>0</v>
      </c>
    </row>
    <row r="28" spans="1:8" s="2" customFormat="1" ht="21" customHeight="1">
      <c r="A28" s="260">
        <v>14</v>
      </c>
      <c r="B28" s="261" t="s">
        <v>38</v>
      </c>
      <c r="C28" s="261" t="s">
        <v>39</v>
      </c>
      <c r="D28" s="261" t="s">
        <v>799</v>
      </c>
      <c r="E28" s="262">
        <v>2</v>
      </c>
      <c r="F28" s="464"/>
      <c r="G28" s="464">
        <f t="shared" si="0"/>
        <v>0</v>
      </c>
      <c r="H28" s="262">
        <v>0.00056</v>
      </c>
    </row>
    <row r="29" spans="1:8" s="2" customFormat="1" ht="12" customHeight="1">
      <c r="A29" s="257">
        <v>15</v>
      </c>
      <c r="B29" s="258" t="s">
        <v>40</v>
      </c>
      <c r="C29" s="258" t="s">
        <v>41</v>
      </c>
      <c r="D29" s="258" t="s">
        <v>764</v>
      </c>
      <c r="E29" s="259">
        <v>10</v>
      </c>
      <c r="F29" s="463"/>
      <c r="G29" s="463">
        <f t="shared" si="0"/>
        <v>0</v>
      </c>
      <c r="H29" s="259">
        <v>0</v>
      </c>
    </row>
    <row r="30" spans="1:8" s="2" customFormat="1" ht="12" customHeight="1">
      <c r="A30" s="260">
        <v>16</v>
      </c>
      <c r="B30" s="261" t="s">
        <v>42</v>
      </c>
      <c r="C30" s="261" t="s">
        <v>43</v>
      </c>
      <c r="D30" s="261" t="s">
        <v>764</v>
      </c>
      <c r="E30" s="262">
        <v>10</v>
      </c>
      <c r="F30" s="464"/>
      <c r="G30" s="464">
        <f t="shared" si="0"/>
        <v>0</v>
      </c>
      <c r="H30" s="262">
        <v>0.0014</v>
      </c>
    </row>
    <row r="31" spans="1:8" s="2" customFormat="1" ht="12" customHeight="1">
      <c r="A31" s="257">
        <v>17</v>
      </c>
      <c r="B31" s="258" t="s">
        <v>48</v>
      </c>
      <c r="C31" s="258" t="s">
        <v>49</v>
      </c>
      <c r="D31" s="258" t="s">
        <v>764</v>
      </c>
      <c r="E31" s="259">
        <v>12</v>
      </c>
      <c r="F31" s="463"/>
      <c r="G31" s="463">
        <f t="shared" si="0"/>
        <v>0</v>
      </c>
      <c r="H31" s="259">
        <v>0</v>
      </c>
    </row>
    <row r="32" spans="1:8" s="2" customFormat="1" ht="12" customHeight="1">
      <c r="A32" s="260">
        <v>18</v>
      </c>
      <c r="B32" s="261" t="s">
        <v>50</v>
      </c>
      <c r="C32" s="261" t="s">
        <v>51</v>
      </c>
      <c r="D32" s="261" t="s">
        <v>764</v>
      </c>
      <c r="E32" s="262">
        <v>12</v>
      </c>
      <c r="F32" s="464"/>
      <c r="G32" s="464">
        <f t="shared" si="0"/>
        <v>0</v>
      </c>
      <c r="H32" s="262">
        <v>0.00744</v>
      </c>
    </row>
    <row r="33" spans="1:8" s="2" customFormat="1" ht="27.75" customHeight="1">
      <c r="A33" s="254"/>
      <c r="B33" s="255" t="s">
        <v>1112</v>
      </c>
      <c r="C33" s="255" t="s">
        <v>1113</v>
      </c>
      <c r="D33" s="255"/>
      <c r="E33" s="256"/>
      <c r="F33" s="462"/>
      <c r="G33" s="462">
        <f>SUM(G34:G41)</f>
        <v>0</v>
      </c>
      <c r="H33" s="256">
        <v>0.73388</v>
      </c>
    </row>
    <row r="34" spans="1:8" s="2" customFormat="1" ht="21" customHeight="1">
      <c r="A34" s="257">
        <v>19</v>
      </c>
      <c r="B34" s="258" t="s">
        <v>58</v>
      </c>
      <c r="C34" s="258" t="s">
        <v>59</v>
      </c>
      <c r="D34" s="258" t="s">
        <v>799</v>
      </c>
      <c r="E34" s="259">
        <v>1</v>
      </c>
      <c r="F34" s="463"/>
      <c r="G34" s="463">
        <f aca="true" t="shared" si="1" ref="G34:G41">ROUND(E34*F34,2)</f>
        <v>0</v>
      </c>
      <c r="H34" s="259">
        <v>0</v>
      </c>
    </row>
    <row r="35" spans="1:8" s="2" customFormat="1" ht="12" customHeight="1">
      <c r="A35" s="260">
        <v>20</v>
      </c>
      <c r="B35" s="261" t="s">
        <v>60</v>
      </c>
      <c r="C35" s="261" t="s">
        <v>61</v>
      </c>
      <c r="D35" s="261" t="s">
        <v>767</v>
      </c>
      <c r="E35" s="262">
        <v>0.14</v>
      </c>
      <c r="F35" s="464"/>
      <c r="G35" s="464">
        <f t="shared" si="1"/>
        <v>0</v>
      </c>
      <c r="H35" s="262">
        <v>0.32961</v>
      </c>
    </row>
    <row r="36" spans="1:8" s="2" customFormat="1" ht="12" customHeight="1">
      <c r="A36" s="260">
        <v>21</v>
      </c>
      <c r="B36" s="261" t="s">
        <v>62</v>
      </c>
      <c r="C36" s="261" t="s">
        <v>63</v>
      </c>
      <c r="D36" s="261" t="s">
        <v>799</v>
      </c>
      <c r="E36" s="262">
        <v>0.8</v>
      </c>
      <c r="F36" s="464"/>
      <c r="G36" s="464">
        <f t="shared" si="1"/>
        <v>0</v>
      </c>
      <c r="H36" s="262">
        <v>0.032</v>
      </c>
    </row>
    <row r="37" spans="1:8" s="2" customFormat="1" ht="12" customHeight="1">
      <c r="A37" s="260">
        <v>22</v>
      </c>
      <c r="B37" s="261" t="s">
        <v>64</v>
      </c>
      <c r="C37" s="261" t="s">
        <v>65</v>
      </c>
      <c r="D37" s="261" t="s">
        <v>767</v>
      </c>
      <c r="E37" s="262">
        <v>0.072</v>
      </c>
      <c r="F37" s="464"/>
      <c r="G37" s="464">
        <f t="shared" si="1"/>
        <v>0</v>
      </c>
      <c r="H37" s="262">
        <v>0.16961</v>
      </c>
    </row>
    <row r="38" spans="1:8" s="2" customFormat="1" ht="12" customHeight="1">
      <c r="A38" s="260">
        <v>23</v>
      </c>
      <c r="B38" s="261" t="s">
        <v>66</v>
      </c>
      <c r="C38" s="261" t="s">
        <v>67</v>
      </c>
      <c r="D38" s="261" t="s">
        <v>799</v>
      </c>
      <c r="E38" s="262">
        <v>1.74</v>
      </c>
      <c r="F38" s="464"/>
      <c r="G38" s="464">
        <f t="shared" si="1"/>
        <v>0</v>
      </c>
      <c r="H38" s="262">
        <v>0.10266</v>
      </c>
    </row>
    <row r="39" spans="1:8" s="2" customFormat="1" ht="21" customHeight="1">
      <c r="A39" s="257">
        <v>24</v>
      </c>
      <c r="B39" s="258" t="s">
        <v>70</v>
      </c>
      <c r="C39" s="258" t="s">
        <v>71</v>
      </c>
      <c r="D39" s="258" t="s">
        <v>764</v>
      </c>
      <c r="E39" s="259">
        <v>12</v>
      </c>
      <c r="F39" s="463"/>
      <c r="G39" s="463">
        <f t="shared" si="1"/>
        <v>0</v>
      </c>
      <c r="H39" s="259">
        <v>0</v>
      </c>
    </row>
    <row r="40" spans="1:8" s="2" customFormat="1" ht="21" customHeight="1">
      <c r="A40" s="257">
        <v>25</v>
      </c>
      <c r="B40" s="258" t="s">
        <v>74</v>
      </c>
      <c r="C40" s="258" t="s">
        <v>75</v>
      </c>
      <c r="D40" s="258" t="s">
        <v>764</v>
      </c>
      <c r="E40" s="259">
        <v>12</v>
      </c>
      <c r="F40" s="463"/>
      <c r="G40" s="463">
        <f t="shared" si="1"/>
        <v>0</v>
      </c>
      <c r="H40" s="259">
        <v>0</v>
      </c>
    </row>
    <row r="41" spans="1:8" s="2" customFormat="1" ht="12" customHeight="1">
      <c r="A41" s="260">
        <v>26</v>
      </c>
      <c r="B41" s="261" t="s">
        <v>76</v>
      </c>
      <c r="C41" s="261" t="s">
        <v>77</v>
      </c>
      <c r="D41" s="261" t="s">
        <v>778</v>
      </c>
      <c r="E41" s="262">
        <v>0.1</v>
      </c>
      <c r="F41" s="464"/>
      <c r="G41" s="464">
        <f t="shared" si="1"/>
        <v>0</v>
      </c>
      <c r="H41" s="262">
        <v>0.1</v>
      </c>
    </row>
    <row r="42" spans="1:8" s="2" customFormat="1" ht="25.5" customHeight="1">
      <c r="A42" s="266"/>
      <c r="B42" s="267"/>
      <c r="C42" s="267" t="s">
        <v>746</v>
      </c>
      <c r="D42" s="267"/>
      <c r="E42" s="268"/>
      <c r="F42" s="268"/>
      <c r="G42" s="465">
        <f>G13</f>
        <v>0</v>
      </c>
      <c r="H42" s="268">
        <v>0.93927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77" r:id="rId1"/>
  <headerFooter alignWithMargins="0">
    <oddFooter>&amp;C   Strana &amp;P  z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37"/>
    <pageSetUpPr fitToPage="1"/>
  </sheetPr>
  <dimension ref="A1:S38"/>
  <sheetViews>
    <sheetView showGridLines="0" view="pageBreakPreview" zoomScaleSheetLayoutView="100" zoomScalePageLayoutView="0" workbookViewId="0" topLeftCell="A1">
      <pane ySplit="3" topLeftCell="BM10" activePane="bottomLeft" state="frozen"/>
      <selection pane="topLeft" activeCell="A1" sqref="A1"/>
      <selection pane="bottomLeft" activeCell="V29" sqref="V29"/>
    </sheetView>
  </sheetViews>
  <sheetFormatPr defaultColWidth="13.16015625" defaultRowHeight="9" customHeight="1"/>
  <cols>
    <col min="1" max="1" width="3.83203125" style="2" customWidth="1"/>
    <col min="2" max="2" width="3.16015625" style="2" customWidth="1"/>
    <col min="3" max="3" width="4.83203125" style="2" customWidth="1"/>
    <col min="4" max="4" width="14.66015625" style="2" customWidth="1"/>
    <col min="5" max="5" width="18.5" style="2" customWidth="1"/>
    <col min="6" max="6" width="0.65625" style="2" customWidth="1"/>
    <col min="7" max="7" width="4" style="2" customWidth="1"/>
    <col min="8" max="8" width="3.83203125" style="2" customWidth="1"/>
    <col min="9" max="9" width="15.5" style="2" customWidth="1"/>
    <col min="10" max="10" width="20.16015625" style="2" customWidth="1"/>
    <col min="11" max="11" width="0.82421875" style="2" customWidth="1"/>
    <col min="12" max="12" width="3.83203125" style="2" customWidth="1"/>
    <col min="13" max="13" width="4.66015625" style="2" customWidth="1"/>
    <col min="14" max="14" width="11.33203125" style="2" customWidth="1"/>
    <col min="15" max="15" width="5.5" style="2" customWidth="1"/>
    <col min="16" max="16" width="19.16015625" style="2" customWidth="1"/>
    <col min="17" max="17" width="9.33203125" style="2" customWidth="1"/>
    <col min="18" max="18" width="18.16015625" style="2" customWidth="1"/>
    <col min="19" max="19" width="0.65625" style="2" customWidth="1"/>
    <col min="20" max="16384" width="13.16015625" style="1" customWidth="1"/>
  </cols>
  <sheetData>
    <row r="1" spans="1:19" s="2" customFormat="1" ht="14.2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  <c r="P1" s="151"/>
      <c r="Q1" s="151"/>
      <c r="R1" s="151"/>
      <c r="S1" s="153"/>
    </row>
    <row r="2" spans="1:19" s="2" customFormat="1" ht="21" customHeight="1">
      <c r="A2" s="154"/>
      <c r="B2" s="131"/>
      <c r="C2" s="131"/>
      <c r="D2" s="131"/>
      <c r="E2" s="131"/>
      <c r="F2" s="131"/>
      <c r="G2" s="155" t="s">
        <v>560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56"/>
    </row>
    <row r="3" spans="1:19" s="2" customFormat="1" ht="11.25" customHeight="1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9"/>
    </row>
    <row r="4" spans="1:19" s="2" customFormat="1" ht="9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" customHeight="1">
      <c r="A5" s="18"/>
      <c r="B5" s="16" t="s">
        <v>561</v>
      </c>
      <c r="C5" s="16"/>
      <c r="D5" s="16"/>
      <c r="E5" s="788" t="s">
        <v>661</v>
      </c>
      <c r="F5" s="789"/>
      <c r="G5" s="789"/>
      <c r="H5" s="789"/>
      <c r="I5" s="789"/>
      <c r="J5" s="789"/>
      <c r="K5" s="789"/>
      <c r="L5" s="789"/>
      <c r="M5" s="790"/>
      <c r="N5" s="16"/>
      <c r="O5" s="16"/>
      <c r="P5" s="16" t="s">
        <v>563</v>
      </c>
      <c r="Q5" s="160"/>
      <c r="R5" s="20"/>
      <c r="S5" s="21"/>
    </row>
    <row r="6" spans="1:19" s="2" customFormat="1" ht="24" customHeight="1">
      <c r="A6" s="18"/>
      <c r="B6" s="16" t="s">
        <v>705</v>
      </c>
      <c r="C6" s="16"/>
      <c r="D6" s="16"/>
      <c r="E6" s="777" t="s">
        <v>90</v>
      </c>
      <c r="F6" s="778"/>
      <c r="G6" s="778"/>
      <c r="H6" s="778"/>
      <c r="I6" s="778"/>
      <c r="J6" s="778"/>
      <c r="K6" s="778"/>
      <c r="L6" s="778"/>
      <c r="M6" s="779"/>
      <c r="N6" s="16"/>
      <c r="O6" s="16"/>
      <c r="P6" s="16" t="s">
        <v>564</v>
      </c>
      <c r="Q6" s="161"/>
      <c r="R6" s="23"/>
      <c r="S6" s="21"/>
    </row>
    <row r="7" spans="1:19" s="2" customFormat="1" ht="24" customHeight="1" thickBot="1">
      <c r="A7" s="18"/>
      <c r="B7" s="16"/>
      <c r="C7" s="16"/>
      <c r="D7" s="16"/>
      <c r="E7" s="780" t="s">
        <v>577</v>
      </c>
      <c r="F7" s="764"/>
      <c r="G7" s="764"/>
      <c r="H7" s="764"/>
      <c r="I7" s="764"/>
      <c r="J7" s="764"/>
      <c r="K7" s="764"/>
      <c r="L7" s="764"/>
      <c r="M7" s="765"/>
      <c r="N7" s="16"/>
      <c r="O7" s="16"/>
      <c r="P7" s="16" t="s">
        <v>565</v>
      </c>
      <c r="Q7" s="24" t="s">
        <v>566</v>
      </c>
      <c r="R7" s="25"/>
      <c r="S7" s="21"/>
    </row>
    <row r="8" spans="1:19" s="2" customFormat="1" ht="24" customHeight="1" thickBot="1">
      <c r="A8" s="18"/>
      <c r="B8" s="766"/>
      <c r="C8" s="766"/>
      <c r="D8" s="76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567</v>
      </c>
      <c r="Q8" s="16" t="s">
        <v>568</v>
      </c>
      <c r="R8" s="16"/>
      <c r="S8" s="21"/>
    </row>
    <row r="9" spans="1:19" s="2" customFormat="1" ht="24" customHeight="1" thickBot="1">
      <c r="A9" s="18"/>
      <c r="B9" s="16" t="s">
        <v>569</v>
      </c>
      <c r="C9" s="16"/>
      <c r="D9" s="16"/>
      <c r="E9" s="797" t="s">
        <v>570</v>
      </c>
      <c r="F9" s="798"/>
      <c r="G9" s="798"/>
      <c r="H9" s="798"/>
      <c r="I9" s="798"/>
      <c r="J9" s="798"/>
      <c r="K9" s="798"/>
      <c r="L9" s="798"/>
      <c r="M9" s="799"/>
      <c r="N9" s="16"/>
      <c r="O9" s="16"/>
      <c r="P9" s="26" t="s">
        <v>571</v>
      </c>
      <c r="Q9" s="129"/>
      <c r="R9" s="128"/>
      <c r="S9" s="21"/>
    </row>
    <row r="10" spans="1:19" s="2" customFormat="1" ht="24" customHeight="1" thickBot="1">
      <c r="A10" s="18"/>
      <c r="B10" s="16" t="s">
        <v>572</v>
      </c>
      <c r="C10" s="16"/>
      <c r="D10" s="16"/>
      <c r="E10" s="803" t="s">
        <v>573</v>
      </c>
      <c r="F10" s="781"/>
      <c r="G10" s="781"/>
      <c r="H10" s="781"/>
      <c r="I10" s="781"/>
      <c r="J10" s="781"/>
      <c r="K10" s="781"/>
      <c r="L10" s="781"/>
      <c r="M10" s="782"/>
      <c r="N10" s="16"/>
      <c r="O10" s="16"/>
      <c r="P10" s="26" t="s">
        <v>574</v>
      </c>
      <c r="Q10" s="129" t="s">
        <v>575</v>
      </c>
      <c r="R10" s="128"/>
      <c r="S10" s="21"/>
    </row>
    <row r="11" spans="1:19" s="2" customFormat="1" ht="24" customHeight="1" thickBot="1">
      <c r="A11" s="18"/>
      <c r="B11" s="16" t="s">
        <v>576</v>
      </c>
      <c r="C11" s="16"/>
      <c r="D11" s="16"/>
      <c r="E11" s="803" t="s">
        <v>577</v>
      </c>
      <c r="F11" s="781"/>
      <c r="G11" s="781"/>
      <c r="H11" s="781"/>
      <c r="I11" s="781"/>
      <c r="J11" s="781"/>
      <c r="K11" s="781"/>
      <c r="L11" s="781"/>
      <c r="M11" s="782"/>
      <c r="N11" s="16"/>
      <c r="O11" s="16"/>
      <c r="P11" s="26"/>
      <c r="Q11" s="129"/>
      <c r="R11" s="128"/>
      <c r="S11" s="21"/>
    </row>
    <row r="12" spans="1:19" s="2" customFormat="1" ht="21" customHeight="1" thickBot="1">
      <c r="A12" s="29"/>
      <c r="B12" s="801" t="s">
        <v>578</v>
      </c>
      <c r="C12" s="801"/>
      <c r="D12" s="801"/>
      <c r="E12" s="783"/>
      <c r="F12" s="768"/>
      <c r="G12" s="768"/>
      <c r="H12" s="768"/>
      <c r="I12" s="768"/>
      <c r="J12" s="768"/>
      <c r="K12" s="768"/>
      <c r="L12" s="768"/>
      <c r="M12" s="769"/>
      <c r="N12" s="28"/>
      <c r="O12" s="28"/>
      <c r="P12" s="30"/>
      <c r="Q12" s="770"/>
      <c r="R12" s="771"/>
      <c r="S12" s="31"/>
    </row>
    <row r="13" spans="1:19" s="2" customFormat="1" ht="9.75" customHeight="1" thickBot="1">
      <c r="A13" s="29"/>
      <c r="B13" s="28"/>
      <c r="C13" s="28"/>
      <c r="D13" s="28"/>
      <c r="E13" s="135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135"/>
      <c r="Q13" s="135"/>
      <c r="R13" s="28"/>
      <c r="S13" s="31"/>
    </row>
    <row r="14" spans="1:19" s="2" customFormat="1" ht="18" customHeight="1" thickBot="1">
      <c r="A14" s="18"/>
      <c r="B14" s="16"/>
      <c r="C14" s="16"/>
      <c r="D14" s="16"/>
      <c r="E14" s="162" t="s">
        <v>579</v>
      </c>
      <c r="F14" s="16"/>
      <c r="G14" s="28"/>
      <c r="H14" s="16" t="s">
        <v>580</v>
      </c>
      <c r="I14" s="28"/>
      <c r="J14" s="16"/>
      <c r="K14" s="16"/>
      <c r="L14" s="16"/>
      <c r="M14" s="16"/>
      <c r="N14" s="16"/>
      <c r="O14" s="16"/>
      <c r="P14" s="16" t="s">
        <v>582</v>
      </c>
      <c r="Q14" s="19"/>
      <c r="R14" s="20"/>
      <c r="S14" s="21"/>
    </row>
    <row r="15" spans="1:19" s="2" customFormat="1" ht="18" customHeight="1" thickBot="1">
      <c r="A15" s="18"/>
      <c r="B15" s="16"/>
      <c r="C15" s="16"/>
      <c r="D15" s="16"/>
      <c r="E15" s="30"/>
      <c r="F15" s="16"/>
      <c r="G15" s="28"/>
      <c r="H15" s="772"/>
      <c r="I15" s="773"/>
      <c r="J15" s="16"/>
      <c r="K15" s="16"/>
      <c r="L15" s="16"/>
      <c r="M15" s="16"/>
      <c r="N15" s="16"/>
      <c r="O15" s="16"/>
      <c r="P15" s="163" t="s">
        <v>583</v>
      </c>
      <c r="Q15" s="164"/>
      <c r="R15" s="25"/>
      <c r="S15" s="21"/>
    </row>
    <row r="16" spans="1:19" s="2" customFormat="1" ht="9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7"/>
    </row>
    <row r="17" spans="1:19" s="2" customFormat="1" ht="20.25" customHeight="1">
      <c r="A17" s="165"/>
      <c r="B17" s="166"/>
      <c r="C17" s="166"/>
      <c r="D17" s="166"/>
      <c r="E17" s="40" t="s">
        <v>706</v>
      </c>
      <c r="F17" s="166"/>
      <c r="G17" s="166"/>
      <c r="H17" s="166"/>
      <c r="I17" s="166"/>
      <c r="J17" s="166"/>
      <c r="K17" s="166"/>
      <c r="L17" s="166"/>
      <c r="M17" s="166"/>
      <c r="N17" s="166"/>
      <c r="O17" s="36"/>
      <c r="P17" s="166"/>
      <c r="Q17" s="166"/>
      <c r="R17" s="166"/>
      <c r="S17" s="167"/>
    </row>
    <row r="18" spans="1:19" s="2" customFormat="1" ht="21" customHeight="1">
      <c r="A18" s="168" t="s">
        <v>707</v>
      </c>
      <c r="B18" s="169"/>
      <c r="C18" s="169"/>
      <c r="D18" s="170"/>
      <c r="E18" s="171" t="s">
        <v>589</v>
      </c>
      <c r="F18" s="170"/>
      <c r="G18" s="171" t="s">
        <v>708</v>
      </c>
      <c r="H18" s="169"/>
      <c r="I18" s="170"/>
      <c r="J18" s="171" t="s">
        <v>709</v>
      </c>
      <c r="K18" s="169"/>
      <c r="L18" s="171" t="s">
        <v>710</v>
      </c>
      <c r="M18" s="169"/>
      <c r="N18" s="169"/>
      <c r="O18" s="172"/>
      <c r="P18" s="170"/>
      <c r="Q18" s="171" t="s">
        <v>711</v>
      </c>
      <c r="R18" s="169"/>
      <c r="S18" s="173"/>
    </row>
    <row r="19" spans="1:19" s="2" customFormat="1" ht="18.75" customHeight="1">
      <c r="A19" s="174"/>
      <c r="B19" s="175"/>
      <c r="C19" s="175"/>
      <c r="D19" s="176">
        <v>0</v>
      </c>
      <c r="E19" s="92">
        <v>0</v>
      </c>
      <c r="F19" s="177"/>
      <c r="G19" s="178"/>
      <c r="H19" s="175"/>
      <c r="I19" s="176">
        <v>0</v>
      </c>
      <c r="J19" s="92">
        <v>0</v>
      </c>
      <c r="K19" s="179"/>
      <c r="L19" s="178"/>
      <c r="M19" s="175"/>
      <c r="N19" s="175"/>
      <c r="O19" s="180"/>
      <c r="P19" s="176">
        <v>0</v>
      </c>
      <c r="Q19" s="178"/>
      <c r="R19" s="181">
        <v>0</v>
      </c>
      <c r="S19" s="182"/>
    </row>
    <row r="20" spans="1:19" s="2" customFormat="1" ht="20.25" customHeight="1">
      <c r="A20" s="165"/>
      <c r="B20" s="166"/>
      <c r="C20" s="166"/>
      <c r="D20" s="166"/>
      <c r="E20" s="40" t="s">
        <v>712</v>
      </c>
      <c r="F20" s="166"/>
      <c r="G20" s="166"/>
      <c r="H20" s="166"/>
      <c r="I20" s="166"/>
      <c r="J20" s="183" t="s">
        <v>591</v>
      </c>
      <c r="K20" s="166"/>
      <c r="L20" s="166"/>
      <c r="M20" s="166"/>
      <c r="N20" s="166"/>
      <c r="O20" s="36"/>
      <c r="P20" s="166"/>
      <c r="Q20" s="166"/>
      <c r="R20" s="166"/>
      <c r="S20" s="167"/>
    </row>
    <row r="21" spans="1:19" s="2" customFormat="1" ht="18.75" customHeight="1">
      <c r="A21" s="64" t="s">
        <v>592</v>
      </c>
      <c r="B21" s="184"/>
      <c r="C21" s="66" t="s">
        <v>593</v>
      </c>
      <c r="D21" s="67"/>
      <c r="E21" s="67"/>
      <c r="F21" s="69"/>
      <c r="G21" s="64" t="s">
        <v>594</v>
      </c>
      <c r="H21" s="65"/>
      <c r="I21" s="66" t="s">
        <v>595</v>
      </c>
      <c r="J21" s="67"/>
      <c r="K21" s="67"/>
      <c r="L21" s="64" t="s">
        <v>596</v>
      </c>
      <c r="M21" s="65"/>
      <c r="N21" s="66" t="s">
        <v>597</v>
      </c>
      <c r="O21" s="70"/>
      <c r="P21" s="67"/>
      <c r="Q21" s="67"/>
      <c r="R21" s="67"/>
      <c r="S21" s="69"/>
    </row>
    <row r="22" spans="1:19" s="2" customFormat="1" ht="18.75" customHeight="1">
      <c r="A22" s="71" t="s">
        <v>598</v>
      </c>
      <c r="B22" s="185" t="s">
        <v>599</v>
      </c>
      <c r="C22" s="186"/>
      <c r="D22" s="74" t="s">
        <v>600</v>
      </c>
      <c r="E22" s="75">
        <f>'931005 - Rekapitulácia rozpočtu'!C20</f>
        <v>0</v>
      </c>
      <c r="F22" s="187"/>
      <c r="G22" s="71" t="s">
        <v>601</v>
      </c>
      <c r="H22" s="77" t="s">
        <v>713</v>
      </c>
      <c r="I22" s="112"/>
      <c r="J22" s="188">
        <v>0</v>
      </c>
      <c r="K22" s="189"/>
      <c r="L22" s="71" t="s">
        <v>603</v>
      </c>
      <c r="M22" s="80" t="s">
        <v>604</v>
      </c>
      <c r="N22" s="87"/>
      <c r="O22" s="172"/>
      <c r="P22" s="87"/>
      <c r="Q22" s="190"/>
      <c r="R22" s="75">
        <v>0</v>
      </c>
      <c r="S22" s="187"/>
    </row>
    <row r="23" spans="1:19" s="2" customFormat="1" ht="18.75" customHeight="1">
      <c r="A23" s="71" t="s">
        <v>605</v>
      </c>
      <c r="B23" s="191"/>
      <c r="C23" s="192"/>
      <c r="D23" s="74" t="s">
        <v>606</v>
      </c>
      <c r="E23" s="75">
        <f>'931005 - Rekapitulácia rozpočtu'!D20</f>
        <v>0</v>
      </c>
      <c r="F23" s="187"/>
      <c r="G23" s="71" t="s">
        <v>607</v>
      </c>
      <c r="H23" s="16" t="s">
        <v>608</v>
      </c>
      <c r="I23" s="112"/>
      <c r="J23" s="188">
        <v>0</v>
      </c>
      <c r="K23" s="189"/>
      <c r="L23" s="71" t="s">
        <v>609</v>
      </c>
      <c r="M23" s="80" t="s">
        <v>610</v>
      </c>
      <c r="N23" s="87"/>
      <c r="O23" s="172"/>
      <c r="P23" s="87"/>
      <c r="Q23" s="190"/>
      <c r="R23" s="75">
        <v>0</v>
      </c>
      <c r="S23" s="187"/>
    </row>
    <row r="24" spans="1:19" s="2" customFormat="1" ht="18.75" customHeight="1">
      <c r="A24" s="71" t="s">
        <v>611</v>
      </c>
      <c r="B24" s="185" t="s">
        <v>612</v>
      </c>
      <c r="C24" s="186"/>
      <c r="D24" s="74" t="s">
        <v>600</v>
      </c>
      <c r="E24" s="75">
        <v>0</v>
      </c>
      <c r="F24" s="187"/>
      <c r="G24" s="71" t="s">
        <v>613</v>
      </c>
      <c r="H24" s="77" t="s">
        <v>614</v>
      </c>
      <c r="I24" s="112"/>
      <c r="J24" s="188">
        <v>0</v>
      </c>
      <c r="K24" s="189"/>
      <c r="L24" s="71" t="s">
        <v>615</v>
      </c>
      <c r="M24" s="80" t="s">
        <v>616</v>
      </c>
      <c r="N24" s="87"/>
      <c r="O24" s="172"/>
      <c r="P24" s="87"/>
      <c r="Q24" s="190"/>
      <c r="R24" s="75">
        <v>0</v>
      </c>
      <c r="S24" s="187"/>
    </row>
    <row r="25" spans="1:19" s="2" customFormat="1" ht="18.75" customHeight="1">
      <c r="A25" s="71" t="s">
        <v>617</v>
      </c>
      <c r="B25" s="191"/>
      <c r="C25" s="192"/>
      <c r="D25" s="74" t="s">
        <v>606</v>
      </c>
      <c r="E25" s="75">
        <v>0</v>
      </c>
      <c r="F25" s="187"/>
      <c r="G25" s="71" t="s">
        <v>618</v>
      </c>
      <c r="H25" s="77"/>
      <c r="I25" s="112"/>
      <c r="J25" s="188">
        <v>0</v>
      </c>
      <c r="K25" s="189"/>
      <c r="L25" s="71" t="s">
        <v>619</v>
      </c>
      <c r="M25" s="80" t="s">
        <v>620</v>
      </c>
      <c r="N25" s="87"/>
      <c r="O25" s="172"/>
      <c r="P25" s="87"/>
      <c r="Q25" s="190"/>
      <c r="R25" s="75">
        <v>0</v>
      </c>
      <c r="S25" s="187"/>
    </row>
    <row r="26" spans="1:19" s="2" customFormat="1" ht="18.75" customHeight="1">
      <c r="A26" s="71" t="s">
        <v>621</v>
      </c>
      <c r="B26" s="185" t="s">
        <v>622</v>
      </c>
      <c r="C26" s="186"/>
      <c r="D26" s="74" t="s">
        <v>600</v>
      </c>
      <c r="E26" s="75">
        <v>0</v>
      </c>
      <c r="F26" s="187"/>
      <c r="G26" s="86"/>
      <c r="H26" s="87"/>
      <c r="I26" s="112"/>
      <c r="J26" s="188"/>
      <c r="K26" s="189"/>
      <c r="L26" s="71" t="s">
        <v>623</v>
      </c>
      <c r="M26" s="80" t="s">
        <v>624</v>
      </c>
      <c r="N26" s="87"/>
      <c r="O26" s="172"/>
      <c r="P26" s="87"/>
      <c r="Q26" s="190"/>
      <c r="R26" s="75">
        <v>0</v>
      </c>
      <c r="S26" s="187"/>
    </row>
    <row r="27" spans="1:19" s="2" customFormat="1" ht="18.75" customHeight="1">
      <c r="A27" s="71" t="s">
        <v>625</v>
      </c>
      <c r="B27" s="191"/>
      <c r="C27" s="192"/>
      <c r="D27" s="74" t="s">
        <v>606</v>
      </c>
      <c r="E27" s="75">
        <v>0</v>
      </c>
      <c r="F27" s="187"/>
      <c r="G27" s="86"/>
      <c r="H27" s="87"/>
      <c r="I27" s="112"/>
      <c r="J27" s="188"/>
      <c r="K27" s="189"/>
      <c r="L27" s="71" t="s">
        <v>626</v>
      </c>
      <c r="M27" s="77" t="s">
        <v>627</v>
      </c>
      <c r="N27" s="87"/>
      <c r="O27" s="172"/>
      <c r="P27" s="87"/>
      <c r="Q27" s="112"/>
      <c r="R27" s="75">
        <v>0</v>
      </c>
      <c r="S27" s="187"/>
    </row>
    <row r="28" spans="1:19" s="2" customFormat="1" ht="18.75" customHeight="1">
      <c r="A28" s="71" t="s">
        <v>628</v>
      </c>
      <c r="B28" s="802" t="s">
        <v>629</v>
      </c>
      <c r="C28" s="802"/>
      <c r="D28" s="802"/>
      <c r="E28" s="193">
        <f>SUM(E22:E27)</f>
        <v>0</v>
      </c>
      <c r="F28" s="167"/>
      <c r="G28" s="71" t="s">
        <v>630</v>
      </c>
      <c r="H28" s="89" t="s">
        <v>631</v>
      </c>
      <c r="I28" s="112"/>
      <c r="J28" s="194"/>
      <c r="K28" s="195"/>
      <c r="L28" s="71" t="s">
        <v>632</v>
      </c>
      <c r="M28" s="89" t="s">
        <v>633</v>
      </c>
      <c r="N28" s="87"/>
      <c r="O28" s="172"/>
      <c r="P28" s="87"/>
      <c r="Q28" s="112"/>
      <c r="R28" s="193">
        <v>0</v>
      </c>
      <c r="S28" s="167"/>
    </row>
    <row r="29" spans="1:19" s="2" customFormat="1" ht="18.75" customHeight="1">
      <c r="A29" s="90" t="s">
        <v>634</v>
      </c>
      <c r="B29" s="91" t="s">
        <v>635</v>
      </c>
      <c r="C29" s="196"/>
      <c r="D29" s="197"/>
      <c r="E29" s="198">
        <v>0</v>
      </c>
      <c r="F29" s="37"/>
      <c r="G29" s="90" t="s">
        <v>636</v>
      </c>
      <c r="H29" s="91" t="s">
        <v>637</v>
      </c>
      <c r="I29" s="197"/>
      <c r="J29" s="199">
        <v>0</v>
      </c>
      <c r="K29" s="200"/>
      <c r="L29" s="90" t="s">
        <v>638</v>
      </c>
      <c r="M29" s="91" t="s">
        <v>639</v>
      </c>
      <c r="N29" s="196"/>
      <c r="O29" s="36"/>
      <c r="P29" s="196"/>
      <c r="Q29" s="197"/>
      <c r="R29" s="198">
        <v>0</v>
      </c>
      <c r="S29" s="37"/>
    </row>
    <row r="30" spans="1:19" s="2" customFormat="1" ht="18.75" customHeight="1">
      <c r="A30" s="93" t="s">
        <v>572</v>
      </c>
      <c r="B30" s="15"/>
      <c r="C30" s="15"/>
      <c r="D30" s="15"/>
      <c r="E30" s="15"/>
      <c r="F30" s="201"/>
      <c r="G30" s="202"/>
      <c r="H30" s="15"/>
      <c r="I30" s="15"/>
      <c r="J30" s="15"/>
      <c r="K30" s="15"/>
      <c r="L30" s="64" t="s">
        <v>640</v>
      </c>
      <c r="M30" s="170"/>
      <c r="N30" s="66" t="s">
        <v>641</v>
      </c>
      <c r="O30" s="70"/>
      <c r="P30" s="169"/>
      <c r="Q30" s="169"/>
      <c r="R30" s="169"/>
      <c r="S30" s="173"/>
    </row>
    <row r="31" spans="1:19" s="2" customFormat="1" ht="18.75" customHeight="1">
      <c r="A31" s="18"/>
      <c r="B31" s="16"/>
      <c r="C31" s="16"/>
      <c r="D31" s="16"/>
      <c r="E31" s="16"/>
      <c r="F31" s="203"/>
      <c r="G31" s="204"/>
      <c r="H31" s="16"/>
      <c r="I31" s="16"/>
      <c r="J31" s="16"/>
      <c r="K31" s="16"/>
      <c r="L31" s="71" t="s">
        <v>642</v>
      </c>
      <c r="M31" s="77" t="s">
        <v>643</v>
      </c>
      <c r="N31" s="87"/>
      <c r="O31" s="172"/>
      <c r="P31" s="87"/>
      <c r="Q31" s="112"/>
      <c r="R31" s="193">
        <f>E28+J28+R28+E29+J29+R29</f>
        <v>0</v>
      </c>
      <c r="S31" s="167"/>
    </row>
    <row r="32" spans="1:19" s="2" customFormat="1" ht="18.75" customHeight="1" thickBot="1">
      <c r="A32" s="104" t="s">
        <v>644</v>
      </c>
      <c r="B32" s="172"/>
      <c r="C32" s="172"/>
      <c r="D32" s="172"/>
      <c r="E32" s="172"/>
      <c r="F32" s="192"/>
      <c r="G32" s="105" t="s">
        <v>645</v>
      </c>
      <c r="H32" s="172"/>
      <c r="I32" s="172"/>
      <c r="J32" s="172"/>
      <c r="K32" s="172"/>
      <c r="L32" s="71" t="s">
        <v>646</v>
      </c>
      <c r="M32" s="80" t="s">
        <v>647</v>
      </c>
      <c r="N32" s="109">
        <v>20</v>
      </c>
      <c r="O32" s="205" t="s">
        <v>648</v>
      </c>
      <c r="P32" s="111">
        <f>R31</f>
        <v>0</v>
      </c>
      <c r="Q32" s="112"/>
      <c r="R32" s="113">
        <f>P32*0.2</f>
        <v>0</v>
      </c>
      <c r="S32" s="206"/>
    </row>
    <row r="33" spans="1:19" s="2" customFormat="1" ht="12.75" customHeight="1" hidden="1">
      <c r="A33" s="114"/>
      <c r="B33" s="207"/>
      <c r="C33" s="207"/>
      <c r="D33" s="207"/>
      <c r="E33" s="207"/>
      <c r="F33" s="186"/>
      <c r="G33" s="208"/>
      <c r="H33" s="207"/>
      <c r="I33" s="207"/>
      <c r="J33" s="207"/>
      <c r="K33" s="207"/>
      <c r="L33" s="209"/>
      <c r="M33" s="210"/>
      <c r="N33" s="211"/>
      <c r="O33" s="212"/>
      <c r="P33" s="213"/>
      <c r="Q33" s="211"/>
      <c r="R33" s="214"/>
      <c r="S33" s="187"/>
    </row>
    <row r="34" spans="1:19" s="2" customFormat="1" ht="35.25" customHeight="1" thickBot="1">
      <c r="A34" s="120" t="s">
        <v>569</v>
      </c>
      <c r="B34" s="215"/>
      <c r="C34" s="215"/>
      <c r="D34" s="215"/>
      <c r="E34" s="16"/>
      <c r="F34" s="203"/>
      <c r="G34" s="204"/>
      <c r="H34" s="16"/>
      <c r="I34" s="16"/>
      <c r="J34" s="16"/>
      <c r="K34" s="16"/>
      <c r="L34" s="90" t="s">
        <v>649</v>
      </c>
      <c r="M34" s="767" t="s">
        <v>650</v>
      </c>
      <c r="N34" s="800"/>
      <c r="O34" s="800"/>
      <c r="P34" s="800"/>
      <c r="Q34" s="197"/>
      <c r="R34" s="216">
        <f>R31+R32</f>
        <v>0</v>
      </c>
      <c r="S34" s="128"/>
    </row>
    <row r="35" spans="1:19" s="2" customFormat="1" ht="33" customHeight="1">
      <c r="A35" s="104" t="s">
        <v>644</v>
      </c>
      <c r="B35" s="172"/>
      <c r="C35" s="172"/>
      <c r="D35" s="172"/>
      <c r="E35" s="172"/>
      <c r="F35" s="192"/>
      <c r="G35" s="105" t="s">
        <v>645</v>
      </c>
      <c r="H35" s="172"/>
      <c r="I35" s="172"/>
      <c r="J35" s="172"/>
      <c r="K35" s="172"/>
      <c r="L35" s="64" t="s">
        <v>651</v>
      </c>
      <c r="M35" s="170"/>
      <c r="N35" s="66" t="s">
        <v>652</v>
      </c>
      <c r="O35" s="70"/>
      <c r="P35" s="169"/>
      <c r="Q35" s="169"/>
      <c r="R35" s="217"/>
      <c r="S35" s="173"/>
    </row>
    <row r="36" spans="1:19" s="2" customFormat="1" ht="20.25" customHeight="1">
      <c r="A36" s="123" t="s">
        <v>576</v>
      </c>
      <c r="B36" s="207"/>
      <c r="C36" s="207"/>
      <c r="D36" s="207"/>
      <c r="E36" s="207"/>
      <c r="F36" s="186"/>
      <c r="G36" s="218"/>
      <c r="H36" s="207"/>
      <c r="I36" s="207"/>
      <c r="J36" s="207"/>
      <c r="K36" s="207"/>
      <c r="L36" s="71" t="s">
        <v>653</v>
      </c>
      <c r="M36" s="77" t="s">
        <v>714</v>
      </c>
      <c r="N36" s="87"/>
      <c r="O36" s="172"/>
      <c r="P36" s="87"/>
      <c r="Q36" s="112"/>
      <c r="R36" s="75">
        <v>0</v>
      </c>
      <c r="S36" s="187"/>
    </row>
    <row r="37" spans="1:19" s="2" customFormat="1" ht="18.75" customHeight="1">
      <c r="A37" s="18"/>
      <c r="B37" s="16"/>
      <c r="C37" s="16"/>
      <c r="D37" s="16"/>
      <c r="E37" s="16"/>
      <c r="F37" s="203"/>
      <c r="G37" s="219"/>
      <c r="H37" s="16"/>
      <c r="I37" s="16"/>
      <c r="J37" s="16"/>
      <c r="K37" s="16"/>
      <c r="L37" s="71" t="s">
        <v>655</v>
      </c>
      <c r="M37" s="77" t="s">
        <v>656</v>
      </c>
      <c r="N37" s="87"/>
      <c r="O37" s="172"/>
      <c r="P37" s="87"/>
      <c r="Q37" s="112"/>
      <c r="R37" s="75">
        <v>0</v>
      </c>
      <c r="S37" s="187"/>
    </row>
    <row r="38" spans="1:19" s="2" customFormat="1" ht="18.75" customHeight="1" thickBot="1">
      <c r="A38" s="124" t="s">
        <v>644</v>
      </c>
      <c r="B38" s="36"/>
      <c r="C38" s="36"/>
      <c r="D38" s="36"/>
      <c r="E38" s="36"/>
      <c r="F38" s="220"/>
      <c r="G38" s="126" t="s">
        <v>645</v>
      </c>
      <c r="H38" s="36"/>
      <c r="I38" s="36"/>
      <c r="J38" s="36"/>
      <c r="K38" s="36"/>
      <c r="L38" s="90" t="s">
        <v>657</v>
      </c>
      <c r="M38" s="91" t="s">
        <v>715</v>
      </c>
      <c r="N38" s="196"/>
      <c r="O38" s="221"/>
      <c r="P38" s="196"/>
      <c r="Q38" s="197"/>
      <c r="R38" s="92">
        <v>0</v>
      </c>
      <c r="S38" s="222"/>
    </row>
  </sheetData>
  <sheetProtection/>
  <mergeCells count="13">
    <mergeCell ref="Q12:R12"/>
    <mergeCell ref="H15:I15"/>
    <mergeCell ref="B28:D28"/>
    <mergeCell ref="E5:M5"/>
    <mergeCell ref="E6:M6"/>
    <mergeCell ref="E7:M7"/>
    <mergeCell ref="B8:D8"/>
    <mergeCell ref="E9:M9"/>
    <mergeCell ref="E10:M10"/>
    <mergeCell ref="M34:P34"/>
    <mergeCell ref="E11:M11"/>
    <mergeCell ref="B12:D12"/>
    <mergeCell ref="E12:M12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74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N170"/>
  <sheetViews>
    <sheetView showGridLines="0" view="pageBreakPreview" zoomScaleSheetLayoutView="100" workbookViewId="0" topLeftCell="A1">
      <pane ySplit="1" topLeftCell="BM155" activePane="bottomLeft" state="frozen"/>
      <selection pane="topLeft" activeCell="A1" sqref="A1"/>
      <selection pane="bottomLeft" activeCell="H47" sqref="H47"/>
    </sheetView>
  </sheetViews>
  <sheetFormatPr defaultColWidth="9.33203125" defaultRowHeight="10.5"/>
  <cols>
    <col min="1" max="1" width="7.16015625" style="631" customWidth="1"/>
    <col min="2" max="2" width="1.5" style="631" customWidth="1"/>
    <col min="3" max="3" width="3.5" style="631" customWidth="1"/>
    <col min="4" max="4" width="3.66015625" style="631" customWidth="1"/>
    <col min="5" max="5" width="14.66015625" style="631" customWidth="1"/>
    <col min="6" max="7" width="9.5" style="631" customWidth="1"/>
    <col min="8" max="8" width="10.66015625" style="631" customWidth="1"/>
    <col min="9" max="9" width="6" style="631" customWidth="1"/>
    <col min="10" max="10" width="4.5" style="631" customWidth="1"/>
    <col min="11" max="11" width="9.83203125" style="631" customWidth="1"/>
    <col min="12" max="12" width="10.33203125" style="631" customWidth="1"/>
    <col min="13" max="14" width="5.16015625" style="631" customWidth="1"/>
    <col min="15" max="15" width="1.66796875" style="631" customWidth="1"/>
    <col min="16" max="16" width="10.66015625" style="631" customWidth="1"/>
    <col min="17" max="17" width="3.5" style="631" customWidth="1"/>
    <col min="18" max="18" width="1.5" style="631" customWidth="1"/>
    <col min="19" max="19" width="7" style="631" customWidth="1"/>
    <col min="20" max="20" width="25.5" style="631" hidden="1" customWidth="1"/>
    <col min="21" max="21" width="14" style="631" hidden="1" customWidth="1"/>
    <col min="22" max="22" width="10.5" style="631" hidden="1" customWidth="1"/>
    <col min="23" max="23" width="14" style="631" hidden="1" customWidth="1"/>
    <col min="24" max="24" width="10.5" style="631" hidden="1" customWidth="1"/>
    <col min="25" max="25" width="12.83203125" style="631" hidden="1" customWidth="1"/>
    <col min="26" max="26" width="9.5" style="631" hidden="1" customWidth="1"/>
    <col min="27" max="27" width="12.83203125" style="631" hidden="1" customWidth="1"/>
    <col min="28" max="28" width="14" style="631" hidden="1" customWidth="1"/>
    <col min="29" max="29" width="9.5" style="631" customWidth="1"/>
    <col min="30" max="30" width="12.83203125" style="631" customWidth="1"/>
    <col min="31" max="31" width="14" style="631" customWidth="1"/>
    <col min="32" max="43" width="9.33203125" style="631" customWidth="1"/>
    <col min="44" max="65" width="9.16015625" style="631" hidden="1" customWidth="1"/>
    <col min="66" max="16384" width="9.33203125" style="631" customWidth="1"/>
  </cols>
  <sheetData>
    <row r="1" spans="1:66" ht="21.75" customHeight="1">
      <c r="A1" s="627"/>
      <c r="B1" s="628"/>
      <c r="C1" s="628"/>
      <c r="D1" s="629" t="s">
        <v>348</v>
      </c>
      <c r="E1" s="628"/>
      <c r="F1" s="514" t="s">
        <v>349</v>
      </c>
      <c r="G1" s="514"/>
      <c r="H1" s="806" t="s">
        <v>350</v>
      </c>
      <c r="I1" s="806"/>
      <c r="J1" s="806"/>
      <c r="K1" s="806"/>
      <c r="L1" s="514" t="s">
        <v>351</v>
      </c>
      <c r="M1" s="628"/>
      <c r="N1" s="628"/>
      <c r="O1" s="629" t="s">
        <v>352</v>
      </c>
      <c r="P1" s="628"/>
      <c r="Q1" s="628"/>
      <c r="R1" s="628"/>
      <c r="S1" s="514" t="s">
        <v>353</v>
      </c>
      <c r="T1" s="514"/>
      <c r="U1" s="627"/>
      <c r="V1" s="627"/>
      <c r="W1" s="630"/>
      <c r="X1" s="630"/>
      <c r="Y1" s="630"/>
      <c r="Z1" s="630"/>
      <c r="AA1" s="630"/>
      <c r="AB1" s="630"/>
      <c r="AC1" s="630"/>
      <c r="AD1" s="630"/>
      <c r="AE1" s="630"/>
      <c r="AF1" s="630"/>
      <c r="AG1" s="630"/>
      <c r="AH1" s="630"/>
      <c r="AI1" s="630"/>
      <c r="AJ1" s="630"/>
      <c r="AK1" s="630"/>
      <c r="AL1" s="630"/>
      <c r="AM1" s="630"/>
      <c r="AN1" s="630"/>
      <c r="AO1" s="630"/>
      <c r="AP1" s="630"/>
      <c r="AQ1" s="630"/>
      <c r="AR1" s="630"/>
      <c r="AS1" s="630"/>
      <c r="AT1" s="630"/>
      <c r="AU1" s="630"/>
      <c r="AV1" s="630"/>
      <c r="AW1" s="630"/>
      <c r="AX1" s="630"/>
      <c r="AY1" s="630"/>
      <c r="AZ1" s="630"/>
      <c r="BA1" s="630"/>
      <c r="BB1" s="630"/>
      <c r="BC1" s="630"/>
      <c r="BD1" s="630"/>
      <c r="BE1" s="630"/>
      <c r="BF1" s="630"/>
      <c r="BG1" s="630"/>
      <c r="BH1" s="630"/>
      <c r="BI1" s="630"/>
      <c r="BJ1" s="630"/>
      <c r="BK1" s="630"/>
      <c r="BL1" s="630"/>
      <c r="BM1" s="630"/>
      <c r="BN1" s="630"/>
    </row>
    <row r="2" spans="3:46" ht="36.75" customHeight="1">
      <c r="C2" s="816" t="s">
        <v>354</v>
      </c>
      <c r="D2" s="817"/>
      <c r="E2" s="817"/>
      <c r="F2" s="817"/>
      <c r="G2" s="817"/>
      <c r="H2" s="817"/>
      <c r="I2" s="817"/>
      <c r="J2" s="817"/>
      <c r="K2" s="817"/>
      <c r="L2" s="817"/>
      <c r="M2" s="817"/>
      <c r="N2" s="817"/>
      <c r="O2" s="817"/>
      <c r="P2" s="817"/>
      <c r="Q2" s="817"/>
      <c r="S2" s="807" t="s">
        <v>355</v>
      </c>
      <c r="T2" s="808"/>
      <c r="U2" s="808"/>
      <c r="V2" s="808"/>
      <c r="W2" s="808"/>
      <c r="X2" s="808"/>
      <c r="Y2" s="808"/>
      <c r="Z2" s="808"/>
      <c r="AA2" s="808"/>
      <c r="AB2" s="808"/>
      <c r="AC2" s="808"/>
      <c r="AT2" s="633" t="s">
        <v>203</v>
      </c>
    </row>
    <row r="3" spans="2:46" ht="6.75" customHeight="1">
      <c r="B3" s="634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6"/>
      <c r="AT3" s="633" t="s">
        <v>357</v>
      </c>
    </row>
    <row r="4" spans="2:46" ht="36.75" customHeight="1">
      <c r="B4" s="637"/>
      <c r="C4" s="818" t="s">
        <v>560</v>
      </c>
      <c r="D4" s="819"/>
      <c r="E4" s="819"/>
      <c r="F4" s="819"/>
      <c r="G4" s="819"/>
      <c r="H4" s="819"/>
      <c r="I4" s="819"/>
      <c r="J4" s="819"/>
      <c r="K4" s="819"/>
      <c r="L4" s="819"/>
      <c r="M4" s="819"/>
      <c r="N4" s="819"/>
      <c r="O4" s="819"/>
      <c r="P4" s="819"/>
      <c r="Q4" s="819"/>
      <c r="R4" s="638"/>
      <c r="T4" s="632" t="s">
        <v>358</v>
      </c>
      <c r="AT4" s="633" t="s">
        <v>359</v>
      </c>
    </row>
    <row r="5" spans="2:18" ht="6.75" customHeight="1">
      <c r="B5" s="637"/>
      <c r="C5" s="639"/>
      <c r="D5" s="639"/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639"/>
      <c r="P5" s="639"/>
      <c r="Q5" s="639"/>
      <c r="R5" s="638"/>
    </row>
    <row r="6" spans="2:18" ht="24.75" customHeight="1">
      <c r="B6" s="637"/>
      <c r="C6" s="639"/>
      <c r="D6" s="640" t="s">
        <v>660</v>
      </c>
      <c r="E6" s="639"/>
      <c r="F6" s="820" t="str">
        <f>'[1]Rekapitulácia stavby'!K6</f>
        <v>Cyklotrasa Pezinská - Priemyselný park</v>
      </c>
      <c r="G6" s="821"/>
      <c r="H6" s="821"/>
      <c r="I6" s="821"/>
      <c r="J6" s="821"/>
      <c r="K6" s="821"/>
      <c r="L6" s="821"/>
      <c r="M6" s="821"/>
      <c r="N6" s="821"/>
      <c r="O6" s="821"/>
      <c r="P6" s="821"/>
      <c r="Q6" s="639"/>
      <c r="R6" s="638"/>
    </row>
    <row r="7" spans="2:18" ht="24.75" customHeight="1">
      <c r="B7" s="637"/>
      <c r="C7" s="639"/>
      <c r="D7" s="640" t="s">
        <v>360</v>
      </c>
      <c r="E7" s="639"/>
      <c r="F7" s="820" t="s">
        <v>716</v>
      </c>
      <c r="G7" s="822"/>
      <c r="H7" s="822"/>
      <c r="I7" s="822"/>
      <c r="J7" s="822"/>
      <c r="K7" s="822"/>
      <c r="L7" s="822"/>
      <c r="M7" s="822"/>
      <c r="N7" s="822"/>
      <c r="O7" s="822"/>
      <c r="P7" s="822"/>
      <c r="Q7" s="639"/>
      <c r="R7" s="638"/>
    </row>
    <row r="8" spans="2:18" ht="24.75" customHeight="1">
      <c r="B8" s="637"/>
      <c r="C8" s="639"/>
      <c r="D8" s="640" t="s">
        <v>956</v>
      </c>
      <c r="E8" s="639"/>
      <c r="F8" s="820" t="s">
        <v>305</v>
      </c>
      <c r="G8" s="822"/>
      <c r="H8" s="822"/>
      <c r="I8" s="822"/>
      <c r="J8" s="822"/>
      <c r="K8" s="822"/>
      <c r="L8" s="822"/>
      <c r="M8" s="822"/>
      <c r="N8" s="822"/>
      <c r="O8" s="822"/>
      <c r="P8" s="822"/>
      <c r="Q8" s="639"/>
      <c r="R8" s="638"/>
    </row>
    <row r="9" spans="2:18" s="641" customFormat="1" ht="14.25" customHeight="1">
      <c r="B9" s="642"/>
      <c r="C9" s="643"/>
      <c r="D9" s="640" t="s">
        <v>362</v>
      </c>
      <c r="E9" s="643"/>
      <c r="F9" s="645" t="s">
        <v>363</v>
      </c>
      <c r="G9" s="643"/>
      <c r="H9" s="643"/>
      <c r="I9" s="643"/>
      <c r="J9" s="643"/>
      <c r="K9" s="643"/>
      <c r="L9" s="643"/>
      <c r="M9" s="640" t="s">
        <v>364</v>
      </c>
      <c r="N9" s="643"/>
      <c r="O9" s="645" t="s">
        <v>363</v>
      </c>
      <c r="P9" s="643"/>
      <c r="Q9" s="643"/>
      <c r="R9" s="644"/>
    </row>
    <row r="10" spans="2:18" s="641" customFormat="1" ht="14.25" customHeight="1">
      <c r="B10" s="642"/>
      <c r="C10" s="643"/>
      <c r="D10" s="640" t="s">
        <v>365</v>
      </c>
      <c r="E10" s="643"/>
      <c r="F10" s="645" t="s">
        <v>566</v>
      </c>
      <c r="G10" s="643"/>
      <c r="H10" s="643"/>
      <c r="I10" s="643"/>
      <c r="J10" s="643"/>
      <c r="K10" s="643"/>
      <c r="L10" s="643"/>
      <c r="M10" s="640" t="s">
        <v>366</v>
      </c>
      <c r="N10" s="643"/>
      <c r="O10" s="810"/>
      <c r="P10" s="810"/>
      <c r="Q10" s="643"/>
      <c r="R10" s="644"/>
    </row>
    <row r="11" spans="2:18" s="641" customFormat="1" ht="10.5" customHeight="1">
      <c r="B11" s="642"/>
      <c r="C11" s="643"/>
      <c r="D11" s="643"/>
      <c r="E11" s="643"/>
      <c r="F11" s="643"/>
      <c r="G11" s="643"/>
      <c r="H11" s="643"/>
      <c r="I11" s="643"/>
      <c r="J11" s="643"/>
      <c r="K11" s="643"/>
      <c r="L11" s="643"/>
      <c r="M11" s="643"/>
      <c r="N11" s="643"/>
      <c r="O11" s="643"/>
      <c r="P11" s="643"/>
      <c r="Q11" s="643"/>
      <c r="R11" s="644"/>
    </row>
    <row r="12" spans="2:18" s="641" customFormat="1" ht="14.25" customHeight="1">
      <c r="B12" s="642"/>
      <c r="C12" s="643"/>
      <c r="D12" s="640" t="s">
        <v>662</v>
      </c>
      <c r="E12" s="643"/>
      <c r="F12" s="643"/>
      <c r="G12" s="643"/>
      <c r="H12" s="643"/>
      <c r="I12" s="643"/>
      <c r="J12" s="643"/>
      <c r="K12" s="643"/>
      <c r="L12" s="643"/>
      <c r="M12" s="640" t="s">
        <v>367</v>
      </c>
      <c r="N12" s="643"/>
      <c r="O12" s="809" t="s">
        <v>571</v>
      </c>
      <c r="P12" s="809"/>
      <c r="Q12" s="643"/>
      <c r="R12" s="644"/>
    </row>
    <row r="13" spans="2:18" s="641" customFormat="1" ht="18" customHeight="1">
      <c r="B13" s="642"/>
      <c r="C13" s="643"/>
      <c r="D13" s="643"/>
      <c r="E13" s="645" t="s">
        <v>663</v>
      </c>
      <c r="F13" s="643"/>
      <c r="G13" s="643"/>
      <c r="H13" s="643"/>
      <c r="I13" s="643"/>
      <c r="J13" s="643"/>
      <c r="K13" s="643"/>
      <c r="L13" s="643"/>
      <c r="M13" s="640" t="s">
        <v>369</v>
      </c>
      <c r="N13" s="643"/>
      <c r="O13" s="809" t="s">
        <v>363</v>
      </c>
      <c r="P13" s="809"/>
      <c r="Q13" s="643"/>
      <c r="R13" s="644"/>
    </row>
    <row r="14" spans="2:18" s="641" customFormat="1" ht="6.75" customHeight="1">
      <c r="B14" s="642"/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3"/>
      <c r="R14" s="644"/>
    </row>
    <row r="15" spans="2:18" s="641" customFormat="1" ht="14.25" customHeight="1">
      <c r="B15" s="642"/>
      <c r="C15" s="643"/>
      <c r="D15" s="640" t="s">
        <v>664</v>
      </c>
      <c r="E15" s="643"/>
      <c r="F15" s="643"/>
      <c r="G15" s="643"/>
      <c r="H15" s="643"/>
      <c r="I15" s="643"/>
      <c r="J15" s="643"/>
      <c r="K15" s="643"/>
      <c r="L15" s="643"/>
      <c r="M15" s="640" t="s">
        <v>367</v>
      </c>
      <c r="N15" s="643"/>
      <c r="O15" s="809">
        <f>IF('[1]Rekapitulácia stavby'!AN13="","",'[1]Rekapitulácia stavby'!AN13)</f>
      </c>
      <c r="P15" s="809"/>
      <c r="Q15" s="643"/>
      <c r="R15" s="644"/>
    </row>
    <row r="16" spans="2:18" s="641" customFormat="1" ht="18" customHeight="1">
      <c r="B16" s="642"/>
      <c r="C16" s="643"/>
      <c r="D16" s="643"/>
      <c r="E16" s="645" t="str">
        <f>IF('[1]Rekapitulácia stavby'!E14="","",'[1]Rekapitulácia stavby'!E14)</f>
        <v> </v>
      </c>
      <c r="F16" s="643"/>
      <c r="G16" s="643"/>
      <c r="H16" s="643"/>
      <c r="I16" s="643"/>
      <c r="J16" s="643"/>
      <c r="K16" s="643"/>
      <c r="L16" s="643"/>
      <c r="M16" s="640" t="s">
        <v>369</v>
      </c>
      <c r="N16" s="643"/>
      <c r="O16" s="809">
        <f>IF('[1]Rekapitulácia stavby'!AN14="","",'[1]Rekapitulácia stavby'!AN14)</f>
      </c>
      <c r="P16" s="809"/>
      <c r="Q16" s="643"/>
      <c r="R16" s="644"/>
    </row>
    <row r="17" spans="2:18" s="641" customFormat="1" ht="6.75" customHeight="1">
      <c r="B17" s="642"/>
      <c r="C17" s="643"/>
      <c r="D17" s="643"/>
      <c r="E17" s="643"/>
      <c r="F17" s="643"/>
      <c r="G17" s="643"/>
      <c r="H17" s="643"/>
      <c r="I17" s="643"/>
      <c r="J17" s="643"/>
      <c r="K17" s="643"/>
      <c r="L17" s="643"/>
      <c r="M17" s="643"/>
      <c r="N17" s="643"/>
      <c r="O17" s="643"/>
      <c r="P17" s="643"/>
      <c r="Q17" s="643"/>
      <c r="R17" s="644"/>
    </row>
    <row r="18" spans="2:18" s="641" customFormat="1" ht="14.25" customHeight="1">
      <c r="B18" s="642"/>
      <c r="C18" s="643"/>
      <c r="D18" s="640" t="s">
        <v>370</v>
      </c>
      <c r="E18" s="643"/>
      <c r="F18" s="643"/>
      <c r="G18" s="643"/>
      <c r="H18" s="643"/>
      <c r="I18" s="643"/>
      <c r="J18" s="643"/>
      <c r="K18" s="643"/>
      <c r="L18" s="643"/>
      <c r="M18" s="640" t="s">
        <v>367</v>
      </c>
      <c r="N18" s="643"/>
      <c r="O18" s="809" t="s">
        <v>574</v>
      </c>
      <c r="P18" s="809"/>
      <c r="Q18" s="643"/>
      <c r="R18" s="644"/>
    </row>
    <row r="19" spans="2:18" s="641" customFormat="1" ht="18" customHeight="1">
      <c r="B19" s="642"/>
      <c r="C19" s="643"/>
      <c r="D19" s="643"/>
      <c r="E19" s="645" t="s">
        <v>204</v>
      </c>
      <c r="F19" s="643"/>
      <c r="G19" s="643"/>
      <c r="H19" s="643"/>
      <c r="I19" s="643"/>
      <c r="J19" s="643"/>
      <c r="K19" s="643"/>
      <c r="L19" s="643"/>
      <c r="M19" s="640" t="s">
        <v>369</v>
      </c>
      <c r="N19" s="643"/>
      <c r="O19" s="809" t="s">
        <v>575</v>
      </c>
      <c r="P19" s="809"/>
      <c r="Q19" s="643"/>
      <c r="R19" s="644"/>
    </row>
    <row r="20" spans="2:18" s="641" customFormat="1" ht="6.75" customHeight="1">
      <c r="B20" s="642"/>
      <c r="C20" s="643"/>
      <c r="D20" s="643"/>
      <c r="E20" s="643"/>
      <c r="F20" s="643"/>
      <c r="G20" s="643"/>
      <c r="H20" s="643"/>
      <c r="I20" s="643"/>
      <c r="J20" s="643"/>
      <c r="K20" s="643"/>
      <c r="L20" s="643"/>
      <c r="M20" s="643"/>
      <c r="N20" s="643"/>
      <c r="O20" s="643"/>
      <c r="P20" s="643"/>
      <c r="Q20" s="643"/>
      <c r="R20" s="644"/>
    </row>
    <row r="21" spans="2:18" s="641" customFormat="1" ht="14.25" customHeight="1">
      <c r="B21" s="642"/>
      <c r="C21" s="643"/>
      <c r="D21" s="640" t="s">
        <v>372</v>
      </c>
      <c r="E21" s="643"/>
      <c r="F21" s="643"/>
      <c r="G21" s="643"/>
      <c r="H21" s="643"/>
      <c r="I21" s="643"/>
      <c r="J21" s="643"/>
      <c r="K21" s="643"/>
      <c r="L21" s="643"/>
      <c r="M21" s="640" t="s">
        <v>367</v>
      </c>
      <c r="N21" s="643"/>
      <c r="O21" s="809">
        <f>IF('[1]Rekapitulácia stavby'!AN19="","",'[1]Rekapitulácia stavby'!AN19)</f>
      </c>
      <c r="P21" s="809"/>
      <c r="Q21" s="643"/>
      <c r="R21" s="644"/>
    </row>
    <row r="22" spans="2:18" s="641" customFormat="1" ht="18" customHeight="1">
      <c r="B22" s="642"/>
      <c r="C22" s="643"/>
      <c r="D22" s="643"/>
      <c r="E22" s="645" t="str">
        <f>IF('[1]Rekapitulácia stavby'!E20="","",'[1]Rekapitulácia stavby'!E20)</f>
        <v> </v>
      </c>
      <c r="F22" s="643"/>
      <c r="G22" s="643"/>
      <c r="H22" s="643"/>
      <c r="I22" s="643"/>
      <c r="J22" s="643"/>
      <c r="K22" s="643"/>
      <c r="L22" s="643"/>
      <c r="M22" s="640" t="s">
        <v>369</v>
      </c>
      <c r="N22" s="643"/>
      <c r="O22" s="809">
        <f>IF('[1]Rekapitulácia stavby'!AN20="","",'[1]Rekapitulácia stavby'!AN20)</f>
      </c>
      <c r="P22" s="809"/>
      <c r="Q22" s="643"/>
      <c r="R22" s="644"/>
    </row>
    <row r="23" spans="2:18" s="641" customFormat="1" ht="6.75" customHeight="1">
      <c r="B23" s="642"/>
      <c r="C23" s="643"/>
      <c r="D23" s="643"/>
      <c r="E23" s="643"/>
      <c r="F23" s="643"/>
      <c r="G23" s="643"/>
      <c r="H23" s="643"/>
      <c r="I23" s="643"/>
      <c r="J23" s="643"/>
      <c r="K23" s="643"/>
      <c r="L23" s="643"/>
      <c r="M23" s="643"/>
      <c r="N23" s="643"/>
      <c r="O23" s="643"/>
      <c r="P23" s="643"/>
      <c r="Q23" s="643"/>
      <c r="R23" s="644"/>
    </row>
    <row r="24" spans="2:18" s="641" customFormat="1" ht="14.25" customHeight="1">
      <c r="B24" s="642"/>
      <c r="C24" s="643"/>
      <c r="D24" s="640" t="s">
        <v>373</v>
      </c>
      <c r="E24" s="643"/>
      <c r="F24" s="643"/>
      <c r="G24" s="643"/>
      <c r="H24" s="643"/>
      <c r="I24" s="643"/>
      <c r="J24" s="643"/>
      <c r="K24" s="643"/>
      <c r="L24" s="643"/>
      <c r="M24" s="643"/>
      <c r="N24" s="643"/>
      <c r="O24" s="643"/>
      <c r="P24" s="643"/>
      <c r="Q24" s="643"/>
      <c r="R24" s="644"/>
    </row>
    <row r="25" spans="2:18" s="641" customFormat="1" ht="14.25" customHeight="1">
      <c r="B25" s="642"/>
      <c r="C25" s="643"/>
      <c r="D25" s="643"/>
      <c r="E25" s="815" t="s">
        <v>363</v>
      </c>
      <c r="F25" s="815"/>
      <c r="G25" s="815"/>
      <c r="H25" s="815"/>
      <c r="I25" s="815"/>
      <c r="J25" s="815"/>
      <c r="K25" s="815"/>
      <c r="L25" s="815"/>
      <c r="M25" s="643"/>
      <c r="N25" s="643"/>
      <c r="O25" s="643"/>
      <c r="P25" s="643"/>
      <c r="Q25" s="643"/>
      <c r="R25" s="644"/>
    </row>
    <row r="26" spans="2:18" s="641" customFormat="1" ht="6.75" customHeight="1">
      <c r="B26" s="642"/>
      <c r="C26" s="643"/>
      <c r="D26" s="643"/>
      <c r="E26" s="643"/>
      <c r="F26" s="643"/>
      <c r="G26" s="643"/>
      <c r="H26" s="643"/>
      <c r="I26" s="643"/>
      <c r="J26" s="643"/>
      <c r="K26" s="643"/>
      <c r="L26" s="643"/>
      <c r="M26" s="643"/>
      <c r="N26" s="643"/>
      <c r="O26" s="643"/>
      <c r="P26" s="643"/>
      <c r="Q26" s="643"/>
      <c r="R26" s="644"/>
    </row>
    <row r="27" spans="2:18" s="641" customFormat="1" ht="6.75" customHeight="1">
      <c r="B27" s="642"/>
      <c r="C27" s="643"/>
      <c r="D27" s="646"/>
      <c r="E27" s="646"/>
      <c r="F27" s="646"/>
      <c r="G27" s="646"/>
      <c r="H27" s="646"/>
      <c r="I27" s="646"/>
      <c r="J27" s="646"/>
      <c r="K27" s="646"/>
      <c r="L27" s="646"/>
      <c r="M27" s="646"/>
      <c r="N27" s="646"/>
      <c r="O27" s="646"/>
      <c r="P27" s="646"/>
      <c r="Q27" s="643"/>
      <c r="R27" s="644"/>
    </row>
    <row r="28" spans="2:18" s="641" customFormat="1" ht="14.25" customHeight="1">
      <c r="B28" s="642"/>
      <c r="C28" s="643"/>
      <c r="D28" s="647" t="s">
        <v>374</v>
      </c>
      <c r="E28" s="643"/>
      <c r="F28" s="643"/>
      <c r="G28" s="643"/>
      <c r="H28" s="643"/>
      <c r="I28" s="643"/>
      <c r="J28" s="643"/>
      <c r="K28" s="643"/>
      <c r="L28" s="643"/>
      <c r="M28" s="813">
        <f>N85</f>
        <v>0</v>
      </c>
      <c r="N28" s="813"/>
      <c r="O28" s="813"/>
      <c r="P28" s="813"/>
      <c r="Q28" s="643"/>
      <c r="R28" s="644"/>
    </row>
    <row r="29" spans="2:18" s="641" customFormat="1" ht="14.25" customHeight="1">
      <c r="B29" s="642"/>
      <c r="C29" s="643"/>
      <c r="D29" s="648" t="s">
        <v>639</v>
      </c>
      <c r="E29" s="643"/>
      <c r="F29" s="643"/>
      <c r="G29" s="643"/>
      <c r="H29" s="643"/>
      <c r="I29" s="643"/>
      <c r="J29" s="643"/>
      <c r="K29" s="643"/>
      <c r="L29" s="643"/>
      <c r="M29" s="813">
        <f>N93</f>
        <v>0</v>
      </c>
      <c r="N29" s="813"/>
      <c r="O29" s="813"/>
      <c r="P29" s="813"/>
      <c r="Q29" s="643"/>
      <c r="R29" s="644"/>
    </row>
    <row r="30" spans="2:18" s="641" customFormat="1" ht="6.75" customHeight="1">
      <c r="B30" s="642"/>
      <c r="C30" s="643"/>
      <c r="D30" s="643"/>
      <c r="E30" s="643"/>
      <c r="F30" s="643"/>
      <c r="G30" s="643"/>
      <c r="H30" s="643"/>
      <c r="I30" s="643"/>
      <c r="J30" s="643"/>
      <c r="K30" s="643"/>
      <c r="L30" s="643"/>
      <c r="M30" s="643"/>
      <c r="N30" s="643"/>
      <c r="O30" s="643"/>
      <c r="P30" s="643"/>
      <c r="Q30" s="643"/>
      <c r="R30" s="644"/>
    </row>
    <row r="31" spans="2:18" s="641" customFormat="1" ht="24.75" customHeight="1">
      <c r="B31" s="642"/>
      <c r="C31" s="643"/>
      <c r="D31" s="649" t="s">
        <v>670</v>
      </c>
      <c r="E31" s="643"/>
      <c r="F31" s="643"/>
      <c r="G31" s="643"/>
      <c r="H31" s="643"/>
      <c r="I31" s="643"/>
      <c r="J31" s="643"/>
      <c r="K31" s="643"/>
      <c r="L31" s="643"/>
      <c r="M31" s="811">
        <f>ROUND(M28+M29,2)</f>
        <v>0</v>
      </c>
      <c r="N31" s="812"/>
      <c r="O31" s="812"/>
      <c r="P31" s="812"/>
      <c r="Q31" s="643"/>
      <c r="R31" s="644"/>
    </row>
    <row r="32" spans="2:18" s="641" customFormat="1" ht="6.75" customHeight="1">
      <c r="B32" s="642"/>
      <c r="C32" s="643"/>
      <c r="D32" s="646"/>
      <c r="E32" s="646"/>
      <c r="F32" s="646"/>
      <c r="G32" s="646"/>
      <c r="H32" s="646"/>
      <c r="I32" s="646"/>
      <c r="J32" s="646"/>
      <c r="K32" s="646"/>
      <c r="L32" s="646"/>
      <c r="M32" s="646"/>
      <c r="N32" s="646"/>
      <c r="O32" s="646"/>
      <c r="P32" s="646"/>
      <c r="Q32" s="643"/>
      <c r="R32" s="644"/>
    </row>
    <row r="33" spans="2:18" s="641" customFormat="1" ht="14.25" customHeight="1">
      <c r="B33" s="642"/>
      <c r="C33" s="643"/>
      <c r="D33" s="650" t="s">
        <v>647</v>
      </c>
      <c r="E33" s="650" t="s">
        <v>375</v>
      </c>
      <c r="F33" s="651">
        <v>0.2</v>
      </c>
      <c r="G33" s="652" t="s">
        <v>376</v>
      </c>
      <c r="H33" s="814">
        <f>ROUND((SUM(BE93:BE94)+SUM(BE113:BE169)),2)</f>
        <v>0</v>
      </c>
      <c r="I33" s="812"/>
      <c r="J33" s="812"/>
      <c r="K33" s="643"/>
      <c r="L33" s="643"/>
      <c r="M33" s="814">
        <f>ROUND(ROUND((SUM(BE93:BE94)+SUM(BE113:BE169)),2)*F33,2)</f>
        <v>0</v>
      </c>
      <c r="N33" s="812"/>
      <c r="O33" s="812"/>
      <c r="P33" s="812"/>
      <c r="Q33" s="643"/>
      <c r="R33" s="644"/>
    </row>
    <row r="34" spans="2:18" s="641" customFormat="1" ht="14.25" customHeight="1">
      <c r="B34" s="642"/>
      <c r="C34" s="643"/>
      <c r="D34" s="643"/>
      <c r="E34" s="650" t="s">
        <v>377</v>
      </c>
      <c r="F34" s="651">
        <v>0.2</v>
      </c>
      <c r="G34" s="652" t="s">
        <v>376</v>
      </c>
      <c r="H34" s="814">
        <f>ROUND((SUM(BF93:BF94)+SUM(BF113:BF169)),2)</f>
        <v>0</v>
      </c>
      <c r="I34" s="812"/>
      <c r="J34" s="812"/>
      <c r="K34" s="643"/>
      <c r="L34" s="643"/>
      <c r="M34" s="814">
        <f>ROUND(ROUND((SUM(BF93:BF94)+SUM(BF113:BF169)),2)*F34,2)</f>
        <v>0</v>
      </c>
      <c r="N34" s="812"/>
      <c r="O34" s="812"/>
      <c r="P34" s="812"/>
      <c r="Q34" s="643"/>
      <c r="R34" s="644"/>
    </row>
    <row r="35" spans="2:18" s="641" customFormat="1" ht="14.25" customHeight="1" hidden="1">
      <c r="B35" s="642"/>
      <c r="C35" s="643"/>
      <c r="D35" s="643"/>
      <c r="E35" s="650" t="s">
        <v>378</v>
      </c>
      <c r="F35" s="651">
        <v>0.2</v>
      </c>
      <c r="G35" s="652" t="s">
        <v>376</v>
      </c>
      <c r="H35" s="814">
        <f>ROUND((SUM(BG93:BG94)+SUM(BG113:BG169)),2)</f>
        <v>0</v>
      </c>
      <c r="I35" s="812"/>
      <c r="J35" s="812"/>
      <c r="K35" s="643"/>
      <c r="L35" s="643"/>
      <c r="M35" s="814">
        <v>0</v>
      </c>
      <c r="N35" s="812"/>
      <c r="O35" s="812"/>
      <c r="P35" s="812"/>
      <c r="Q35" s="643"/>
      <c r="R35" s="644"/>
    </row>
    <row r="36" spans="2:18" s="641" customFormat="1" ht="14.25" customHeight="1" hidden="1">
      <c r="B36" s="642"/>
      <c r="C36" s="643"/>
      <c r="D36" s="643"/>
      <c r="E36" s="650" t="s">
        <v>379</v>
      </c>
      <c r="F36" s="651">
        <v>0.2</v>
      </c>
      <c r="G36" s="652" t="s">
        <v>376</v>
      </c>
      <c r="H36" s="814">
        <f>ROUND((SUM(BH93:BH94)+SUM(BH113:BH169)),2)</f>
        <v>0</v>
      </c>
      <c r="I36" s="812"/>
      <c r="J36" s="812"/>
      <c r="K36" s="643"/>
      <c r="L36" s="643"/>
      <c r="M36" s="814">
        <v>0</v>
      </c>
      <c r="N36" s="812"/>
      <c r="O36" s="812"/>
      <c r="P36" s="812"/>
      <c r="Q36" s="643"/>
      <c r="R36" s="644"/>
    </row>
    <row r="37" spans="2:18" s="641" customFormat="1" ht="14.25" customHeight="1" hidden="1">
      <c r="B37" s="642"/>
      <c r="C37" s="643"/>
      <c r="D37" s="643"/>
      <c r="E37" s="650" t="s">
        <v>380</v>
      </c>
      <c r="F37" s="651">
        <v>0</v>
      </c>
      <c r="G37" s="652" t="s">
        <v>376</v>
      </c>
      <c r="H37" s="814">
        <f>ROUND((SUM(BI93:BI94)+SUM(BI113:BI169)),2)</f>
        <v>0</v>
      </c>
      <c r="I37" s="812"/>
      <c r="J37" s="812"/>
      <c r="K37" s="643"/>
      <c r="L37" s="643"/>
      <c r="M37" s="814">
        <v>0</v>
      </c>
      <c r="N37" s="812"/>
      <c r="O37" s="812"/>
      <c r="P37" s="812"/>
      <c r="Q37" s="643"/>
      <c r="R37" s="644"/>
    </row>
    <row r="38" spans="2:18" s="641" customFormat="1" ht="6.75" customHeight="1">
      <c r="B38" s="642"/>
      <c r="C38" s="643"/>
      <c r="D38" s="643"/>
      <c r="E38" s="643"/>
      <c r="F38" s="643"/>
      <c r="G38" s="643"/>
      <c r="H38" s="643"/>
      <c r="I38" s="643"/>
      <c r="J38" s="643"/>
      <c r="K38" s="643"/>
      <c r="L38" s="643"/>
      <c r="M38" s="643"/>
      <c r="N38" s="643"/>
      <c r="O38" s="643"/>
      <c r="P38" s="643"/>
      <c r="Q38" s="643"/>
      <c r="R38" s="644"/>
    </row>
    <row r="39" spans="2:18" s="641" customFormat="1" ht="24.75" customHeight="1">
      <c r="B39" s="642"/>
      <c r="C39" s="653"/>
      <c r="D39" s="654" t="s">
        <v>671</v>
      </c>
      <c r="E39" s="655"/>
      <c r="F39" s="655"/>
      <c r="G39" s="656" t="s">
        <v>381</v>
      </c>
      <c r="H39" s="657" t="s">
        <v>591</v>
      </c>
      <c r="I39" s="655"/>
      <c r="J39" s="655"/>
      <c r="K39" s="655"/>
      <c r="L39" s="823">
        <f>SUM(M31:M37)</f>
        <v>0</v>
      </c>
      <c r="M39" s="823"/>
      <c r="N39" s="823"/>
      <c r="O39" s="823"/>
      <c r="P39" s="824"/>
      <c r="Q39" s="653"/>
      <c r="R39" s="644"/>
    </row>
    <row r="40" spans="2:18" s="641" customFormat="1" ht="14.25" customHeight="1">
      <c r="B40" s="642"/>
      <c r="C40" s="643"/>
      <c r="D40" s="643"/>
      <c r="E40" s="643"/>
      <c r="F40" s="643"/>
      <c r="G40" s="643"/>
      <c r="H40" s="643"/>
      <c r="I40" s="643"/>
      <c r="J40" s="643"/>
      <c r="K40" s="643"/>
      <c r="L40" s="643"/>
      <c r="M40" s="643"/>
      <c r="N40" s="643"/>
      <c r="O40" s="643"/>
      <c r="P40" s="643"/>
      <c r="Q40" s="643"/>
      <c r="R40" s="644"/>
    </row>
    <row r="41" spans="2:18" s="641" customFormat="1" ht="14.25" customHeight="1">
      <c r="B41" s="642"/>
      <c r="C41" s="643"/>
      <c r="D41" s="643"/>
      <c r="E41" s="643"/>
      <c r="F41" s="643"/>
      <c r="G41" s="643"/>
      <c r="H41" s="643"/>
      <c r="I41" s="643"/>
      <c r="J41" s="643"/>
      <c r="K41" s="643"/>
      <c r="L41" s="643"/>
      <c r="M41" s="643"/>
      <c r="N41" s="643"/>
      <c r="O41" s="643"/>
      <c r="P41" s="643"/>
      <c r="Q41" s="643"/>
      <c r="R41" s="644"/>
    </row>
    <row r="42" spans="2:18" ht="13.5">
      <c r="B42" s="637"/>
      <c r="C42" s="639"/>
      <c r="D42" s="639"/>
      <c r="E42" s="639"/>
      <c r="F42" s="639"/>
      <c r="G42" s="639"/>
      <c r="H42" s="639"/>
      <c r="I42" s="639"/>
      <c r="J42" s="639"/>
      <c r="K42" s="639"/>
      <c r="L42" s="639"/>
      <c r="M42" s="639"/>
      <c r="N42" s="639"/>
      <c r="O42" s="639"/>
      <c r="P42" s="639"/>
      <c r="Q42" s="639"/>
      <c r="R42" s="638"/>
    </row>
    <row r="43" spans="2:18" ht="13.5">
      <c r="B43" s="637"/>
      <c r="C43" s="639"/>
      <c r="D43" s="639"/>
      <c r="E43" s="639"/>
      <c r="F43" s="639"/>
      <c r="G43" s="639"/>
      <c r="H43" s="639"/>
      <c r="I43" s="639"/>
      <c r="J43" s="639"/>
      <c r="K43" s="639"/>
      <c r="L43" s="639"/>
      <c r="M43" s="639"/>
      <c r="N43" s="639"/>
      <c r="O43" s="639"/>
      <c r="P43" s="639"/>
      <c r="Q43" s="639"/>
      <c r="R43" s="638"/>
    </row>
    <row r="44" spans="2:18" ht="13.5">
      <c r="B44" s="637"/>
      <c r="C44" s="639"/>
      <c r="D44" s="639"/>
      <c r="E44" s="639"/>
      <c r="F44" s="639"/>
      <c r="G44" s="639"/>
      <c r="H44" s="639"/>
      <c r="I44" s="639"/>
      <c r="J44" s="639"/>
      <c r="K44" s="639"/>
      <c r="L44" s="639"/>
      <c r="M44" s="639"/>
      <c r="N44" s="639"/>
      <c r="O44" s="639"/>
      <c r="P44" s="639"/>
      <c r="Q44" s="639"/>
      <c r="R44" s="638"/>
    </row>
    <row r="45" spans="2:18" ht="13.5">
      <c r="B45" s="637"/>
      <c r="C45" s="639"/>
      <c r="D45" s="639"/>
      <c r="E45" s="639"/>
      <c r="F45" s="639"/>
      <c r="G45" s="639"/>
      <c r="H45" s="639"/>
      <c r="I45" s="639"/>
      <c r="J45" s="639"/>
      <c r="K45" s="639"/>
      <c r="L45" s="639"/>
      <c r="M45" s="639"/>
      <c r="N45" s="639"/>
      <c r="O45" s="639"/>
      <c r="P45" s="639"/>
      <c r="Q45" s="639"/>
      <c r="R45" s="638"/>
    </row>
    <row r="46" spans="2:18" s="641" customFormat="1" ht="15">
      <c r="B46" s="642"/>
      <c r="C46" s="643"/>
      <c r="D46" s="658" t="s">
        <v>572</v>
      </c>
      <c r="E46" s="646"/>
      <c r="F46" s="646"/>
      <c r="G46" s="646"/>
      <c r="H46" s="659"/>
      <c r="I46" s="643"/>
      <c r="J46" s="658" t="s">
        <v>382</v>
      </c>
      <c r="K46" s="646"/>
      <c r="L46" s="646"/>
      <c r="M46" s="646"/>
      <c r="N46" s="646"/>
      <c r="O46" s="646"/>
      <c r="P46" s="659"/>
      <c r="Q46" s="643"/>
      <c r="R46" s="644"/>
    </row>
    <row r="47" spans="2:18" ht="13.5">
      <c r="B47" s="637"/>
      <c r="C47" s="639"/>
      <c r="D47" s="660"/>
      <c r="E47" s="639"/>
      <c r="F47" s="639"/>
      <c r="G47" s="639"/>
      <c r="H47" s="661"/>
      <c r="I47" s="639"/>
      <c r="J47" s="660"/>
      <c r="K47" s="639"/>
      <c r="L47" s="639"/>
      <c r="M47" s="639"/>
      <c r="N47" s="639"/>
      <c r="O47" s="639"/>
      <c r="P47" s="661"/>
      <c r="Q47" s="639"/>
      <c r="R47" s="638"/>
    </row>
    <row r="48" spans="2:18" ht="13.5">
      <c r="B48" s="637"/>
      <c r="C48" s="639"/>
      <c r="D48" s="660"/>
      <c r="E48" s="639"/>
      <c r="F48" s="639"/>
      <c r="G48" s="639"/>
      <c r="H48" s="661"/>
      <c r="I48" s="639"/>
      <c r="J48" s="660"/>
      <c r="K48" s="639"/>
      <c r="L48" s="639"/>
      <c r="M48" s="639"/>
      <c r="N48" s="639"/>
      <c r="O48" s="639"/>
      <c r="P48" s="661"/>
      <c r="Q48" s="639"/>
      <c r="R48" s="638"/>
    </row>
    <row r="49" spans="2:18" ht="13.5">
      <c r="B49" s="637"/>
      <c r="C49" s="639"/>
      <c r="D49" s="660"/>
      <c r="E49" s="639"/>
      <c r="F49" s="639"/>
      <c r="G49" s="639"/>
      <c r="H49" s="661"/>
      <c r="I49" s="639"/>
      <c r="J49" s="660"/>
      <c r="K49" s="639"/>
      <c r="L49" s="639"/>
      <c r="M49" s="639"/>
      <c r="N49" s="639"/>
      <c r="O49" s="639"/>
      <c r="P49" s="661"/>
      <c r="Q49" s="639"/>
      <c r="R49" s="638"/>
    </row>
    <row r="50" spans="2:18" ht="13.5">
      <c r="B50" s="637"/>
      <c r="C50" s="639"/>
      <c r="D50" s="660"/>
      <c r="E50" s="639"/>
      <c r="F50" s="639"/>
      <c r="G50" s="639"/>
      <c r="H50" s="661"/>
      <c r="I50" s="639"/>
      <c r="J50" s="660"/>
      <c r="K50" s="639"/>
      <c r="L50" s="639"/>
      <c r="M50" s="639"/>
      <c r="N50" s="639"/>
      <c r="O50" s="639"/>
      <c r="P50" s="661"/>
      <c r="Q50" s="639"/>
      <c r="R50" s="638"/>
    </row>
    <row r="51" spans="2:18" ht="13.5">
      <c r="B51" s="637"/>
      <c r="C51" s="639"/>
      <c r="D51" s="660"/>
      <c r="E51" s="639"/>
      <c r="F51" s="639"/>
      <c r="G51" s="639"/>
      <c r="H51" s="661"/>
      <c r="I51" s="639"/>
      <c r="J51" s="660"/>
      <c r="K51" s="639"/>
      <c r="L51" s="639"/>
      <c r="M51" s="639"/>
      <c r="N51" s="639"/>
      <c r="O51" s="639"/>
      <c r="P51" s="661"/>
      <c r="Q51" s="639"/>
      <c r="R51" s="638"/>
    </row>
    <row r="52" spans="2:18" ht="13.5">
      <c r="B52" s="637"/>
      <c r="C52" s="639"/>
      <c r="D52" s="660"/>
      <c r="E52" s="639"/>
      <c r="F52" s="639"/>
      <c r="G52" s="639"/>
      <c r="H52" s="661"/>
      <c r="I52" s="639"/>
      <c r="J52" s="660"/>
      <c r="K52" s="639"/>
      <c r="L52" s="639"/>
      <c r="M52" s="639"/>
      <c r="N52" s="639"/>
      <c r="O52" s="639"/>
      <c r="P52" s="661"/>
      <c r="Q52" s="639"/>
      <c r="R52" s="638"/>
    </row>
    <row r="53" spans="2:18" ht="13.5">
      <c r="B53" s="637"/>
      <c r="C53" s="639"/>
      <c r="D53" s="660"/>
      <c r="E53" s="639"/>
      <c r="F53" s="639"/>
      <c r="G53" s="639"/>
      <c r="H53" s="661"/>
      <c r="I53" s="639"/>
      <c r="J53" s="660"/>
      <c r="K53" s="639"/>
      <c r="L53" s="639"/>
      <c r="M53" s="639"/>
      <c r="N53" s="639"/>
      <c r="O53" s="639"/>
      <c r="P53" s="661"/>
      <c r="Q53" s="639"/>
      <c r="R53" s="638"/>
    </row>
    <row r="54" spans="2:18" ht="13.5">
      <c r="B54" s="637"/>
      <c r="C54" s="639"/>
      <c r="D54" s="660"/>
      <c r="E54" s="639"/>
      <c r="F54" s="639"/>
      <c r="G54" s="639"/>
      <c r="H54" s="661"/>
      <c r="I54" s="639"/>
      <c r="J54" s="660"/>
      <c r="K54" s="639"/>
      <c r="L54" s="639"/>
      <c r="M54" s="639"/>
      <c r="N54" s="639"/>
      <c r="O54" s="639"/>
      <c r="P54" s="661"/>
      <c r="Q54" s="639"/>
      <c r="R54" s="638"/>
    </row>
    <row r="55" spans="2:18" s="641" customFormat="1" ht="15">
      <c r="B55" s="642"/>
      <c r="C55" s="643"/>
      <c r="D55" s="662" t="s">
        <v>383</v>
      </c>
      <c r="E55" s="663"/>
      <c r="F55" s="663"/>
      <c r="G55" s="664" t="s">
        <v>645</v>
      </c>
      <c r="H55" s="665"/>
      <c r="I55" s="643"/>
      <c r="J55" s="662" t="s">
        <v>383</v>
      </c>
      <c r="K55" s="663"/>
      <c r="L55" s="663"/>
      <c r="M55" s="663"/>
      <c r="N55" s="664" t="s">
        <v>645</v>
      </c>
      <c r="O55" s="663"/>
      <c r="P55" s="665"/>
      <c r="Q55" s="643"/>
      <c r="R55" s="644"/>
    </row>
    <row r="56" spans="2:18" ht="13.5">
      <c r="B56" s="637"/>
      <c r="C56" s="639"/>
      <c r="D56" s="639"/>
      <c r="E56" s="639"/>
      <c r="F56" s="639"/>
      <c r="G56" s="639"/>
      <c r="H56" s="639"/>
      <c r="I56" s="639"/>
      <c r="J56" s="639"/>
      <c r="K56" s="639"/>
      <c r="L56" s="639"/>
      <c r="M56" s="639"/>
      <c r="N56" s="639"/>
      <c r="O56" s="639"/>
      <c r="P56" s="639"/>
      <c r="Q56" s="639"/>
      <c r="R56" s="638"/>
    </row>
    <row r="57" spans="2:18" s="641" customFormat="1" ht="15">
      <c r="B57" s="642"/>
      <c r="C57" s="643"/>
      <c r="D57" s="658" t="s">
        <v>569</v>
      </c>
      <c r="E57" s="646"/>
      <c r="F57" s="646"/>
      <c r="G57" s="646"/>
      <c r="H57" s="659"/>
      <c r="I57" s="643"/>
      <c r="J57" s="658" t="s">
        <v>576</v>
      </c>
      <c r="K57" s="646"/>
      <c r="L57" s="646"/>
      <c r="M57" s="646"/>
      <c r="N57" s="646"/>
      <c r="O57" s="646"/>
      <c r="P57" s="659"/>
      <c r="Q57" s="643"/>
      <c r="R57" s="644"/>
    </row>
    <row r="58" spans="2:18" ht="13.5">
      <c r="B58" s="637"/>
      <c r="C58" s="639"/>
      <c r="D58" s="660"/>
      <c r="E58" s="639"/>
      <c r="F58" s="639"/>
      <c r="G58" s="639"/>
      <c r="H58" s="661"/>
      <c r="I58" s="639"/>
      <c r="J58" s="660"/>
      <c r="K58" s="639"/>
      <c r="L58" s="639"/>
      <c r="M58" s="639"/>
      <c r="N58" s="639"/>
      <c r="O58" s="639"/>
      <c r="P58" s="661"/>
      <c r="Q58" s="639"/>
      <c r="R58" s="638"/>
    </row>
    <row r="59" spans="2:18" ht="13.5">
      <c r="B59" s="637"/>
      <c r="C59" s="639"/>
      <c r="D59" s="660"/>
      <c r="E59" s="639"/>
      <c r="F59" s="639"/>
      <c r="G59" s="639"/>
      <c r="H59" s="661"/>
      <c r="I59" s="639"/>
      <c r="J59" s="660"/>
      <c r="K59" s="639"/>
      <c r="L59" s="639"/>
      <c r="M59" s="639"/>
      <c r="N59" s="639"/>
      <c r="O59" s="639"/>
      <c r="P59" s="661"/>
      <c r="Q59" s="639"/>
      <c r="R59" s="638"/>
    </row>
    <row r="60" spans="2:18" ht="13.5">
      <c r="B60" s="637"/>
      <c r="C60" s="639"/>
      <c r="D60" s="660"/>
      <c r="E60" s="639"/>
      <c r="F60" s="639"/>
      <c r="G60" s="639"/>
      <c r="H60" s="661"/>
      <c r="I60" s="639"/>
      <c r="J60" s="660"/>
      <c r="K60" s="639"/>
      <c r="L60" s="639"/>
      <c r="M60" s="639"/>
      <c r="N60" s="639"/>
      <c r="O60" s="639"/>
      <c r="P60" s="661"/>
      <c r="Q60" s="639"/>
      <c r="R60" s="638"/>
    </row>
    <row r="61" spans="2:18" ht="13.5">
      <c r="B61" s="637"/>
      <c r="C61" s="639"/>
      <c r="D61" s="660"/>
      <c r="E61" s="639"/>
      <c r="F61" s="639"/>
      <c r="G61" s="639"/>
      <c r="H61" s="661"/>
      <c r="I61" s="639"/>
      <c r="J61" s="660"/>
      <c r="K61" s="639"/>
      <c r="L61" s="639"/>
      <c r="M61" s="639"/>
      <c r="N61" s="639"/>
      <c r="O61" s="639"/>
      <c r="P61" s="661"/>
      <c r="Q61" s="639"/>
      <c r="R61" s="638"/>
    </row>
    <row r="62" spans="2:18" ht="13.5">
      <c r="B62" s="637"/>
      <c r="C62" s="639"/>
      <c r="D62" s="660"/>
      <c r="E62" s="639"/>
      <c r="F62" s="639"/>
      <c r="G62" s="639"/>
      <c r="H62" s="661"/>
      <c r="I62" s="639"/>
      <c r="J62" s="660"/>
      <c r="K62" s="639"/>
      <c r="L62" s="639"/>
      <c r="M62" s="639"/>
      <c r="N62" s="639"/>
      <c r="O62" s="639"/>
      <c r="P62" s="661"/>
      <c r="Q62" s="639"/>
      <c r="R62" s="638"/>
    </row>
    <row r="63" spans="2:18" ht="13.5">
      <c r="B63" s="637"/>
      <c r="C63" s="639"/>
      <c r="D63" s="660"/>
      <c r="E63" s="639"/>
      <c r="F63" s="639"/>
      <c r="G63" s="639"/>
      <c r="H63" s="661"/>
      <c r="I63" s="639"/>
      <c r="J63" s="660"/>
      <c r="K63" s="639"/>
      <c r="L63" s="639"/>
      <c r="M63" s="639"/>
      <c r="N63" s="639"/>
      <c r="O63" s="639"/>
      <c r="P63" s="661"/>
      <c r="Q63" s="639"/>
      <c r="R63" s="638"/>
    </row>
    <row r="64" spans="2:18" ht="13.5">
      <c r="B64" s="637"/>
      <c r="C64" s="639"/>
      <c r="D64" s="660"/>
      <c r="E64" s="639"/>
      <c r="F64" s="639"/>
      <c r="G64" s="639"/>
      <c r="H64" s="661"/>
      <c r="I64" s="639"/>
      <c r="J64" s="660"/>
      <c r="K64" s="639"/>
      <c r="L64" s="639"/>
      <c r="M64" s="639"/>
      <c r="N64" s="639"/>
      <c r="O64" s="639"/>
      <c r="P64" s="661"/>
      <c r="Q64" s="639"/>
      <c r="R64" s="638"/>
    </row>
    <row r="65" spans="2:18" ht="13.5">
      <c r="B65" s="637"/>
      <c r="C65" s="639"/>
      <c r="D65" s="660"/>
      <c r="E65" s="639"/>
      <c r="F65" s="639"/>
      <c r="G65" s="639"/>
      <c r="H65" s="661"/>
      <c r="I65" s="639"/>
      <c r="J65" s="660"/>
      <c r="K65" s="639"/>
      <c r="L65" s="639"/>
      <c r="M65" s="639"/>
      <c r="N65" s="639"/>
      <c r="O65" s="639"/>
      <c r="P65" s="661"/>
      <c r="Q65" s="639"/>
      <c r="R65" s="638"/>
    </row>
    <row r="66" spans="2:18" s="641" customFormat="1" ht="15">
      <c r="B66" s="642"/>
      <c r="C66" s="643"/>
      <c r="D66" s="662" t="s">
        <v>383</v>
      </c>
      <c r="E66" s="663"/>
      <c r="F66" s="663"/>
      <c r="G66" s="664" t="s">
        <v>645</v>
      </c>
      <c r="H66" s="665"/>
      <c r="I66" s="643"/>
      <c r="J66" s="662" t="s">
        <v>383</v>
      </c>
      <c r="K66" s="663"/>
      <c r="L66" s="663"/>
      <c r="M66" s="663"/>
      <c r="N66" s="664" t="s">
        <v>645</v>
      </c>
      <c r="O66" s="663"/>
      <c r="P66" s="665"/>
      <c r="Q66" s="643"/>
      <c r="R66" s="644"/>
    </row>
    <row r="67" spans="2:18" s="641" customFormat="1" ht="14.25" customHeight="1">
      <c r="B67" s="666"/>
      <c r="C67" s="667"/>
      <c r="D67" s="667"/>
      <c r="E67" s="667"/>
      <c r="F67" s="667"/>
      <c r="G67" s="667"/>
      <c r="H67" s="667"/>
      <c r="I67" s="667"/>
      <c r="J67" s="667"/>
      <c r="K67" s="667"/>
      <c r="L67" s="667"/>
      <c r="M67" s="667"/>
      <c r="N67" s="667"/>
      <c r="O67" s="667"/>
      <c r="P67" s="667"/>
      <c r="Q67" s="667"/>
      <c r="R67" s="668"/>
    </row>
    <row r="71" spans="2:18" s="641" customFormat="1" ht="6.75" customHeight="1">
      <c r="B71" s="669"/>
      <c r="C71" s="670"/>
      <c r="D71" s="670"/>
      <c r="E71" s="670"/>
      <c r="F71" s="670"/>
      <c r="G71" s="670"/>
      <c r="H71" s="670"/>
      <c r="I71" s="670"/>
      <c r="J71" s="670"/>
      <c r="K71" s="670"/>
      <c r="L71" s="670"/>
      <c r="M71" s="670"/>
      <c r="N71" s="670"/>
      <c r="O71" s="670"/>
      <c r="P71" s="670"/>
      <c r="Q71" s="670"/>
      <c r="R71" s="671"/>
    </row>
    <row r="72" spans="2:18" s="641" customFormat="1" ht="36.75" customHeight="1">
      <c r="B72" s="642"/>
      <c r="C72" s="818" t="s">
        <v>721</v>
      </c>
      <c r="D72" s="819"/>
      <c r="E72" s="819"/>
      <c r="F72" s="819"/>
      <c r="G72" s="819"/>
      <c r="H72" s="819"/>
      <c r="I72" s="819"/>
      <c r="J72" s="819"/>
      <c r="K72" s="819"/>
      <c r="L72" s="819"/>
      <c r="M72" s="819"/>
      <c r="N72" s="819"/>
      <c r="O72" s="819"/>
      <c r="P72" s="819"/>
      <c r="Q72" s="819"/>
      <c r="R72" s="644"/>
    </row>
    <row r="73" spans="2:18" s="641" customFormat="1" ht="6.75" customHeight="1">
      <c r="B73" s="642"/>
      <c r="C73" s="643"/>
      <c r="D73" s="643"/>
      <c r="E73" s="643"/>
      <c r="F73" s="643"/>
      <c r="G73" s="643"/>
      <c r="H73" s="643"/>
      <c r="I73" s="643"/>
      <c r="J73" s="643"/>
      <c r="K73" s="643"/>
      <c r="L73" s="643"/>
      <c r="M73" s="643"/>
      <c r="N73" s="643"/>
      <c r="O73" s="643"/>
      <c r="P73" s="643"/>
      <c r="Q73" s="643"/>
      <c r="R73" s="644"/>
    </row>
    <row r="74" spans="2:18" s="641" customFormat="1" ht="30" customHeight="1">
      <c r="B74" s="642"/>
      <c r="C74" s="640" t="s">
        <v>660</v>
      </c>
      <c r="D74" s="643"/>
      <c r="E74" s="643"/>
      <c r="F74" s="820" t="str">
        <f>F6</f>
        <v>Cyklotrasa Pezinská - Priemyselný park</v>
      </c>
      <c r="G74" s="821"/>
      <c r="H74" s="821"/>
      <c r="I74" s="821"/>
      <c r="J74" s="821"/>
      <c r="K74" s="821"/>
      <c r="L74" s="821"/>
      <c r="M74" s="821"/>
      <c r="N74" s="821"/>
      <c r="O74" s="821"/>
      <c r="P74" s="821"/>
      <c r="Q74" s="643"/>
      <c r="R74" s="644"/>
    </row>
    <row r="75" spans="2:18" ht="30" customHeight="1">
      <c r="B75" s="637"/>
      <c r="C75" s="640" t="s">
        <v>360</v>
      </c>
      <c r="D75" s="639"/>
      <c r="E75" s="639"/>
      <c r="F75" s="820" t="s">
        <v>716</v>
      </c>
      <c r="G75" s="822"/>
      <c r="H75" s="822"/>
      <c r="I75" s="822"/>
      <c r="J75" s="822"/>
      <c r="K75" s="822"/>
      <c r="L75" s="822"/>
      <c r="M75" s="822"/>
      <c r="N75" s="822"/>
      <c r="O75" s="822"/>
      <c r="P75" s="822"/>
      <c r="Q75" s="639"/>
      <c r="R75" s="638"/>
    </row>
    <row r="76" spans="2:18" ht="30" customHeight="1">
      <c r="B76" s="637"/>
      <c r="C76" s="640" t="s">
        <v>956</v>
      </c>
      <c r="D76" s="639"/>
      <c r="E76" s="639"/>
      <c r="F76" s="820" t="s">
        <v>305</v>
      </c>
      <c r="G76" s="822"/>
      <c r="H76" s="822"/>
      <c r="I76" s="822"/>
      <c r="J76" s="822"/>
      <c r="K76" s="822"/>
      <c r="L76" s="822"/>
      <c r="M76" s="822"/>
      <c r="N76" s="822"/>
      <c r="O76" s="822"/>
      <c r="P76" s="822"/>
      <c r="Q76" s="639"/>
      <c r="R76" s="638"/>
    </row>
    <row r="77" spans="2:18" s="641" customFormat="1" ht="6.75" customHeight="1">
      <c r="B77" s="642"/>
      <c r="C77" s="643"/>
      <c r="D77" s="643"/>
      <c r="E77" s="643"/>
      <c r="F77" s="643"/>
      <c r="G77" s="643"/>
      <c r="H77" s="643"/>
      <c r="I77" s="643"/>
      <c r="J77" s="643"/>
      <c r="K77" s="643"/>
      <c r="L77" s="643"/>
      <c r="M77" s="643"/>
      <c r="N77" s="643"/>
      <c r="O77" s="643"/>
      <c r="P77" s="643"/>
      <c r="Q77" s="643"/>
      <c r="R77" s="644"/>
    </row>
    <row r="78" spans="2:18" s="641" customFormat="1" ht="18" customHeight="1">
      <c r="B78" s="642"/>
      <c r="C78" s="640" t="s">
        <v>365</v>
      </c>
      <c r="D78" s="643"/>
      <c r="E78" s="643"/>
      <c r="F78" s="645" t="str">
        <f>F10</f>
        <v>Malacky</v>
      </c>
      <c r="G78" s="643"/>
      <c r="H78" s="643"/>
      <c r="I78" s="643"/>
      <c r="J78" s="643"/>
      <c r="K78" s="640" t="s">
        <v>366</v>
      </c>
      <c r="L78" s="643"/>
      <c r="M78" s="810"/>
      <c r="N78" s="810"/>
      <c r="O78" s="810"/>
      <c r="P78" s="810"/>
      <c r="Q78" s="643"/>
      <c r="R78" s="644"/>
    </row>
    <row r="79" spans="2:18" s="641" customFormat="1" ht="6.75" customHeight="1">
      <c r="B79" s="642"/>
      <c r="C79" s="643"/>
      <c r="D79" s="643"/>
      <c r="E79" s="643"/>
      <c r="F79" s="643"/>
      <c r="G79" s="643"/>
      <c r="H79" s="643"/>
      <c r="I79" s="643"/>
      <c r="J79" s="643"/>
      <c r="K79" s="643"/>
      <c r="L79" s="643"/>
      <c r="M79" s="643"/>
      <c r="N79" s="643"/>
      <c r="O79" s="643"/>
      <c r="P79" s="643"/>
      <c r="Q79" s="643"/>
      <c r="R79" s="644"/>
    </row>
    <row r="80" spans="2:18" s="641" customFormat="1" ht="15">
      <c r="B80" s="642"/>
      <c r="C80" s="640" t="s">
        <v>662</v>
      </c>
      <c r="D80" s="643"/>
      <c r="E80" s="643"/>
      <c r="F80" s="645" t="str">
        <f>E13</f>
        <v>Mesto Malacky, Mestský úrad</v>
      </c>
      <c r="G80" s="643"/>
      <c r="H80" s="643"/>
      <c r="I80" s="643"/>
      <c r="J80" s="643"/>
      <c r="K80" s="640" t="s">
        <v>370</v>
      </c>
      <c r="L80" s="643"/>
      <c r="M80" s="809" t="str">
        <f>E19</f>
        <v>Cykloprojekt s.r.o.,Laurinská 18,811 01 Bratislava</v>
      </c>
      <c r="N80" s="809"/>
      <c r="O80" s="809"/>
      <c r="P80" s="809"/>
      <c r="Q80" s="809"/>
      <c r="R80" s="644"/>
    </row>
    <row r="81" spans="2:18" s="641" customFormat="1" ht="14.25" customHeight="1">
      <c r="B81" s="642"/>
      <c r="C81" s="640" t="s">
        <v>664</v>
      </c>
      <c r="D81" s="643"/>
      <c r="E81" s="643"/>
      <c r="F81" s="645" t="str">
        <f>IF(E16="","",E16)</f>
        <v> </v>
      </c>
      <c r="G81" s="643"/>
      <c r="H81" s="643"/>
      <c r="I81" s="643"/>
      <c r="J81" s="643"/>
      <c r="K81" s="640" t="s">
        <v>372</v>
      </c>
      <c r="L81" s="643"/>
      <c r="M81" s="809" t="str">
        <f>E22</f>
        <v> </v>
      </c>
      <c r="N81" s="809"/>
      <c r="O81" s="809"/>
      <c r="P81" s="809"/>
      <c r="Q81" s="809"/>
      <c r="R81" s="644"/>
    </row>
    <row r="82" spans="2:18" s="641" customFormat="1" ht="9.75" customHeight="1">
      <c r="B82" s="642"/>
      <c r="C82" s="643"/>
      <c r="D82" s="643"/>
      <c r="E82" s="643"/>
      <c r="F82" s="643"/>
      <c r="G82" s="643"/>
      <c r="H82" s="643"/>
      <c r="I82" s="643"/>
      <c r="J82" s="643"/>
      <c r="K82" s="643"/>
      <c r="L82" s="643"/>
      <c r="M82" s="643"/>
      <c r="N82" s="643"/>
      <c r="O82" s="643"/>
      <c r="P82" s="643"/>
      <c r="Q82" s="643"/>
      <c r="R82" s="644"/>
    </row>
    <row r="83" spans="2:18" s="641" customFormat="1" ht="29.25" customHeight="1">
      <c r="B83" s="642"/>
      <c r="C83" s="825" t="s">
        <v>384</v>
      </c>
      <c r="D83" s="826"/>
      <c r="E83" s="826"/>
      <c r="F83" s="826"/>
      <c r="G83" s="826"/>
      <c r="H83" s="653"/>
      <c r="I83" s="653"/>
      <c r="J83" s="653"/>
      <c r="K83" s="653"/>
      <c r="L83" s="653"/>
      <c r="M83" s="653"/>
      <c r="N83" s="825" t="s">
        <v>385</v>
      </c>
      <c r="O83" s="826"/>
      <c r="P83" s="826"/>
      <c r="Q83" s="826"/>
      <c r="R83" s="644"/>
    </row>
    <row r="84" spans="2:18" s="641" customFormat="1" ht="9.75" customHeight="1">
      <c r="B84" s="642"/>
      <c r="C84" s="643"/>
      <c r="D84" s="643"/>
      <c r="E84" s="643"/>
      <c r="F84" s="643"/>
      <c r="G84" s="643"/>
      <c r="H84" s="643"/>
      <c r="I84" s="643"/>
      <c r="J84" s="643"/>
      <c r="K84" s="643"/>
      <c r="L84" s="643"/>
      <c r="M84" s="643"/>
      <c r="N84" s="643"/>
      <c r="O84" s="643"/>
      <c r="P84" s="643"/>
      <c r="Q84" s="643"/>
      <c r="R84" s="644"/>
    </row>
    <row r="85" spans="2:47" s="641" customFormat="1" ht="29.25" customHeight="1">
      <c r="B85" s="642"/>
      <c r="C85" s="672" t="s">
        <v>386</v>
      </c>
      <c r="D85" s="643"/>
      <c r="E85" s="643"/>
      <c r="F85" s="643"/>
      <c r="G85" s="643"/>
      <c r="H85" s="643"/>
      <c r="I85" s="643"/>
      <c r="J85" s="643"/>
      <c r="K85" s="643"/>
      <c r="L85" s="643"/>
      <c r="M85" s="643"/>
      <c r="N85" s="827">
        <f>N113</f>
        <v>0</v>
      </c>
      <c r="O85" s="827"/>
      <c r="P85" s="827"/>
      <c r="Q85" s="827"/>
      <c r="R85" s="644"/>
      <c r="AU85" s="633" t="s">
        <v>387</v>
      </c>
    </row>
    <row r="86" spans="2:18" s="677" customFormat="1" ht="24.75" customHeight="1">
      <c r="B86" s="673"/>
      <c r="C86" s="674"/>
      <c r="D86" s="675" t="s">
        <v>388</v>
      </c>
      <c r="E86" s="674"/>
      <c r="F86" s="674"/>
      <c r="G86" s="674"/>
      <c r="H86" s="674"/>
      <c r="I86" s="674"/>
      <c r="J86" s="674"/>
      <c r="K86" s="674"/>
      <c r="L86" s="674"/>
      <c r="M86" s="674"/>
      <c r="N86" s="830">
        <f>N114</f>
        <v>0</v>
      </c>
      <c r="O86" s="831"/>
      <c r="P86" s="831"/>
      <c r="Q86" s="831"/>
      <c r="R86" s="676"/>
    </row>
    <row r="87" spans="2:18" s="682" customFormat="1" ht="19.5" customHeight="1">
      <c r="B87" s="678"/>
      <c r="C87" s="679"/>
      <c r="D87" s="680" t="s">
        <v>389</v>
      </c>
      <c r="E87" s="679"/>
      <c r="F87" s="679"/>
      <c r="G87" s="679"/>
      <c r="H87" s="679"/>
      <c r="I87" s="679"/>
      <c r="J87" s="679"/>
      <c r="K87" s="679"/>
      <c r="L87" s="679"/>
      <c r="M87" s="679"/>
      <c r="N87" s="828">
        <f>N115</f>
        <v>0</v>
      </c>
      <c r="O87" s="829"/>
      <c r="P87" s="829"/>
      <c r="Q87" s="829"/>
      <c r="R87" s="681"/>
    </row>
    <row r="88" spans="2:18" s="682" customFormat="1" ht="19.5" customHeight="1">
      <c r="B88" s="678"/>
      <c r="C88" s="679"/>
      <c r="D88" s="680" t="s">
        <v>205</v>
      </c>
      <c r="E88" s="679"/>
      <c r="F88" s="679"/>
      <c r="G88" s="679"/>
      <c r="H88" s="679"/>
      <c r="I88" s="679"/>
      <c r="J88" s="679"/>
      <c r="K88" s="679"/>
      <c r="L88" s="679"/>
      <c r="M88" s="679"/>
      <c r="N88" s="828">
        <f>N131</f>
        <v>0</v>
      </c>
      <c r="O88" s="829"/>
      <c r="P88" s="829"/>
      <c r="Q88" s="829"/>
      <c r="R88" s="681"/>
    </row>
    <row r="89" spans="2:18" s="682" customFormat="1" ht="19.5" customHeight="1">
      <c r="B89" s="678"/>
      <c r="C89" s="679"/>
      <c r="D89" s="680" t="s">
        <v>206</v>
      </c>
      <c r="E89" s="679"/>
      <c r="F89" s="679"/>
      <c r="G89" s="679"/>
      <c r="H89" s="679"/>
      <c r="I89" s="679"/>
      <c r="J89" s="679"/>
      <c r="K89" s="679"/>
      <c r="L89" s="679"/>
      <c r="M89" s="679"/>
      <c r="N89" s="828">
        <f>N134</f>
        <v>0</v>
      </c>
      <c r="O89" s="829"/>
      <c r="P89" s="829"/>
      <c r="Q89" s="829"/>
      <c r="R89" s="681"/>
    </row>
    <row r="90" spans="2:18" s="682" customFormat="1" ht="19.5" customHeight="1">
      <c r="B90" s="678"/>
      <c r="C90" s="679"/>
      <c r="D90" s="680" t="s">
        <v>393</v>
      </c>
      <c r="E90" s="679"/>
      <c r="F90" s="679"/>
      <c r="G90" s="679"/>
      <c r="H90" s="679"/>
      <c r="I90" s="679"/>
      <c r="J90" s="679"/>
      <c r="K90" s="679"/>
      <c r="L90" s="679"/>
      <c r="M90" s="679"/>
      <c r="N90" s="828">
        <f>N145</f>
        <v>0</v>
      </c>
      <c r="O90" s="829"/>
      <c r="P90" s="829"/>
      <c r="Q90" s="829"/>
      <c r="R90" s="681"/>
    </row>
    <row r="91" spans="2:18" s="682" customFormat="1" ht="19.5" customHeight="1">
      <c r="B91" s="678"/>
      <c r="C91" s="679"/>
      <c r="D91" s="680" t="s">
        <v>394</v>
      </c>
      <c r="E91" s="679"/>
      <c r="F91" s="679"/>
      <c r="G91" s="679"/>
      <c r="H91" s="679"/>
      <c r="I91" s="679"/>
      <c r="J91" s="679"/>
      <c r="K91" s="679"/>
      <c r="L91" s="679"/>
      <c r="M91" s="679"/>
      <c r="N91" s="828">
        <f>N168</f>
        <v>0</v>
      </c>
      <c r="O91" s="829"/>
      <c r="P91" s="829"/>
      <c r="Q91" s="829"/>
      <c r="R91" s="681"/>
    </row>
    <row r="92" spans="2:18" s="641" customFormat="1" ht="21.75" customHeight="1">
      <c r="B92" s="642"/>
      <c r="C92" s="643"/>
      <c r="D92" s="643"/>
      <c r="E92" s="643"/>
      <c r="F92" s="643"/>
      <c r="G92" s="643"/>
      <c r="H92" s="643"/>
      <c r="I92" s="643"/>
      <c r="J92" s="643"/>
      <c r="K92" s="643"/>
      <c r="L92" s="643"/>
      <c r="M92" s="643"/>
      <c r="N92" s="643"/>
      <c r="O92" s="643"/>
      <c r="P92" s="643"/>
      <c r="Q92" s="643"/>
      <c r="R92" s="644"/>
    </row>
    <row r="93" spans="2:21" s="641" customFormat="1" ht="29.25" customHeight="1">
      <c r="B93" s="642"/>
      <c r="C93" s="672" t="s">
        <v>395</v>
      </c>
      <c r="D93" s="643"/>
      <c r="E93" s="643"/>
      <c r="F93" s="643"/>
      <c r="G93" s="643"/>
      <c r="H93" s="643"/>
      <c r="I93" s="643"/>
      <c r="J93" s="643"/>
      <c r="K93" s="643"/>
      <c r="L93" s="643"/>
      <c r="M93" s="643"/>
      <c r="N93" s="827">
        <v>0</v>
      </c>
      <c r="O93" s="832"/>
      <c r="P93" s="832"/>
      <c r="Q93" s="832"/>
      <c r="R93" s="644"/>
      <c r="T93" s="683"/>
      <c r="U93" s="684" t="s">
        <v>647</v>
      </c>
    </row>
    <row r="94" spans="2:18" s="641" customFormat="1" ht="18" customHeight="1">
      <c r="B94" s="642"/>
      <c r="C94" s="643"/>
      <c r="D94" s="643"/>
      <c r="E94" s="643"/>
      <c r="F94" s="643"/>
      <c r="G94" s="643"/>
      <c r="H94" s="643"/>
      <c r="I94" s="643"/>
      <c r="J94" s="643"/>
      <c r="K94" s="643"/>
      <c r="L94" s="643"/>
      <c r="M94" s="643"/>
      <c r="N94" s="643"/>
      <c r="O94" s="643"/>
      <c r="P94" s="643"/>
      <c r="Q94" s="643"/>
      <c r="R94" s="644"/>
    </row>
    <row r="95" spans="2:18" s="641" customFormat="1" ht="29.25" customHeight="1">
      <c r="B95" s="642"/>
      <c r="C95" s="685" t="s">
        <v>396</v>
      </c>
      <c r="D95" s="653"/>
      <c r="E95" s="653"/>
      <c r="F95" s="653"/>
      <c r="G95" s="653"/>
      <c r="H95" s="653"/>
      <c r="I95" s="653"/>
      <c r="J95" s="653"/>
      <c r="K95" s="653"/>
      <c r="L95" s="833">
        <f>ROUND(SUM(N85+N93),2)</f>
        <v>0</v>
      </c>
      <c r="M95" s="833"/>
      <c r="N95" s="833"/>
      <c r="O95" s="833"/>
      <c r="P95" s="833"/>
      <c r="Q95" s="833"/>
      <c r="R95" s="644"/>
    </row>
    <row r="96" spans="2:18" s="641" customFormat="1" ht="6.75" customHeight="1">
      <c r="B96" s="666"/>
      <c r="C96" s="667"/>
      <c r="D96" s="667"/>
      <c r="E96" s="667"/>
      <c r="F96" s="667"/>
      <c r="G96" s="667"/>
      <c r="H96" s="667"/>
      <c r="I96" s="667"/>
      <c r="J96" s="667"/>
      <c r="K96" s="667"/>
      <c r="L96" s="667"/>
      <c r="M96" s="667"/>
      <c r="N96" s="667"/>
      <c r="O96" s="667"/>
      <c r="P96" s="667"/>
      <c r="Q96" s="667"/>
      <c r="R96" s="668"/>
    </row>
    <row r="100" spans="2:18" s="641" customFormat="1" ht="6.75" customHeight="1">
      <c r="B100" s="669"/>
      <c r="C100" s="670"/>
      <c r="D100" s="670"/>
      <c r="E100" s="670"/>
      <c r="F100" s="670"/>
      <c r="G100" s="670"/>
      <c r="H100" s="670"/>
      <c r="I100" s="670"/>
      <c r="J100" s="670"/>
      <c r="K100" s="670"/>
      <c r="L100" s="670"/>
      <c r="M100" s="670"/>
      <c r="N100" s="670"/>
      <c r="O100" s="670"/>
      <c r="P100" s="670"/>
      <c r="Q100" s="670"/>
      <c r="R100" s="671"/>
    </row>
    <row r="101" spans="2:18" s="641" customFormat="1" ht="36.75" customHeight="1">
      <c r="B101" s="642"/>
      <c r="C101" s="818" t="s">
        <v>308</v>
      </c>
      <c r="D101" s="812"/>
      <c r="E101" s="812"/>
      <c r="F101" s="812"/>
      <c r="G101" s="812"/>
      <c r="H101" s="812"/>
      <c r="I101" s="812"/>
      <c r="J101" s="812"/>
      <c r="K101" s="812"/>
      <c r="L101" s="812"/>
      <c r="M101" s="812"/>
      <c r="N101" s="812"/>
      <c r="O101" s="812"/>
      <c r="P101" s="812"/>
      <c r="Q101" s="812"/>
      <c r="R101" s="644"/>
    </row>
    <row r="102" spans="2:18" s="641" customFormat="1" ht="6.75" customHeight="1">
      <c r="B102" s="642"/>
      <c r="C102" s="643"/>
      <c r="D102" s="643"/>
      <c r="E102" s="643"/>
      <c r="F102" s="643"/>
      <c r="G102" s="643"/>
      <c r="H102" s="643"/>
      <c r="I102" s="643"/>
      <c r="J102" s="643"/>
      <c r="K102" s="643"/>
      <c r="L102" s="643"/>
      <c r="M102" s="643"/>
      <c r="N102" s="643"/>
      <c r="O102" s="643"/>
      <c r="P102" s="643"/>
      <c r="Q102" s="643"/>
      <c r="R102" s="644"/>
    </row>
    <row r="103" spans="2:18" s="641" customFormat="1" ht="30" customHeight="1">
      <c r="B103" s="642"/>
      <c r="C103" s="640" t="s">
        <v>660</v>
      </c>
      <c r="D103" s="643"/>
      <c r="E103" s="643"/>
      <c r="F103" s="820" t="str">
        <f>F6</f>
        <v>Cyklotrasa Pezinská - Priemyselný park</v>
      </c>
      <c r="G103" s="821"/>
      <c r="H103" s="821"/>
      <c r="I103" s="821"/>
      <c r="J103" s="821"/>
      <c r="K103" s="821"/>
      <c r="L103" s="821"/>
      <c r="M103" s="821"/>
      <c r="N103" s="821"/>
      <c r="O103" s="821"/>
      <c r="P103" s="821"/>
      <c r="Q103" s="643"/>
      <c r="R103" s="644"/>
    </row>
    <row r="104" spans="2:18" ht="30" customHeight="1">
      <c r="B104" s="637"/>
      <c r="C104" s="640" t="s">
        <v>360</v>
      </c>
      <c r="D104" s="639"/>
      <c r="E104" s="639"/>
      <c r="F104" s="820" t="s">
        <v>716</v>
      </c>
      <c r="G104" s="822"/>
      <c r="H104" s="822"/>
      <c r="I104" s="822"/>
      <c r="J104" s="822"/>
      <c r="K104" s="822"/>
      <c r="L104" s="822"/>
      <c r="M104" s="822"/>
      <c r="N104" s="822"/>
      <c r="O104" s="822"/>
      <c r="P104" s="822"/>
      <c r="Q104" s="639"/>
      <c r="R104" s="638"/>
    </row>
    <row r="105" spans="2:18" ht="30" customHeight="1">
      <c r="B105" s="637"/>
      <c r="C105" s="640" t="s">
        <v>956</v>
      </c>
      <c r="D105" s="639"/>
      <c r="E105" s="639"/>
      <c r="F105" s="820" t="s">
        <v>305</v>
      </c>
      <c r="G105" s="822"/>
      <c r="H105" s="822"/>
      <c r="I105" s="822"/>
      <c r="J105" s="822"/>
      <c r="K105" s="822"/>
      <c r="L105" s="822"/>
      <c r="M105" s="822"/>
      <c r="N105" s="822"/>
      <c r="O105" s="822"/>
      <c r="P105" s="822"/>
      <c r="Q105" s="639"/>
      <c r="R105" s="638"/>
    </row>
    <row r="106" spans="2:18" s="641" customFormat="1" ht="6.75" customHeight="1">
      <c r="B106" s="642"/>
      <c r="C106" s="643"/>
      <c r="D106" s="643"/>
      <c r="E106" s="643"/>
      <c r="F106" s="643"/>
      <c r="G106" s="643"/>
      <c r="H106" s="643"/>
      <c r="I106" s="643"/>
      <c r="J106" s="643"/>
      <c r="K106" s="643"/>
      <c r="L106" s="643"/>
      <c r="M106" s="643"/>
      <c r="N106" s="643"/>
      <c r="O106" s="643"/>
      <c r="P106" s="643"/>
      <c r="Q106" s="643"/>
      <c r="R106" s="644"/>
    </row>
    <row r="107" spans="2:18" s="641" customFormat="1" ht="18" customHeight="1">
      <c r="B107" s="642"/>
      <c r="C107" s="640" t="s">
        <v>365</v>
      </c>
      <c r="D107" s="643"/>
      <c r="E107" s="643"/>
      <c r="F107" s="645" t="str">
        <f>F10</f>
        <v>Malacky</v>
      </c>
      <c r="G107" s="643"/>
      <c r="H107" s="643"/>
      <c r="I107" s="643"/>
      <c r="J107" s="643"/>
      <c r="K107" s="640" t="s">
        <v>366</v>
      </c>
      <c r="L107" s="643"/>
      <c r="M107" s="810"/>
      <c r="N107" s="810"/>
      <c r="O107" s="810"/>
      <c r="P107" s="810"/>
      <c r="Q107" s="643"/>
      <c r="R107" s="644"/>
    </row>
    <row r="108" spans="2:18" s="641" customFormat="1" ht="6.75" customHeight="1">
      <c r="B108" s="642"/>
      <c r="C108" s="643"/>
      <c r="D108" s="643"/>
      <c r="E108" s="643"/>
      <c r="F108" s="643"/>
      <c r="G108" s="643"/>
      <c r="H108" s="643"/>
      <c r="I108" s="643"/>
      <c r="J108" s="643"/>
      <c r="K108" s="643"/>
      <c r="L108" s="643"/>
      <c r="M108" s="643"/>
      <c r="N108" s="643"/>
      <c r="O108" s="643"/>
      <c r="P108" s="643"/>
      <c r="Q108" s="643"/>
      <c r="R108" s="644"/>
    </row>
    <row r="109" spans="2:18" s="641" customFormat="1" ht="15">
      <c r="B109" s="642"/>
      <c r="C109" s="640" t="s">
        <v>662</v>
      </c>
      <c r="D109" s="643"/>
      <c r="E109" s="643"/>
      <c r="F109" s="645" t="str">
        <f>E13</f>
        <v>Mesto Malacky, Mestský úrad</v>
      </c>
      <c r="G109" s="643"/>
      <c r="H109" s="643"/>
      <c r="I109" s="643"/>
      <c r="J109" s="643"/>
      <c r="K109" s="640" t="s">
        <v>370</v>
      </c>
      <c r="L109" s="643"/>
      <c r="M109" s="809" t="str">
        <f>E19</f>
        <v>Cykloprojekt s.r.o.,Laurinská 18,811 01 Bratislava</v>
      </c>
      <c r="N109" s="809"/>
      <c r="O109" s="809"/>
      <c r="P109" s="809"/>
      <c r="Q109" s="809"/>
      <c r="R109" s="644"/>
    </row>
    <row r="110" spans="2:18" s="641" customFormat="1" ht="14.25" customHeight="1">
      <c r="B110" s="642"/>
      <c r="C110" s="640" t="s">
        <v>664</v>
      </c>
      <c r="D110" s="643"/>
      <c r="E110" s="643"/>
      <c r="F110" s="645" t="str">
        <f>IF(E16="","",E16)</f>
        <v> </v>
      </c>
      <c r="G110" s="643"/>
      <c r="H110" s="643"/>
      <c r="I110" s="643"/>
      <c r="J110" s="643"/>
      <c r="K110" s="640" t="s">
        <v>372</v>
      </c>
      <c r="L110" s="643"/>
      <c r="M110" s="809" t="str">
        <f>E22</f>
        <v> </v>
      </c>
      <c r="N110" s="809"/>
      <c r="O110" s="809"/>
      <c r="P110" s="809"/>
      <c r="Q110" s="809"/>
      <c r="R110" s="644"/>
    </row>
    <row r="111" spans="2:18" s="641" customFormat="1" ht="9.75" customHeight="1">
      <c r="B111" s="642"/>
      <c r="C111" s="643"/>
      <c r="D111" s="643"/>
      <c r="E111" s="643"/>
      <c r="F111" s="643"/>
      <c r="G111" s="643"/>
      <c r="H111" s="643"/>
      <c r="I111" s="643"/>
      <c r="J111" s="643"/>
      <c r="K111" s="643"/>
      <c r="L111" s="643"/>
      <c r="M111" s="643"/>
      <c r="N111" s="643"/>
      <c r="O111" s="643"/>
      <c r="P111" s="643"/>
      <c r="Q111" s="643"/>
      <c r="R111" s="644"/>
    </row>
    <row r="112" spans="2:27" s="690" customFormat="1" ht="29.25" customHeight="1">
      <c r="B112" s="686"/>
      <c r="C112" s="687" t="s">
        <v>397</v>
      </c>
      <c r="D112" s="688" t="s">
        <v>398</v>
      </c>
      <c r="E112" s="688" t="s">
        <v>668</v>
      </c>
      <c r="F112" s="834" t="s">
        <v>731</v>
      </c>
      <c r="G112" s="834"/>
      <c r="H112" s="834"/>
      <c r="I112" s="834"/>
      <c r="J112" s="688" t="s">
        <v>750</v>
      </c>
      <c r="K112" s="688" t="s">
        <v>399</v>
      </c>
      <c r="L112" s="834" t="s">
        <v>400</v>
      </c>
      <c r="M112" s="834"/>
      <c r="N112" s="834" t="s">
        <v>385</v>
      </c>
      <c r="O112" s="834"/>
      <c r="P112" s="834"/>
      <c r="Q112" s="835"/>
      <c r="R112" s="689"/>
      <c r="T112" s="691" t="s">
        <v>401</v>
      </c>
      <c r="U112" s="692" t="s">
        <v>647</v>
      </c>
      <c r="V112" s="692" t="s">
        <v>402</v>
      </c>
      <c r="W112" s="692" t="s">
        <v>403</v>
      </c>
      <c r="X112" s="692" t="s">
        <v>404</v>
      </c>
      <c r="Y112" s="692" t="s">
        <v>405</v>
      </c>
      <c r="Z112" s="692" t="s">
        <v>406</v>
      </c>
      <c r="AA112" s="693" t="s">
        <v>407</v>
      </c>
    </row>
    <row r="113" spans="2:63" s="641" customFormat="1" ht="29.25" customHeight="1">
      <c r="B113" s="642"/>
      <c r="C113" s="672" t="s">
        <v>374</v>
      </c>
      <c r="D113" s="643"/>
      <c r="E113" s="643"/>
      <c r="F113" s="643"/>
      <c r="G113" s="643"/>
      <c r="H113" s="643"/>
      <c r="I113" s="643"/>
      <c r="J113" s="643"/>
      <c r="K113" s="643"/>
      <c r="L113" s="729"/>
      <c r="M113" s="729"/>
      <c r="N113" s="836">
        <f>N114</f>
        <v>0</v>
      </c>
      <c r="O113" s="837"/>
      <c r="P113" s="837"/>
      <c r="Q113" s="837"/>
      <c r="R113" s="644"/>
      <c r="T113" s="694"/>
      <c r="U113" s="646"/>
      <c r="V113" s="646"/>
      <c r="W113" s="695">
        <f>W114</f>
        <v>175.344674</v>
      </c>
      <c r="X113" s="646"/>
      <c r="Y113" s="695">
        <f>Y114</f>
        <v>92.734401057</v>
      </c>
      <c r="Z113" s="646"/>
      <c r="AA113" s="696">
        <f>AA114</f>
        <v>24.68985</v>
      </c>
      <c r="AT113" s="633" t="s">
        <v>640</v>
      </c>
      <c r="AU113" s="633" t="s">
        <v>387</v>
      </c>
      <c r="BK113" s="697">
        <f>BK114</f>
        <v>0</v>
      </c>
    </row>
    <row r="114" spans="2:63" s="702" customFormat="1" ht="36.75" customHeight="1">
      <c r="B114" s="698"/>
      <c r="C114" s="699"/>
      <c r="D114" s="700" t="s">
        <v>388</v>
      </c>
      <c r="E114" s="700"/>
      <c r="F114" s="700"/>
      <c r="G114" s="700"/>
      <c r="H114" s="700"/>
      <c r="I114" s="700"/>
      <c r="J114" s="700"/>
      <c r="K114" s="700"/>
      <c r="L114" s="730"/>
      <c r="M114" s="730"/>
      <c r="N114" s="838">
        <f>N115+N131+N134+N145+N168</f>
        <v>0</v>
      </c>
      <c r="O114" s="830"/>
      <c r="P114" s="830"/>
      <c r="Q114" s="830"/>
      <c r="R114" s="701"/>
      <c r="T114" s="703"/>
      <c r="U114" s="699"/>
      <c r="V114" s="699"/>
      <c r="W114" s="704">
        <f>W115+W131+W134+W145+W168</f>
        <v>175.344674</v>
      </c>
      <c r="X114" s="699"/>
      <c r="Y114" s="704">
        <f>Y115+Y131+Y134+Y145+Y168</f>
        <v>92.734401057</v>
      </c>
      <c r="Z114" s="699"/>
      <c r="AA114" s="705">
        <f>AA115+AA131+AA134+AA145+AA168</f>
        <v>24.68985</v>
      </c>
      <c r="AR114" s="706" t="s">
        <v>598</v>
      </c>
      <c r="AT114" s="707" t="s">
        <v>640</v>
      </c>
      <c r="AU114" s="707" t="s">
        <v>357</v>
      </c>
      <c r="AY114" s="706" t="s">
        <v>408</v>
      </c>
      <c r="BK114" s="708">
        <f>BK115+BK131+BK134+BK145+BK168</f>
        <v>0</v>
      </c>
    </row>
    <row r="115" spans="2:63" s="702" customFormat="1" ht="19.5" customHeight="1">
      <c r="B115" s="698"/>
      <c r="C115" s="699"/>
      <c r="D115" s="709" t="s">
        <v>389</v>
      </c>
      <c r="E115" s="709"/>
      <c r="F115" s="709"/>
      <c r="G115" s="709"/>
      <c r="H115" s="709"/>
      <c r="I115" s="709"/>
      <c r="J115" s="709"/>
      <c r="K115" s="709"/>
      <c r="L115" s="731"/>
      <c r="M115" s="731"/>
      <c r="N115" s="839">
        <f>SUM(N116:Q130)</f>
        <v>0</v>
      </c>
      <c r="O115" s="840"/>
      <c r="P115" s="840"/>
      <c r="Q115" s="840"/>
      <c r="R115" s="701"/>
      <c r="T115" s="703"/>
      <c r="U115" s="699"/>
      <c r="V115" s="699"/>
      <c r="W115" s="704">
        <f>SUM(W116:W130)</f>
        <v>52.906994499999996</v>
      </c>
      <c r="X115" s="699"/>
      <c r="Y115" s="704">
        <f>SUM(Y116:Y130)</f>
        <v>0</v>
      </c>
      <c r="Z115" s="699"/>
      <c r="AA115" s="705">
        <f>SUM(AA116:AA130)</f>
        <v>24.68985</v>
      </c>
      <c r="AR115" s="706" t="s">
        <v>598</v>
      </c>
      <c r="AT115" s="707" t="s">
        <v>640</v>
      </c>
      <c r="AU115" s="707" t="s">
        <v>598</v>
      </c>
      <c r="AY115" s="706" t="s">
        <v>408</v>
      </c>
      <c r="BK115" s="708">
        <f>SUM(BK116:BK130)</f>
        <v>0</v>
      </c>
    </row>
    <row r="116" spans="2:65" s="641" customFormat="1" ht="33.75" customHeight="1">
      <c r="B116" s="710"/>
      <c r="C116" s="711" t="s">
        <v>598</v>
      </c>
      <c r="D116" s="711" t="s">
        <v>409</v>
      </c>
      <c r="E116" s="712" t="s">
        <v>753</v>
      </c>
      <c r="F116" s="760" t="s">
        <v>207</v>
      </c>
      <c r="G116" s="760"/>
      <c r="H116" s="760"/>
      <c r="I116" s="760"/>
      <c r="J116" s="713" t="s">
        <v>755</v>
      </c>
      <c r="K116" s="714">
        <v>48.99</v>
      </c>
      <c r="L116" s="761"/>
      <c r="M116" s="761"/>
      <c r="N116" s="761">
        <f>ROUND(L116*K116,2)</f>
        <v>0</v>
      </c>
      <c r="O116" s="761"/>
      <c r="P116" s="761"/>
      <c r="Q116" s="761"/>
      <c r="R116" s="715"/>
      <c r="T116" s="716" t="s">
        <v>363</v>
      </c>
      <c r="U116" s="717" t="s">
        <v>377</v>
      </c>
      <c r="V116" s="718">
        <v>0.236</v>
      </c>
      <c r="W116" s="718">
        <f aca="true" t="shared" si="0" ref="W116:W130">V116*K116</f>
        <v>11.56164</v>
      </c>
      <c r="X116" s="718">
        <v>0</v>
      </c>
      <c r="Y116" s="718">
        <f aca="true" t="shared" si="1" ref="Y116:Y130">X116*K116</f>
        <v>0</v>
      </c>
      <c r="Z116" s="718">
        <v>0.26</v>
      </c>
      <c r="AA116" s="719">
        <f aca="true" t="shared" si="2" ref="AA116:AA130">Z116*K116</f>
        <v>12.737400000000001</v>
      </c>
      <c r="AR116" s="633" t="s">
        <v>617</v>
      </c>
      <c r="AT116" s="633" t="s">
        <v>409</v>
      </c>
      <c r="AU116" s="633" t="s">
        <v>605</v>
      </c>
      <c r="AY116" s="633" t="s">
        <v>408</v>
      </c>
      <c r="BE116" s="720">
        <f aca="true" t="shared" si="3" ref="BE116:BE130">IF(U116="základná",N116,0)</f>
        <v>0</v>
      </c>
      <c r="BF116" s="720">
        <f aca="true" t="shared" si="4" ref="BF116:BF130">IF(U116="znížená",N116,0)</f>
        <v>0</v>
      </c>
      <c r="BG116" s="720">
        <f aca="true" t="shared" si="5" ref="BG116:BG130">IF(U116="zákl. prenesená",N116,0)</f>
        <v>0</v>
      </c>
      <c r="BH116" s="720">
        <f aca="true" t="shared" si="6" ref="BH116:BH130">IF(U116="zníž. prenesená",N116,0)</f>
        <v>0</v>
      </c>
      <c r="BI116" s="720">
        <f aca="true" t="shared" si="7" ref="BI116:BI130">IF(U116="nulová",N116,0)</f>
        <v>0</v>
      </c>
      <c r="BJ116" s="633" t="s">
        <v>605</v>
      </c>
      <c r="BK116" s="721">
        <f aca="true" t="shared" si="8" ref="BK116:BK130">ROUND(L116*K116,3)</f>
        <v>0</v>
      </c>
      <c r="BL116" s="633" t="s">
        <v>617</v>
      </c>
      <c r="BM116" s="633" t="s">
        <v>208</v>
      </c>
    </row>
    <row r="117" spans="2:65" s="641" customFormat="1" ht="33.75" customHeight="1">
      <c r="B117" s="710"/>
      <c r="C117" s="711" t="s">
        <v>605</v>
      </c>
      <c r="D117" s="711" t="s">
        <v>409</v>
      </c>
      <c r="E117" s="712" t="s">
        <v>753</v>
      </c>
      <c r="F117" s="760" t="s">
        <v>207</v>
      </c>
      <c r="G117" s="760"/>
      <c r="H117" s="760"/>
      <c r="I117" s="760"/>
      <c r="J117" s="713" t="s">
        <v>755</v>
      </c>
      <c r="K117" s="714">
        <v>0.84</v>
      </c>
      <c r="L117" s="761"/>
      <c r="M117" s="761"/>
      <c r="N117" s="761">
        <f aca="true" t="shared" si="9" ref="N117:N130">ROUND(L117*K117,2)</f>
        <v>0</v>
      </c>
      <c r="O117" s="761"/>
      <c r="P117" s="761"/>
      <c r="Q117" s="761"/>
      <c r="R117" s="715"/>
      <c r="T117" s="716" t="s">
        <v>363</v>
      </c>
      <c r="U117" s="717" t="s">
        <v>377</v>
      </c>
      <c r="V117" s="718">
        <v>0.236</v>
      </c>
      <c r="W117" s="718">
        <f t="shared" si="0"/>
        <v>0.19823999999999997</v>
      </c>
      <c r="X117" s="718">
        <v>0</v>
      </c>
      <c r="Y117" s="718">
        <f t="shared" si="1"/>
        <v>0</v>
      </c>
      <c r="Z117" s="718">
        <v>0.26</v>
      </c>
      <c r="AA117" s="719">
        <f t="shared" si="2"/>
        <v>0.2184</v>
      </c>
      <c r="AR117" s="633" t="s">
        <v>617</v>
      </c>
      <c r="AT117" s="633" t="s">
        <v>409</v>
      </c>
      <c r="AU117" s="633" t="s">
        <v>605</v>
      </c>
      <c r="AY117" s="633" t="s">
        <v>408</v>
      </c>
      <c r="BE117" s="720">
        <f t="shared" si="3"/>
        <v>0</v>
      </c>
      <c r="BF117" s="720">
        <f t="shared" si="4"/>
        <v>0</v>
      </c>
      <c r="BG117" s="720">
        <f t="shared" si="5"/>
        <v>0</v>
      </c>
      <c r="BH117" s="720">
        <f t="shared" si="6"/>
        <v>0</v>
      </c>
      <c r="BI117" s="720">
        <f t="shared" si="7"/>
        <v>0</v>
      </c>
      <c r="BJ117" s="633" t="s">
        <v>605</v>
      </c>
      <c r="BK117" s="721">
        <f t="shared" si="8"/>
        <v>0</v>
      </c>
      <c r="BL117" s="633" t="s">
        <v>617</v>
      </c>
      <c r="BM117" s="633" t="s">
        <v>209</v>
      </c>
    </row>
    <row r="118" spans="2:65" s="641" customFormat="1" ht="37.5" customHeight="1">
      <c r="B118" s="710"/>
      <c r="C118" s="711" t="s">
        <v>611</v>
      </c>
      <c r="D118" s="711" t="s">
        <v>409</v>
      </c>
      <c r="E118" s="712" t="s">
        <v>760</v>
      </c>
      <c r="F118" s="760" t="s">
        <v>210</v>
      </c>
      <c r="G118" s="760"/>
      <c r="H118" s="760"/>
      <c r="I118" s="760"/>
      <c r="J118" s="713" t="s">
        <v>755</v>
      </c>
      <c r="K118" s="714">
        <v>16.96</v>
      </c>
      <c r="L118" s="761"/>
      <c r="M118" s="761"/>
      <c r="N118" s="761">
        <f t="shared" si="9"/>
        <v>0</v>
      </c>
      <c r="O118" s="761"/>
      <c r="P118" s="761"/>
      <c r="Q118" s="761"/>
      <c r="R118" s="715"/>
      <c r="T118" s="716" t="s">
        <v>363</v>
      </c>
      <c r="U118" s="717" t="s">
        <v>377</v>
      </c>
      <c r="V118" s="718">
        <v>0.21942</v>
      </c>
      <c r="W118" s="718">
        <f t="shared" si="0"/>
        <v>3.7213632000000003</v>
      </c>
      <c r="X118" s="718">
        <v>0</v>
      </c>
      <c r="Y118" s="718">
        <f t="shared" si="1"/>
        <v>0</v>
      </c>
      <c r="Z118" s="718">
        <v>0.45</v>
      </c>
      <c r="AA118" s="719">
        <f t="shared" si="2"/>
        <v>7.632000000000001</v>
      </c>
      <c r="AR118" s="633" t="s">
        <v>617</v>
      </c>
      <c r="AT118" s="633" t="s">
        <v>409</v>
      </c>
      <c r="AU118" s="633" t="s">
        <v>605</v>
      </c>
      <c r="AY118" s="633" t="s">
        <v>408</v>
      </c>
      <c r="BE118" s="720">
        <f t="shared" si="3"/>
        <v>0</v>
      </c>
      <c r="BF118" s="720">
        <f t="shared" si="4"/>
        <v>0</v>
      </c>
      <c r="BG118" s="720">
        <f t="shared" si="5"/>
        <v>0</v>
      </c>
      <c r="BH118" s="720">
        <f t="shared" si="6"/>
        <v>0</v>
      </c>
      <c r="BI118" s="720">
        <f t="shared" si="7"/>
        <v>0</v>
      </c>
      <c r="BJ118" s="633" t="s">
        <v>605</v>
      </c>
      <c r="BK118" s="721">
        <f t="shared" si="8"/>
        <v>0</v>
      </c>
      <c r="BL118" s="633" t="s">
        <v>617</v>
      </c>
      <c r="BM118" s="633" t="s">
        <v>211</v>
      </c>
    </row>
    <row r="119" spans="2:65" s="641" customFormat="1" ht="42" customHeight="1">
      <c r="B119" s="710"/>
      <c r="C119" s="711" t="s">
        <v>617</v>
      </c>
      <c r="D119" s="711" t="s">
        <v>409</v>
      </c>
      <c r="E119" s="712" t="s">
        <v>762</v>
      </c>
      <c r="F119" s="760" t="s">
        <v>212</v>
      </c>
      <c r="G119" s="760"/>
      <c r="H119" s="760"/>
      <c r="I119" s="760"/>
      <c r="J119" s="713" t="s">
        <v>764</v>
      </c>
      <c r="K119" s="714">
        <v>28.29</v>
      </c>
      <c r="L119" s="761"/>
      <c r="M119" s="761"/>
      <c r="N119" s="761">
        <f t="shared" si="9"/>
        <v>0</v>
      </c>
      <c r="O119" s="761"/>
      <c r="P119" s="761"/>
      <c r="Q119" s="761"/>
      <c r="R119" s="715"/>
      <c r="T119" s="716" t="s">
        <v>363</v>
      </c>
      <c r="U119" s="717" t="s">
        <v>377</v>
      </c>
      <c r="V119" s="718">
        <v>0.127</v>
      </c>
      <c r="W119" s="718">
        <f t="shared" si="0"/>
        <v>3.5928299999999997</v>
      </c>
      <c r="X119" s="718">
        <v>0</v>
      </c>
      <c r="Y119" s="718">
        <f t="shared" si="1"/>
        <v>0</v>
      </c>
      <c r="Z119" s="718">
        <v>0.145</v>
      </c>
      <c r="AA119" s="719">
        <f t="shared" si="2"/>
        <v>4.102049999999999</v>
      </c>
      <c r="AR119" s="633" t="s">
        <v>617</v>
      </c>
      <c r="AT119" s="633" t="s">
        <v>409</v>
      </c>
      <c r="AU119" s="633" t="s">
        <v>605</v>
      </c>
      <c r="AY119" s="633" t="s">
        <v>408</v>
      </c>
      <c r="BE119" s="720">
        <f t="shared" si="3"/>
        <v>0</v>
      </c>
      <c r="BF119" s="720">
        <f t="shared" si="4"/>
        <v>0</v>
      </c>
      <c r="BG119" s="720">
        <f t="shared" si="5"/>
        <v>0</v>
      </c>
      <c r="BH119" s="720">
        <f t="shared" si="6"/>
        <v>0</v>
      </c>
      <c r="BI119" s="720">
        <f t="shared" si="7"/>
        <v>0</v>
      </c>
      <c r="BJ119" s="633" t="s">
        <v>605</v>
      </c>
      <c r="BK119" s="721">
        <f t="shared" si="8"/>
        <v>0</v>
      </c>
      <c r="BL119" s="633" t="s">
        <v>617</v>
      </c>
      <c r="BM119" s="633" t="s">
        <v>213</v>
      </c>
    </row>
    <row r="120" spans="2:65" s="641" customFormat="1" ht="45" customHeight="1">
      <c r="B120" s="710"/>
      <c r="C120" s="711" t="s">
        <v>621</v>
      </c>
      <c r="D120" s="711" t="s">
        <v>409</v>
      </c>
      <c r="E120" s="712" t="s">
        <v>765</v>
      </c>
      <c r="F120" s="760" t="s">
        <v>410</v>
      </c>
      <c r="G120" s="760"/>
      <c r="H120" s="760"/>
      <c r="I120" s="760"/>
      <c r="J120" s="713" t="s">
        <v>767</v>
      </c>
      <c r="K120" s="714">
        <v>18.908</v>
      </c>
      <c r="L120" s="761"/>
      <c r="M120" s="761"/>
      <c r="N120" s="761">
        <f t="shared" si="9"/>
        <v>0</v>
      </c>
      <c r="O120" s="761"/>
      <c r="P120" s="761"/>
      <c r="Q120" s="761"/>
      <c r="R120" s="715"/>
      <c r="T120" s="716" t="s">
        <v>363</v>
      </c>
      <c r="U120" s="717" t="s">
        <v>377</v>
      </c>
      <c r="V120" s="718">
        <v>0.012</v>
      </c>
      <c r="W120" s="718">
        <f t="shared" si="0"/>
        <v>0.22689600000000001</v>
      </c>
      <c r="X120" s="718">
        <v>0</v>
      </c>
      <c r="Y120" s="718">
        <f t="shared" si="1"/>
        <v>0</v>
      </c>
      <c r="Z120" s="718">
        <v>0</v>
      </c>
      <c r="AA120" s="719">
        <f t="shared" si="2"/>
        <v>0</v>
      </c>
      <c r="AR120" s="633" t="s">
        <v>617</v>
      </c>
      <c r="AT120" s="633" t="s">
        <v>409</v>
      </c>
      <c r="AU120" s="633" t="s">
        <v>605</v>
      </c>
      <c r="AY120" s="633" t="s">
        <v>408</v>
      </c>
      <c r="BE120" s="720">
        <f t="shared" si="3"/>
        <v>0</v>
      </c>
      <c r="BF120" s="720">
        <f t="shared" si="4"/>
        <v>0</v>
      </c>
      <c r="BG120" s="720">
        <f t="shared" si="5"/>
        <v>0</v>
      </c>
      <c r="BH120" s="720">
        <f t="shared" si="6"/>
        <v>0</v>
      </c>
      <c r="BI120" s="720">
        <f t="shared" si="7"/>
        <v>0</v>
      </c>
      <c r="BJ120" s="633" t="s">
        <v>605</v>
      </c>
      <c r="BK120" s="721">
        <f t="shared" si="8"/>
        <v>0</v>
      </c>
      <c r="BL120" s="633" t="s">
        <v>617</v>
      </c>
      <c r="BM120" s="633" t="s">
        <v>214</v>
      </c>
    </row>
    <row r="121" spans="2:65" s="641" customFormat="1" ht="33.75" customHeight="1">
      <c r="B121" s="710"/>
      <c r="C121" s="711" t="s">
        <v>625</v>
      </c>
      <c r="D121" s="711" t="s">
        <v>409</v>
      </c>
      <c r="E121" s="712" t="s">
        <v>768</v>
      </c>
      <c r="F121" s="760" t="s">
        <v>418</v>
      </c>
      <c r="G121" s="760"/>
      <c r="H121" s="760"/>
      <c r="I121" s="760"/>
      <c r="J121" s="713" t="s">
        <v>767</v>
      </c>
      <c r="K121" s="714">
        <v>26.471</v>
      </c>
      <c r="L121" s="761"/>
      <c r="M121" s="761"/>
      <c r="N121" s="761">
        <f t="shared" si="9"/>
        <v>0</v>
      </c>
      <c r="O121" s="761"/>
      <c r="P121" s="761"/>
      <c r="Q121" s="761"/>
      <c r="R121" s="715"/>
      <c r="T121" s="716" t="s">
        <v>363</v>
      </c>
      <c r="U121" s="717" t="s">
        <v>377</v>
      </c>
      <c r="V121" s="718">
        <v>0.408</v>
      </c>
      <c r="W121" s="718">
        <f t="shared" si="0"/>
        <v>10.800168</v>
      </c>
      <c r="X121" s="718">
        <v>0</v>
      </c>
      <c r="Y121" s="718">
        <f t="shared" si="1"/>
        <v>0</v>
      </c>
      <c r="Z121" s="718">
        <v>0</v>
      </c>
      <c r="AA121" s="719">
        <f t="shared" si="2"/>
        <v>0</v>
      </c>
      <c r="AR121" s="633" t="s">
        <v>617</v>
      </c>
      <c r="AT121" s="633" t="s">
        <v>409</v>
      </c>
      <c r="AU121" s="633" t="s">
        <v>605</v>
      </c>
      <c r="AY121" s="633" t="s">
        <v>408</v>
      </c>
      <c r="BE121" s="720">
        <f t="shared" si="3"/>
        <v>0</v>
      </c>
      <c r="BF121" s="720">
        <f t="shared" si="4"/>
        <v>0</v>
      </c>
      <c r="BG121" s="720">
        <f t="shared" si="5"/>
        <v>0</v>
      </c>
      <c r="BH121" s="720">
        <f t="shared" si="6"/>
        <v>0</v>
      </c>
      <c r="BI121" s="720">
        <f t="shared" si="7"/>
        <v>0</v>
      </c>
      <c r="BJ121" s="633" t="s">
        <v>605</v>
      </c>
      <c r="BK121" s="721">
        <f t="shared" si="8"/>
        <v>0</v>
      </c>
      <c r="BL121" s="633" t="s">
        <v>617</v>
      </c>
      <c r="BM121" s="633" t="s">
        <v>215</v>
      </c>
    </row>
    <row r="122" spans="2:65" s="641" customFormat="1" ht="30" customHeight="1">
      <c r="B122" s="710"/>
      <c r="C122" s="711" t="s">
        <v>628</v>
      </c>
      <c r="D122" s="711" t="s">
        <v>409</v>
      </c>
      <c r="E122" s="712" t="s">
        <v>770</v>
      </c>
      <c r="F122" s="760" t="s">
        <v>216</v>
      </c>
      <c r="G122" s="760"/>
      <c r="H122" s="760"/>
      <c r="I122" s="760"/>
      <c r="J122" s="713" t="s">
        <v>767</v>
      </c>
      <c r="K122" s="714">
        <v>45.379</v>
      </c>
      <c r="L122" s="761"/>
      <c r="M122" s="761"/>
      <c r="N122" s="761">
        <f t="shared" si="9"/>
        <v>0</v>
      </c>
      <c r="O122" s="761"/>
      <c r="P122" s="761"/>
      <c r="Q122" s="761"/>
      <c r="R122" s="715"/>
      <c r="T122" s="716" t="s">
        <v>363</v>
      </c>
      <c r="U122" s="717" t="s">
        <v>377</v>
      </c>
      <c r="V122" s="718">
        <v>0.029</v>
      </c>
      <c r="W122" s="718">
        <f t="shared" si="0"/>
        <v>1.315991</v>
      </c>
      <c r="X122" s="718">
        <v>0</v>
      </c>
      <c r="Y122" s="718">
        <f t="shared" si="1"/>
        <v>0</v>
      </c>
      <c r="Z122" s="718">
        <v>0</v>
      </c>
      <c r="AA122" s="719">
        <f t="shared" si="2"/>
        <v>0</v>
      </c>
      <c r="AR122" s="633" t="s">
        <v>617</v>
      </c>
      <c r="AT122" s="633" t="s">
        <v>409</v>
      </c>
      <c r="AU122" s="633" t="s">
        <v>605</v>
      </c>
      <c r="AY122" s="633" t="s">
        <v>408</v>
      </c>
      <c r="BE122" s="720">
        <f t="shared" si="3"/>
        <v>0</v>
      </c>
      <c r="BF122" s="720">
        <f t="shared" si="4"/>
        <v>0</v>
      </c>
      <c r="BG122" s="720">
        <f t="shared" si="5"/>
        <v>0</v>
      </c>
      <c r="BH122" s="720">
        <f t="shared" si="6"/>
        <v>0</v>
      </c>
      <c r="BI122" s="720">
        <f t="shared" si="7"/>
        <v>0</v>
      </c>
      <c r="BJ122" s="633" t="s">
        <v>605</v>
      </c>
      <c r="BK122" s="721">
        <f t="shared" si="8"/>
        <v>0</v>
      </c>
      <c r="BL122" s="633" t="s">
        <v>617</v>
      </c>
      <c r="BM122" s="633" t="s">
        <v>217</v>
      </c>
    </row>
    <row r="123" spans="2:65" s="641" customFormat="1" ht="42" customHeight="1">
      <c r="B123" s="710"/>
      <c r="C123" s="711" t="s">
        <v>601</v>
      </c>
      <c r="D123" s="711" t="s">
        <v>409</v>
      </c>
      <c r="E123" s="712" t="s">
        <v>218</v>
      </c>
      <c r="F123" s="760" t="s">
        <v>219</v>
      </c>
      <c r="G123" s="760"/>
      <c r="H123" s="760"/>
      <c r="I123" s="760"/>
      <c r="J123" s="713" t="s">
        <v>767</v>
      </c>
      <c r="K123" s="714">
        <v>24.451</v>
      </c>
      <c r="L123" s="761"/>
      <c r="M123" s="761"/>
      <c r="N123" s="761">
        <f t="shared" si="9"/>
        <v>0</v>
      </c>
      <c r="O123" s="761"/>
      <c r="P123" s="761"/>
      <c r="Q123" s="761"/>
      <c r="R123" s="715"/>
      <c r="T123" s="716" t="s">
        <v>363</v>
      </c>
      <c r="U123" s="717" t="s">
        <v>377</v>
      </c>
      <c r="V123" s="718">
        <v>0.029</v>
      </c>
      <c r="W123" s="718">
        <f t="shared" si="0"/>
        <v>0.709079</v>
      </c>
      <c r="X123" s="718">
        <v>0</v>
      </c>
      <c r="Y123" s="718">
        <f t="shared" si="1"/>
        <v>0</v>
      </c>
      <c r="Z123" s="718">
        <v>0</v>
      </c>
      <c r="AA123" s="719">
        <f t="shared" si="2"/>
        <v>0</v>
      </c>
      <c r="AR123" s="633" t="s">
        <v>617</v>
      </c>
      <c r="AT123" s="633" t="s">
        <v>409</v>
      </c>
      <c r="AU123" s="633" t="s">
        <v>605</v>
      </c>
      <c r="AY123" s="633" t="s">
        <v>408</v>
      </c>
      <c r="BE123" s="720">
        <f t="shared" si="3"/>
        <v>0</v>
      </c>
      <c r="BF123" s="720">
        <f t="shared" si="4"/>
        <v>0</v>
      </c>
      <c r="BG123" s="720">
        <f t="shared" si="5"/>
        <v>0</v>
      </c>
      <c r="BH123" s="720">
        <f t="shared" si="6"/>
        <v>0</v>
      </c>
      <c r="BI123" s="720">
        <f t="shared" si="7"/>
        <v>0</v>
      </c>
      <c r="BJ123" s="633" t="s">
        <v>605</v>
      </c>
      <c r="BK123" s="721">
        <f t="shared" si="8"/>
        <v>0</v>
      </c>
      <c r="BL123" s="633" t="s">
        <v>617</v>
      </c>
      <c r="BM123" s="633" t="s">
        <v>220</v>
      </c>
    </row>
    <row r="124" spans="2:65" s="641" customFormat="1" ht="25.5" customHeight="1">
      <c r="B124" s="710"/>
      <c r="C124" s="711" t="s">
        <v>607</v>
      </c>
      <c r="D124" s="711" t="s">
        <v>409</v>
      </c>
      <c r="E124" s="712" t="s">
        <v>772</v>
      </c>
      <c r="F124" s="760" t="s">
        <v>221</v>
      </c>
      <c r="G124" s="760"/>
      <c r="H124" s="760"/>
      <c r="I124" s="760"/>
      <c r="J124" s="713" t="s">
        <v>767</v>
      </c>
      <c r="K124" s="714">
        <v>376.704</v>
      </c>
      <c r="L124" s="761"/>
      <c r="M124" s="761"/>
      <c r="N124" s="761">
        <f t="shared" si="9"/>
        <v>0</v>
      </c>
      <c r="O124" s="761"/>
      <c r="P124" s="761"/>
      <c r="Q124" s="761"/>
      <c r="R124" s="715"/>
      <c r="T124" s="716" t="s">
        <v>363</v>
      </c>
      <c r="U124" s="717" t="s">
        <v>377</v>
      </c>
      <c r="V124" s="718">
        <v>0.007</v>
      </c>
      <c r="W124" s="718">
        <f t="shared" si="0"/>
        <v>2.636928</v>
      </c>
      <c r="X124" s="718">
        <v>0</v>
      </c>
      <c r="Y124" s="718">
        <f t="shared" si="1"/>
        <v>0</v>
      </c>
      <c r="Z124" s="718">
        <v>0</v>
      </c>
      <c r="AA124" s="719">
        <f t="shared" si="2"/>
        <v>0</v>
      </c>
      <c r="AR124" s="633" t="s">
        <v>617</v>
      </c>
      <c r="AT124" s="633" t="s">
        <v>409</v>
      </c>
      <c r="AU124" s="633" t="s">
        <v>605</v>
      </c>
      <c r="AY124" s="633" t="s">
        <v>408</v>
      </c>
      <c r="BE124" s="720">
        <f t="shared" si="3"/>
        <v>0</v>
      </c>
      <c r="BF124" s="720">
        <f t="shared" si="4"/>
        <v>0</v>
      </c>
      <c r="BG124" s="720">
        <f t="shared" si="5"/>
        <v>0</v>
      </c>
      <c r="BH124" s="720">
        <f t="shared" si="6"/>
        <v>0</v>
      </c>
      <c r="BI124" s="720">
        <f t="shared" si="7"/>
        <v>0</v>
      </c>
      <c r="BJ124" s="633" t="s">
        <v>605</v>
      </c>
      <c r="BK124" s="721">
        <f t="shared" si="8"/>
        <v>0</v>
      </c>
      <c r="BL124" s="633" t="s">
        <v>617</v>
      </c>
      <c r="BM124" s="633" t="s">
        <v>222</v>
      </c>
    </row>
    <row r="125" spans="2:65" s="641" customFormat="1" ht="29.25" customHeight="1">
      <c r="B125" s="710"/>
      <c r="C125" s="711" t="s">
        <v>613</v>
      </c>
      <c r="D125" s="711" t="s">
        <v>409</v>
      </c>
      <c r="E125" s="712" t="s">
        <v>772</v>
      </c>
      <c r="F125" s="760" t="s">
        <v>221</v>
      </c>
      <c r="G125" s="760"/>
      <c r="H125" s="760"/>
      <c r="I125" s="760"/>
      <c r="J125" s="713" t="s">
        <v>767</v>
      </c>
      <c r="K125" s="714">
        <v>24.451</v>
      </c>
      <c r="L125" s="761"/>
      <c r="M125" s="761"/>
      <c r="N125" s="761">
        <f t="shared" si="9"/>
        <v>0</v>
      </c>
      <c r="O125" s="761"/>
      <c r="P125" s="761"/>
      <c r="Q125" s="761"/>
      <c r="R125" s="715"/>
      <c r="T125" s="716" t="s">
        <v>363</v>
      </c>
      <c r="U125" s="717" t="s">
        <v>377</v>
      </c>
      <c r="V125" s="718">
        <v>0.007</v>
      </c>
      <c r="W125" s="718">
        <f t="shared" si="0"/>
        <v>0.171157</v>
      </c>
      <c r="X125" s="718">
        <v>0</v>
      </c>
      <c r="Y125" s="718">
        <f t="shared" si="1"/>
        <v>0</v>
      </c>
      <c r="Z125" s="718">
        <v>0</v>
      </c>
      <c r="AA125" s="719">
        <f t="shared" si="2"/>
        <v>0</v>
      </c>
      <c r="AR125" s="633" t="s">
        <v>617</v>
      </c>
      <c r="AT125" s="633" t="s">
        <v>409</v>
      </c>
      <c r="AU125" s="633" t="s">
        <v>605</v>
      </c>
      <c r="AY125" s="633" t="s">
        <v>408</v>
      </c>
      <c r="BE125" s="720">
        <f t="shared" si="3"/>
        <v>0</v>
      </c>
      <c r="BF125" s="720">
        <f t="shared" si="4"/>
        <v>0</v>
      </c>
      <c r="BG125" s="720">
        <f t="shared" si="5"/>
        <v>0</v>
      </c>
      <c r="BH125" s="720">
        <f t="shared" si="6"/>
        <v>0</v>
      </c>
      <c r="BI125" s="720">
        <f t="shared" si="7"/>
        <v>0</v>
      </c>
      <c r="BJ125" s="633" t="s">
        <v>605</v>
      </c>
      <c r="BK125" s="721">
        <f t="shared" si="8"/>
        <v>0</v>
      </c>
      <c r="BL125" s="633" t="s">
        <v>617</v>
      </c>
      <c r="BM125" s="633" t="s">
        <v>223</v>
      </c>
    </row>
    <row r="126" spans="2:65" s="641" customFormat="1" ht="27.75" customHeight="1">
      <c r="B126" s="710"/>
      <c r="C126" s="711" t="s">
        <v>618</v>
      </c>
      <c r="D126" s="711" t="s">
        <v>409</v>
      </c>
      <c r="E126" s="712" t="s">
        <v>774</v>
      </c>
      <c r="F126" s="760" t="s">
        <v>224</v>
      </c>
      <c r="G126" s="760"/>
      <c r="H126" s="760"/>
      <c r="I126" s="760"/>
      <c r="J126" s="713" t="s">
        <v>767</v>
      </c>
      <c r="K126" s="714">
        <v>45.379</v>
      </c>
      <c r="L126" s="761"/>
      <c r="M126" s="761"/>
      <c r="N126" s="761">
        <f t="shared" si="9"/>
        <v>0</v>
      </c>
      <c r="O126" s="761"/>
      <c r="P126" s="761"/>
      <c r="Q126" s="761"/>
      <c r="R126" s="715"/>
      <c r="T126" s="716" t="s">
        <v>363</v>
      </c>
      <c r="U126" s="717" t="s">
        <v>377</v>
      </c>
      <c r="V126" s="718">
        <v>0.08761</v>
      </c>
      <c r="W126" s="718">
        <f t="shared" si="0"/>
        <v>3.9756541899999993</v>
      </c>
      <c r="X126" s="718">
        <v>0</v>
      </c>
      <c r="Y126" s="718">
        <f t="shared" si="1"/>
        <v>0</v>
      </c>
      <c r="Z126" s="718">
        <v>0</v>
      </c>
      <c r="AA126" s="719">
        <f t="shared" si="2"/>
        <v>0</v>
      </c>
      <c r="AR126" s="633" t="s">
        <v>617</v>
      </c>
      <c r="AT126" s="633" t="s">
        <v>409</v>
      </c>
      <c r="AU126" s="633" t="s">
        <v>605</v>
      </c>
      <c r="AY126" s="633" t="s">
        <v>408</v>
      </c>
      <c r="BE126" s="720">
        <f t="shared" si="3"/>
        <v>0</v>
      </c>
      <c r="BF126" s="720">
        <f t="shared" si="4"/>
        <v>0</v>
      </c>
      <c r="BG126" s="720">
        <f t="shared" si="5"/>
        <v>0</v>
      </c>
      <c r="BH126" s="720">
        <f t="shared" si="6"/>
        <v>0</v>
      </c>
      <c r="BI126" s="720">
        <f t="shared" si="7"/>
        <v>0</v>
      </c>
      <c r="BJ126" s="633" t="s">
        <v>605</v>
      </c>
      <c r="BK126" s="721">
        <f t="shared" si="8"/>
        <v>0</v>
      </c>
      <c r="BL126" s="633" t="s">
        <v>617</v>
      </c>
      <c r="BM126" s="633" t="s">
        <v>225</v>
      </c>
    </row>
    <row r="127" spans="2:65" s="641" customFormat="1" ht="42.75" customHeight="1">
      <c r="B127" s="710"/>
      <c r="C127" s="711" t="s">
        <v>630</v>
      </c>
      <c r="D127" s="711" t="s">
        <v>409</v>
      </c>
      <c r="E127" s="712" t="s">
        <v>226</v>
      </c>
      <c r="F127" s="760" t="s">
        <v>227</v>
      </c>
      <c r="G127" s="760"/>
      <c r="H127" s="760"/>
      <c r="I127" s="760"/>
      <c r="J127" s="713" t="s">
        <v>767</v>
      </c>
      <c r="K127" s="714">
        <v>24.451</v>
      </c>
      <c r="L127" s="761"/>
      <c r="M127" s="761"/>
      <c r="N127" s="761">
        <f t="shared" si="9"/>
        <v>0</v>
      </c>
      <c r="O127" s="761"/>
      <c r="P127" s="761"/>
      <c r="Q127" s="761"/>
      <c r="R127" s="715"/>
      <c r="T127" s="716" t="s">
        <v>363</v>
      </c>
      <c r="U127" s="717" t="s">
        <v>377</v>
      </c>
      <c r="V127" s="718">
        <v>0.08761</v>
      </c>
      <c r="W127" s="718">
        <f t="shared" si="0"/>
        <v>2.14215211</v>
      </c>
      <c r="X127" s="718">
        <v>0</v>
      </c>
      <c r="Y127" s="718">
        <f t="shared" si="1"/>
        <v>0</v>
      </c>
      <c r="Z127" s="718">
        <v>0</v>
      </c>
      <c r="AA127" s="719">
        <f t="shared" si="2"/>
        <v>0</v>
      </c>
      <c r="AR127" s="633" t="s">
        <v>617</v>
      </c>
      <c r="AT127" s="633" t="s">
        <v>409</v>
      </c>
      <c r="AU127" s="633" t="s">
        <v>605</v>
      </c>
      <c r="AY127" s="633" t="s">
        <v>408</v>
      </c>
      <c r="BE127" s="720">
        <f t="shared" si="3"/>
        <v>0</v>
      </c>
      <c r="BF127" s="720">
        <f t="shared" si="4"/>
        <v>0</v>
      </c>
      <c r="BG127" s="720">
        <f t="shared" si="5"/>
        <v>0</v>
      </c>
      <c r="BH127" s="720">
        <f t="shared" si="6"/>
        <v>0</v>
      </c>
      <c r="BI127" s="720">
        <f t="shared" si="7"/>
        <v>0</v>
      </c>
      <c r="BJ127" s="633" t="s">
        <v>605</v>
      </c>
      <c r="BK127" s="721">
        <f t="shared" si="8"/>
        <v>0</v>
      </c>
      <c r="BL127" s="633" t="s">
        <v>617</v>
      </c>
      <c r="BM127" s="633" t="s">
        <v>228</v>
      </c>
    </row>
    <row r="128" spans="2:65" s="641" customFormat="1" ht="37.5" customHeight="1">
      <c r="B128" s="710"/>
      <c r="C128" s="711" t="s">
        <v>603</v>
      </c>
      <c r="D128" s="711" t="s">
        <v>409</v>
      </c>
      <c r="E128" s="712" t="s">
        <v>894</v>
      </c>
      <c r="F128" s="760" t="s">
        <v>229</v>
      </c>
      <c r="G128" s="760"/>
      <c r="H128" s="760"/>
      <c r="I128" s="760"/>
      <c r="J128" s="713" t="s">
        <v>767</v>
      </c>
      <c r="K128" s="714">
        <v>31.198</v>
      </c>
      <c r="L128" s="761"/>
      <c r="M128" s="761"/>
      <c r="N128" s="761">
        <f t="shared" si="9"/>
        <v>0</v>
      </c>
      <c r="O128" s="761"/>
      <c r="P128" s="761"/>
      <c r="Q128" s="761"/>
      <c r="R128" s="715"/>
      <c r="T128" s="716" t="s">
        <v>363</v>
      </c>
      <c r="U128" s="717" t="s">
        <v>377</v>
      </c>
      <c r="V128" s="718">
        <v>0.042</v>
      </c>
      <c r="W128" s="718">
        <f t="shared" si="0"/>
        <v>1.310316</v>
      </c>
      <c r="X128" s="718">
        <v>0</v>
      </c>
      <c r="Y128" s="718">
        <f t="shared" si="1"/>
        <v>0</v>
      </c>
      <c r="Z128" s="718">
        <v>0</v>
      </c>
      <c r="AA128" s="719">
        <f t="shared" si="2"/>
        <v>0</v>
      </c>
      <c r="AR128" s="633" t="s">
        <v>617</v>
      </c>
      <c r="AT128" s="633" t="s">
        <v>409</v>
      </c>
      <c r="AU128" s="633" t="s">
        <v>605</v>
      </c>
      <c r="AY128" s="633" t="s">
        <v>408</v>
      </c>
      <c r="BE128" s="720">
        <f t="shared" si="3"/>
        <v>0</v>
      </c>
      <c r="BF128" s="720">
        <f t="shared" si="4"/>
        <v>0</v>
      </c>
      <c r="BG128" s="720">
        <f t="shared" si="5"/>
        <v>0</v>
      </c>
      <c r="BH128" s="720">
        <f t="shared" si="6"/>
        <v>0</v>
      </c>
      <c r="BI128" s="720">
        <f t="shared" si="7"/>
        <v>0</v>
      </c>
      <c r="BJ128" s="633" t="s">
        <v>605</v>
      </c>
      <c r="BK128" s="721">
        <f t="shared" si="8"/>
        <v>0</v>
      </c>
      <c r="BL128" s="633" t="s">
        <v>617</v>
      </c>
      <c r="BM128" s="633" t="s">
        <v>230</v>
      </c>
    </row>
    <row r="129" spans="2:65" s="641" customFormat="1" ht="22.5" customHeight="1">
      <c r="B129" s="710"/>
      <c r="C129" s="711" t="s">
        <v>609</v>
      </c>
      <c r="D129" s="711" t="s">
        <v>409</v>
      </c>
      <c r="E129" s="712" t="s">
        <v>776</v>
      </c>
      <c r="F129" s="760" t="s">
        <v>231</v>
      </c>
      <c r="G129" s="760"/>
      <c r="H129" s="760"/>
      <c r="I129" s="760"/>
      <c r="J129" s="713" t="s">
        <v>778</v>
      </c>
      <c r="K129" s="714">
        <v>37.67</v>
      </c>
      <c r="L129" s="761"/>
      <c r="M129" s="761"/>
      <c r="N129" s="761">
        <f t="shared" si="9"/>
        <v>0</v>
      </c>
      <c r="O129" s="761"/>
      <c r="P129" s="761"/>
      <c r="Q129" s="761"/>
      <c r="R129" s="715"/>
      <c r="T129" s="716" t="s">
        <v>363</v>
      </c>
      <c r="U129" s="717" t="s">
        <v>377</v>
      </c>
      <c r="V129" s="718">
        <v>0</v>
      </c>
      <c r="W129" s="718">
        <f t="shared" si="0"/>
        <v>0</v>
      </c>
      <c r="X129" s="718">
        <v>0</v>
      </c>
      <c r="Y129" s="718">
        <f t="shared" si="1"/>
        <v>0</v>
      </c>
      <c r="Z129" s="718">
        <v>0</v>
      </c>
      <c r="AA129" s="719">
        <f t="shared" si="2"/>
        <v>0</v>
      </c>
      <c r="AR129" s="633" t="s">
        <v>617</v>
      </c>
      <c r="AT129" s="633" t="s">
        <v>409</v>
      </c>
      <c r="AU129" s="633" t="s">
        <v>605</v>
      </c>
      <c r="AY129" s="633" t="s">
        <v>408</v>
      </c>
      <c r="BE129" s="720">
        <f t="shared" si="3"/>
        <v>0</v>
      </c>
      <c r="BF129" s="720">
        <f t="shared" si="4"/>
        <v>0</v>
      </c>
      <c r="BG129" s="720">
        <f t="shared" si="5"/>
        <v>0</v>
      </c>
      <c r="BH129" s="720">
        <f t="shared" si="6"/>
        <v>0</v>
      </c>
      <c r="BI129" s="720">
        <f t="shared" si="7"/>
        <v>0</v>
      </c>
      <c r="BJ129" s="633" t="s">
        <v>605</v>
      </c>
      <c r="BK129" s="721">
        <f t="shared" si="8"/>
        <v>0</v>
      </c>
      <c r="BL129" s="633" t="s">
        <v>617</v>
      </c>
      <c r="BM129" s="633" t="s">
        <v>232</v>
      </c>
    </row>
    <row r="130" spans="2:65" s="641" customFormat="1" ht="40.5" customHeight="1">
      <c r="B130" s="710"/>
      <c r="C130" s="711" t="s">
        <v>615</v>
      </c>
      <c r="D130" s="711" t="s">
        <v>409</v>
      </c>
      <c r="E130" s="712" t="s">
        <v>927</v>
      </c>
      <c r="F130" s="760" t="s">
        <v>233</v>
      </c>
      <c r="G130" s="760"/>
      <c r="H130" s="760"/>
      <c r="I130" s="760"/>
      <c r="J130" s="713" t="s">
        <v>755</v>
      </c>
      <c r="K130" s="714">
        <v>50.94</v>
      </c>
      <c r="L130" s="761"/>
      <c r="M130" s="761"/>
      <c r="N130" s="761">
        <f t="shared" si="9"/>
        <v>0</v>
      </c>
      <c r="O130" s="761"/>
      <c r="P130" s="761"/>
      <c r="Q130" s="761"/>
      <c r="R130" s="715"/>
      <c r="T130" s="716" t="s">
        <v>363</v>
      </c>
      <c r="U130" s="717" t="s">
        <v>377</v>
      </c>
      <c r="V130" s="718">
        <v>0.207</v>
      </c>
      <c r="W130" s="718">
        <f t="shared" si="0"/>
        <v>10.54458</v>
      </c>
      <c r="X130" s="718">
        <v>0</v>
      </c>
      <c r="Y130" s="718">
        <f t="shared" si="1"/>
        <v>0</v>
      </c>
      <c r="Z130" s="718">
        <v>0</v>
      </c>
      <c r="AA130" s="719">
        <f t="shared" si="2"/>
        <v>0</v>
      </c>
      <c r="AR130" s="633" t="s">
        <v>617</v>
      </c>
      <c r="AT130" s="633" t="s">
        <v>409</v>
      </c>
      <c r="AU130" s="633" t="s">
        <v>605</v>
      </c>
      <c r="AY130" s="633" t="s">
        <v>408</v>
      </c>
      <c r="BE130" s="720">
        <f t="shared" si="3"/>
        <v>0</v>
      </c>
      <c r="BF130" s="720">
        <f t="shared" si="4"/>
        <v>0</v>
      </c>
      <c r="BG130" s="720">
        <f t="shared" si="5"/>
        <v>0</v>
      </c>
      <c r="BH130" s="720">
        <f t="shared" si="6"/>
        <v>0</v>
      </c>
      <c r="BI130" s="720">
        <f t="shared" si="7"/>
        <v>0</v>
      </c>
      <c r="BJ130" s="633" t="s">
        <v>605</v>
      </c>
      <c r="BK130" s="721">
        <f t="shared" si="8"/>
        <v>0</v>
      </c>
      <c r="BL130" s="633" t="s">
        <v>617</v>
      </c>
      <c r="BM130" s="633" t="s">
        <v>234</v>
      </c>
    </row>
    <row r="131" spans="2:63" s="702" customFormat="1" ht="29.25" customHeight="1">
      <c r="B131" s="698"/>
      <c r="C131" s="699"/>
      <c r="D131" s="709" t="s">
        <v>205</v>
      </c>
      <c r="E131" s="709"/>
      <c r="F131" s="709"/>
      <c r="G131" s="709"/>
      <c r="H131" s="709"/>
      <c r="I131" s="709"/>
      <c r="J131" s="709"/>
      <c r="K131" s="709"/>
      <c r="L131" s="731"/>
      <c r="M131" s="731"/>
      <c r="N131" s="763">
        <f>SUM(N132:Q133)</f>
        <v>0</v>
      </c>
      <c r="O131" s="804"/>
      <c r="P131" s="804"/>
      <c r="Q131" s="804"/>
      <c r="R131" s="701"/>
      <c r="T131" s="703"/>
      <c r="U131" s="699"/>
      <c r="V131" s="699"/>
      <c r="W131" s="704">
        <f>SUM(W132:W133)</f>
        <v>1.9867900000000003</v>
      </c>
      <c r="X131" s="699"/>
      <c r="Y131" s="704">
        <f>SUM(Y132:Y133)</f>
        <v>0.023019299999999996</v>
      </c>
      <c r="Z131" s="699"/>
      <c r="AA131" s="705">
        <f>SUM(AA132:AA133)</f>
        <v>0</v>
      </c>
      <c r="AR131" s="706" t="s">
        <v>598</v>
      </c>
      <c r="AT131" s="707" t="s">
        <v>640</v>
      </c>
      <c r="AU131" s="707" t="s">
        <v>598</v>
      </c>
      <c r="AY131" s="706" t="s">
        <v>408</v>
      </c>
      <c r="BK131" s="708">
        <f>SUM(BK132:BK133)</f>
        <v>0</v>
      </c>
    </row>
    <row r="132" spans="2:65" s="641" customFormat="1" ht="42.75" customHeight="1">
      <c r="B132" s="710"/>
      <c r="C132" s="711" t="s">
        <v>619</v>
      </c>
      <c r="D132" s="711" t="s">
        <v>409</v>
      </c>
      <c r="E132" s="712" t="s">
        <v>779</v>
      </c>
      <c r="F132" s="760" t="s">
        <v>235</v>
      </c>
      <c r="G132" s="760"/>
      <c r="H132" s="760"/>
      <c r="I132" s="760"/>
      <c r="J132" s="713" t="s">
        <v>755</v>
      </c>
      <c r="K132" s="714">
        <v>68.51</v>
      </c>
      <c r="L132" s="761"/>
      <c r="M132" s="761"/>
      <c r="N132" s="761">
        <f>ROUND(L132*K132,2)</f>
        <v>0</v>
      </c>
      <c r="O132" s="761"/>
      <c r="P132" s="761"/>
      <c r="Q132" s="761"/>
      <c r="R132" s="715"/>
      <c r="T132" s="716" t="s">
        <v>363</v>
      </c>
      <c r="U132" s="717" t="s">
        <v>377</v>
      </c>
      <c r="V132" s="718">
        <v>0.029</v>
      </c>
      <c r="W132" s="718">
        <f>V132*K132</f>
        <v>1.9867900000000003</v>
      </c>
      <c r="X132" s="718">
        <v>3E-05</v>
      </c>
      <c r="Y132" s="718">
        <f>X132*K132</f>
        <v>0.0020553000000000004</v>
      </c>
      <c r="Z132" s="718">
        <v>0</v>
      </c>
      <c r="AA132" s="719">
        <f>Z132*K132</f>
        <v>0</v>
      </c>
      <c r="AC132" s="721">
        <f>N113-AC133</f>
        <v>0</v>
      </c>
      <c r="AR132" s="633" t="s">
        <v>617</v>
      </c>
      <c r="AT132" s="633" t="s">
        <v>409</v>
      </c>
      <c r="AU132" s="633" t="s">
        <v>605</v>
      </c>
      <c r="AY132" s="633" t="s">
        <v>408</v>
      </c>
      <c r="BE132" s="720">
        <f>IF(U132="základná",N132,0)</f>
        <v>0</v>
      </c>
      <c r="BF132" s="720">
        <f>IF(U132="znížená",N132,0)</f>
        <v>0</v>
      </c>
      <c r="BG132" s="720">
        <f>IF(U132="zákl. prenesená",N132,0)</f>
        <v>0</v>
      </c>
      <c r="BH132" s="720">
        <f>IF(U132="zníž. prenesená",N132,0)</f>
        <v>0</v>
      </c>
      <c r="BI132" s="720">
        <f>IF(U132="nulová",N132,0)</f>
        <v>0</v>
      </c>
      <c r="BJ132" s="633" t="s">
        <v>605</v>
      </c>
      <c r="BK132" s="721">
        <f>ROUND(L132*K132,3)</f>
        <v>0</v>
      </c>
      <c r="BL132" s="633" t="s">
        <v>617</v>
      </c>
      <c r="BM132" s="633" t="s">
        <v>236</v>
      </c>
    </row>
    <row r="133" spans="2:65" s="641" customFormat="1" ht="33.75" customHeight="1">
      <c r="B133" s="710"/>
      <c r="C133" s="722" t="s">
        <v>623</v>
      </c>
      <c r="D133" s="722" t="s">
        <v>1108</v>
      </c>
      <c r="E133" s="723" t="s">
        <v>781</v>
      </c>
      <c r="F133" s="805" t="s">
        <v>237</v>
      </c>
      <c r="G133" s="805"/>
      <c r="H133" s="805"/>
      <c r="I133" s="805"/>
      <c r="J133" s="724" t="s">
        <v>755</v>
      </c>
      <c r="K133" s="725">
        <v>69.88</v>
      </c>
      <c r="L133" s="762"/>
      <c r="M133" s="762"/>
      <c r="N133" s="762">
        <f>ROUND(L133*K133,2)</f>
        <v>0</v>
      </c>
      <c r="O133" s="761"/>
      <c r="P133" s="761"/>
      <c r="Q133" s="761"/>
      <c r="R133" s="715"/>
      <c r="T133" s="716" t="s">
        <v>363</v>
      </c>
      <c r="U133" s="717" t="s">
        <v>377</v>
      </c>
      <c r="V133" s="718">
        <v>0</v>
      </c>
      <c r="W133" s="718">
        <f>V133*K133</f>
        <v>0</v>
      </c>
      <c r="X133" s="718">
        <v>0.0003</v>
      </c>
      <c r="Y133" s="718">
        <f>X133*K133</f>
        <v>0.020963999999999997</v>
      </c>
      <c r="Z133" s="718">
        <v>0</v>
      </c>
      <c r="AA133" s="719">
        <f>Z133*K133</f>
        <v>0</v>
      </c>
      <c r="AC133" s="721">
        <f>N133+N143+N144+N147+N149+N156+N157+N158+N162</f>
        <v>0</v>
      </c>
      <c r="AR133" s="633" t="s">
        <v>601</v>
      </c>
      <c r="AT133" s="633" t="s">
        <v>1108</v>
      </c>
      <c r="AU133" s="633" t="s">
        <v>605</v>
      </c>
      <c r="AY133" s="633" t="s">
        <v>408</v>
      </c>
      <c r="BE133" s="720">
        <f>IF(U133="základná",N133,0)</f>
        <v>0</v>
      </c>
      <c r="BF133" s="720">
        <f>IF(U133="znížená",N133,0)</f>
        <v>0</v>
      </c>
      <c r="BG133" s="720">
        <f>IF(U133="zákl. prenesená",N133,0)</f>
        <v>0</v>
      </c>
      <c r="BH133" s="720">
        <f>IF(U133="zníž. prenesená",N133,0)</f>
        <v>0</v>
      </c>
      <c r="BI133" s="720">
        <f>IF(U133="nulová",N133,0)</f>
        <v>0</v>
      </c>
      <c r="BJ133" s="633" t="s">
        <v>605</v>
      </c>
      <c r="BK133" s="721">
        <f>ROUND(L133*K133,3)</f>
        <v>0</v>
      </c>
      <c r="BL133" s="633" t="s">
        <v>617</v>
      </c>
      <c r="BM133" s="633" t="s">
        <v>238</v>
      </c>
    </row>
    <row r="134" spans="2:63" s="702" customFormat="1" ht="29.25" customHeight="1">
      <c r="B134" s="698"/>
      <c r="C134" s="699"/>
      <c r="D134" s="709" t="s">
        <v>206</v>
      </c>
      <c r="E134" s="709"/>
      <c r="F134" s="709"/>
      <c r="G134" s="709"/>
      <c r="H134" s="709"/>
      <c r="I134" s="709"/>
      <c r="J134" s="709"/>
      <c r="K134" s="709"/>
      <c r="L134" s="731"/>
      <c r="M134" s="731"/>
      <c r="N134" s="763">
        <f>SUM(N135:Q144)</f>
        <v>0</v>
      </c>
      <c r="O134" s="804"/>
      <c r="P134" s="804"/>
      <c r="Q134" s="804"/>
      <c r="R134" s="701"/>
      <c r="T134" s="703"/>
      <c r="U134" s="699"/>
      <c r="V134" s="699"/>
      <c r="W134" s="704">
        <f>SUM(W135:W144)</f>
        <v>72.4044274</v>
      </c>
      <c r="X134" s="699"/>
      <c r="Y134" s="704">
        <f>SUM(Y135:Y144)</f>
        <v>71.7104995</v>
      </c>
      <c r="Z134" s="699"/>
      <c r="AA134" s="705">
        <f>SUM(AA135:AA144)</f>
        <v>0</v>
      </c>
      <c r="AR134" s="706" t="s">
        <v>598</v>
      </c>
      <c r="AT134" s="707" t="s">
        <v>640</v>
      </c>
      <c r="AU134" s="707" t="s">
        <v>598</v>
      </c>
      <c r="AY134" s="706" t="s">
        <v>408</v>
      </c>
      <c r="BK134" s="708">
        <f>SUM(BK135:BK144)</f>
        <v>0</v>
      </c>
    </row>
    <row r="135" spans="2:65" s="641" customFormat="1" ht="33.75" customHeight="1">
      <c r="B135" s="710"/>
      <c r="C135" s="711" t="s">
        <v>626</v>
      </c>
      <c r="D135" s="711" t="s">
        <v>409</v>
      </c>
      <c r="E135" s="712" t="s">
        <v>783</v>
      </c>
      <c r="F135" s="760" t="s">
        <v>239</v>
      </c>
      <c r="G135" s="760"/>
      <c r="H135" s="760"/>
      <c r="I135" s="760"/>
      <c r="J135" s="713" t="s">
        <v>755</v>
      </c>
      <c r="K135" s="714">
        <v>68.41</v>
      </c>
      <c r="L135" s="761"/>
      <c r="M135" s="761"/>
      <c r="N135" s="761">
        <f aca="true" t="shared" si="10" ref="N135:N144">ROUND(L135*K135,2)</f>
        <v>0</v>
      </c>
      <c r="O135" s="761"/>
      <c r="P135" s="761"/>
      <c r="Q135" s="761"/>
      <c r="R135" s="715"/>
      <c r="T135" s="716" t="s">
        <v>363</v>
      </c>
      <c r="U135" s="717" t="s">
        <v>377</v>
      </c>
      <c r="V135" s="718">
        <v>0.025</v>
      </c>
      <c r="W135" s="718">
        <f aca="true" t="shared" si="11" ref="W135:W144">V135*K135</f>
        <v>1.71025</v>
      </c>
      <c r="X135" s="718">
        <v>0.27994</v>
      </c>
      <c r="Y135" s="718">
        <f aca="true" t="shared" si="12" ref="Y135:Y144">X135*K135</f>
        <v>19.1506954</v>
      </c>
      <c r="Z135" s="718">
        <v>0</v>
      </c>
      <c r="AA135" s="719">
        <f aca="true" t="shared" si="13" ref="AA135:AA144">Z135*K135</f>
        <v>0</v>
      </c>
      <c r="AR135" s="633" t="s">
        <v>617</v>
      </c>
      <c r="AT135" s="633" t="s">
        <v>409</v>
      </c>
      <c r="AU135" s="633" t="s">
        <v>605</v>
      </c>
      <c r="AY135" s="633" t="s">
        <v>408</v>
      </c>
      <c r="BE135" s="720">
        <f aca="true" t="shared" si="14" ref="BE135:BE144">IF(U135="základná",N135,0)</f>
        <v>0</v>
      </c>
      <c r="BF135" s="720">
        <f aca="true" t="shared" si="15" ref="BF135:BF144">IF(U135="znížená",N135,0)</f>
        <v>0</v>
      </c>
      <c r="BG135" s="720">
        <f aca="true" t="shared" si="16" ref="BG135:BG144">IF(U135="zákl. prenesená",N135,0)</f>
        <v>0</v>
      </c>
      <c r="BH135" s="720">
        <f aca="true" t="shared" si="17" ref="BH135:BH144">IF(U135="zníž. prenesená",N135,0)</f>
        <v>0</v>
      </c>
      <c r="BI135" s="720">
        <f aca="true" t="shared" si="18" ref="BI135:BI144">IF(U135="nulová",N135,0)</f>
        <v>0</v>
      </c>
      <c r="BJ135" s="633" t="s">
        <v>605</v>
      </c>
      <c r="BK135" s="721">
        <f aca="true" t="shared" si="19" ref="BK135:BK144">ROUND(L135*K135,3)</f>
        <v>0</v>
      </c>
      <c r="BL135" s="633" t="s">
        <v>617</v>
      </c>
      <c r="BM135" s="633" t="s">
        <v>240</v>
      </c>
    </row>
    <row r="136" spans="2:65" s="641" customFormat="1" ht="45" customHeight="1">
      <c r="B136" s="710"/>
      <c r="C136" s="711" t="s">
        <v>632</v>
      </c>
      <c r="D136" s="711" t="s">
        <v>409</v>
      </c>
      <c r="E136" s="712" t="s">
        <v>785</v>
      </c>
      <c r="F136" s="760" t="s">
        <v>241</v>
      </c>
      <c r="G136" s="760"/>
      <c r="H136" s="760"/>
      <c r="I136" s="760"/>
      <c r="J136" s="713" t="s">
        <v>755</v>
      </c>
      <c r="K136" s="714">
        <v>68.41</v>
      </c>
      <c r="L136" s="761"/>
      <c r="M136" s="761"/>
      <c r="N136" s="761">
        <f t="shared" si="10"/>
        <v>0</v>
      </c>
      <c r="O136" s="761"/>
      <c r="P136" s="761"/>
      <c r="Q136" s="761"/>
      <c r="R136" s="715"/>
      <c r="T136" s="716" t="s">
        <v>363</v>
      </c>
      <c r="U136" s="717" t="s">
        <v>377</v>
      </c>
      <c r="V136" s="718">
        <v>0.02512</v>
      </c>
      <c r="W136" s="718">
        <f t="shared" si="11"/>
        <v>1.7184591999999999</v>
      </c>
      <c r="X136" s="718">
        <v>0.35338</v>
      </c>
      <c r="Y136" s="718">
        <f t="shared" si="12"/>
        <v>24.1747258</v>
      </c>
      <c r="Z136" s="718">
        <v>0</v>
      </c>
      <c r="AA136" s="719">
        <f t="shared" si="13"/>
        <v>0</v>
      </c>
      <c r="AR136" s="633" t="s">
        <v>617</v>
      </c>
      <c r="AT136" s="633" t="s">
        <v>409</v>
      </c>
      <c r="AU136" s="633" t="s">
        <v>605</v>
      </c>
      <c r="AY136" s="633" t="s">
        <v>408</v>
      </c>
      <c r="BE136" s="720">
        <f t="shared" si="14"/>
        <v>0</v>
      </c>
      <c r="BF136" s="720">
        <f t="shared" si="15"/>
        <v>0</v>
      </c>
      <c r="BG136" s="720">
        <f t="shared" si="16"/>
        <v>0</v>
      </c>
      <c r="BH136" s="720">
        <f t="shared" si="17"/>
        <v>0</v>
      </c>
      <c r="BI136" s="720">
        <f t="shared" si="18"/>
        <v>0</v>
      </c>
      <c r="BJ136" s="633" t="s">
        <v>605</v>
      </c>
      <c r="BK136" s="721">
        <f t="shared" si="19"/>
        <v>0</v>
      </c>
      <c r="BL136" s="633" t="s">
        <v>617</v>
      </c>
      <c r="BM136" s="633" t="s">
        <v>242</v>
      </c>
    </row>
    <row r="137" spans="2:65" s="641" customFormat="1" ht="45" customHeight="1">
      <c r="B137" s="710"/>
      <c r="C137" s="711" t="s">
        <v>634</v>
      </c>
      <c r="D137" s="711" t="s">
        <v>409</v>
      </c>
      <c r="E137" s="712" t="s">
        <v>243</v>
      </c>
      <c r="F137" s="760" t="s">
        <v>244</v>
      </c>
      <c r="G137" s="760"/>
      <c r="H137" s="760"/>
      <c r="I137" s="760"/>
      <c r="J137" s="713" t="s">
        <v>755</v>
      </c>
      <c r="K137" s="714">
        <v>68.41</v>
      </c>
      <c r="L137" s="761"/>
      <c r="M137" s="761"/>
      <c r="N137" s="761">
        <f t="shared" si="10"/>
        <v>0</v>
      </c>
      <c r="O137" s="761"/>
      <c r="P137" s="761"/>
      <c r="Q137" s="761"/>
      <c r="R137" s="715"/>
      <c r="T137" s="716" t="s">
        <v>363</v>
      </c>
      <c r="U137" s="717" t="s">
        <v>377</v>
      </c>
      <c r="V137" s="718">
        <v>0.002</v>
      </c>
      <c r="W137" s="718">
        <f t="shared" si="11"/>
        <v>0.13682</v>
      </c>
      <c r="X137" s="718">
        <v>0.00061</v>
      </c>
      <c r="Y137" s="718">
        <f t="shared" si="12"/>
        <v>0.0417301</v>
      </c>
      <c r="Z137" s="718">
        <v>0</v>
      </c>
      <c r="AA137" s="719">
        <f t="shared" si="13"/>
        <v>0</v>
      </c>
      <c r="AR137" s="633" t="s">
        <v>617</v>
      </c>
      <c r="AT137" s="633" t="s">
        <v>409</v>
      </c>
      <c r="AU137" s="633" t="s">
        <v>605</v>
      </c>
      <c r="AY137" s="633" t="s">
        <v>408</v>
      </c>
      <c r="BE137" s="720">
        <f t="shared" si="14"/>
        <v>0</v>
      </c>
      <c r="BF137" s="720">
        <f t="shared" si="15"/>
        <v>0</v>
      </c>
      <c r="BG137" s="720">
        <f t="shared" si="16"/>
        <v>0</v>
      </c>
      <c r="BH137" s="720">
        <f t="shared" si="17"/>
        <v>0</v>
      </c>
      <c r="BI137" s="720">
        <f t="shared" si="18"/>
        <v>0</v>
      </c>
      <c r="BJ137" s="633" t="s">
        <v>605</v>
      </c>
      <c r="BK137" s="721">
        <f t="shared" si="19"/>
        <v>0</v>
      </c>
      <c r="BL137" s="633" t="s">
        <v>617</v>
      </c>
      <c r="BM137" s="633" t="s">
        <v>245</v>
      </c>
    </row>
    <row r="138" spans="2:65" s="641" customFormat="1" ht="27" customHeight="1">
      <c r="B138" s="710"/>
      <c r="C138" s="711" t="s">
        <v>636</v>
      </c>
      <c r="D138" s="711" t="s">
        <v>409</v>
      </c>
      <c r="E138" s="712" t="s">
        <v>246</v>
      </c>
      <c r="F138" s="760" t="s">
        <v>247</v>
      </c>
      <c r="G138" s="760"/>
      <c r="H138" s="760"/>
      <c r="I138" s="760"/>
      <c r="J138" s="713" t="s">
        <v>755</v>
      </c>
      <c r="K138" s="714">
        <v>68.41</v>
      </c>
      <c r="L138" s="761"/>
      <c r="M138" s="761"/>
      <c r="N138" s="761">
        <f t="shared" si="10"/>
        <v>0</v>
      </c>
      <c r="O138" s="761"/>
      <c r="P138" s="761"/>
      <c r="Q138" s="761"/>
      <c r="R138" s="715"/>
      <c r="T138" s="716" t="s">
        <v>363</v>
      </c>
      <c r="U138" s="717" t="s">
        <v>377</v>
      </c>
      <c r="V138" s="718">
        <v>0.00202</v>
      </c>
      <c r="W138" s="718">
        <f t="shared" si="11"/>
        <v>0.1381882</v>
      </c>
      <c r="X138" s="718">
        <v>0.00061</v>
      </c>
      <c r="Y138" s="718">
        <f t="shared" si="12"/>
        <v>0.0417301</v>
      </c>
      <c r="Z138" s="718">
        <v>0</v>
      </c>
      <c r="AA138" s="719">
        <f t="shared" si="13"/>
        <v>0</v>
      </c>
      <c r="AR138" s="633" t="s">
        <v>617</v>
      </c>
      <c r="AT138" s="633" t="s">
        <v>409</v>
      </c>
      <c r="AU138" s="633" t="s">
        <v>605</v>
      </c>
      <c r="AY138" s="633" t="s">
        <v>408</v>
      </c>
      <c r="BE138" s="720">
        <f t="shared" si="14"/>
        <v>0</v>
      </c>
      <c r="BF138" s="720">
        <f t="shared" si="15"/>
        <v>0</v>
      </c>
      <c r="BG138" s="720">
        <f t="shared" si="16"/>
        <v>0</v>
      </c>
      <c r="BH138" s="720">
        <f t="shared" si="17"/>
        <v>0</v>
      </c>
      <c r="BI138" s="720">
        <f t="shared" si="18"/>
        <v>0</v>
      </c>
      <c r="BJ138" s="633" t="s">
        <v>605</v>
      </c>
      <c r="BK138" s="721">
        <f t="shared" si="19"/>
        <v>0</v>
      </c>
      <c r="BL138" s="633" t="s">
        <v>617</v>
      </c>
      <c r="BM138" s="633" t="s">
        <v>248</v>
      </c>
    </row>
    <row r="139" spans="2:65" s="641" customFormat="1" ht="45" customHeight="1">
      <c r="B139" s="710"/>
      <c r="C139" s="711" t="s">
        <v>638</v>
      </c>
      <c r="D139" s="711" t="s">
        <v>409</v>
      </c>
      <c r="E139" s="712" t="s">
        <v>791</v>
      </c>
      <c r="F139" s="760" t="s">
        <v>249</v>
      </c>
      <c r="G139" s="760"/>
      <c r="H139" s="760"/>
      <c r="I139" s="760"/>
      <c r="J139" s="713" t="s">
        <v>755</v>
      </c>
      <c r="K139" s="714">
        <v>68.41</v>
      </c>
      <c r="L139" s="761"/>
      <c r="M139" s="761"/>
      <c r="N139" s="761">
        <f t="shared" si="10"/>
        <v>0</v>
      </c>
      <c r="O139" s="761"/>
      <c r="P139" s="761"/>
      <c r="Q139" s="761"/>
      <c r="R139" s="715"/>
      <c r="T139" s="716" t="s">
        <v>363</v>
      </c>
      <c r="U139" s="717" t="s">
        <v>377</v>
      </c>
      <c r="V139" s="718">
        <v>0.066</v>
      </c>
      <c r="W139" s="718">
        <f t="shared" si="11"/>
        <v>4.51506</v>
      </c>
      <c r="X139" s="718">
        <v>0.10373</v>
      </c>
      <c r="Y139" s="718">
        <f t="shared" si="12"/>
        <v>7.0961693</v>
      </c>
      <c r="Z139" s="718">
        <v>0</v>
      </c>
      <c r="AA139" s="719">
        <f t="shared" si="13"/>
        <v>0</v>
      </c>
      <c r="AR139" s="633" t="s">
        <v>617</v>
      </c>
      <c r="AT139" s="633" t="s">
        <v>409</v>
      </c>
      <c r="AU139" s="633" t="s">
        <v>605</v>
      </c>
      <c r="AY139" s="633" t="s">
        <v>408</v>
      </c>
      <c r="BE139" s="720">
        <f t="shared" si="14"/>
        <v>0</v>
      </c>
      <c r="BF139" s="720">
        <f t="shared" si="15"/>
        <v>0</v>
      </c>
      <c r="BG139" s="720">
        <f t="shared" si="16"/>
        <v>0</v>
      </c>
      <c r="BH139" s="720">
        <f t="shared" si="17"/>
        <v>0</v>
      </c>
      <c r="BI139" s="720">
        <f t="shared" si="18"/>
        <v>0</v>
      </c>
      <c r="BJ139" s="633" t="s">
        <v>605</v>
      </c>
      <c r="BK139" s="721">
        <f t="shared" si="19"/>
        <v>0</v>
      </c>
      <c r="BL139" s="633" t="s">
        <v>617</v>
      </c>
      <c r="BM139" s="633" t="s">
        <v>250</v>
      </c>
    </row>
    <row r="140" spans="2:65" s="641" customFormat="1" ht="57" customHeight="1">
      <c r="B140" s="710"/>
      <c r="C140" s="711" t="s">
        <v>642</v>
      </c>
      <c r="D140" s="711" t="s">
        <v>409</v>
      </c>
      <c r="E140" s="712" t="s">
        <v>793</v>
      </c>
      <c r="F140" s="760" t="s">
        <v>251</v>
      </c>
      <c r="G140" s="760"/>
      <c r="H140" s="760"/>
      <c r="I140" s="760"/>
      <c r="J140" s="713" t="s">
        <v>755</v>
      </c>
      <c r="K140" s="714">
        <v>14.96</v>
      </c>
      <c r="L140" s="761"/>
      <c r="M140" s="761"/>
      <c r="N140" s="761">
        <f t="shared" si="10"/>
        <v>0</v>
      </c>
      <c r="O140" s="761"/>
      <c r="P140" s="761"/>
      <c r="Q140" s="761"/>
      <c r="R140" s="715"/>
      <c r="T140" s="716" t="s">
        <v>363</v>
      </c>
      <c r="U140" s="717" t="s">
        <v>377</v>
      </c>
      <c r="V140" s="718">
        <v>0.071</v>
      </c>
      <c r="W140" s="718">
        <f t="shared" si="11"/>
        <v>1.06216</v>
      </c>
      <c r="X140" s="718">
        <v>0.12966</v>
      </c>
      <c r="Y140" s="718">
        <f t="shared" si="12"/>
        <v>1.9397136000000001</v>
      </c>
      <c r="Z140" s="718">
        <v>0</v>
      </c>
      <c r="AA140" s="719">
        <f t="shared" si="13"/>
        <v>0</v>
      </c>
      <c r="AR140" s="633" t="s">
        <v>617</v>
      </c>
      <c r="AT140" s="633" t="s">
        <v>409</v>
      </c>
      <c r="AU140" s="633" t="s">
        <v>605</v>
      </c>
      <c r="AY140" s="633" t="s">
        <v>408</v>
      </c>
      <c r="BE140" s="720">
        <f t="shared" si="14"/>
        <v>0</v>
      </c>
      <c r="BF140" s="720">
        <f t="shared" si="15"/>
        <v>0</v>
      </c>
      <c r="BG140" s="720">
        <f t="shared" si="16"/>
        <v>0</v>
      </c>
      <c r="BH140" s="720">
        <f t="shared" si="17"/>
        <v>0</v>
      </c>
      <c r="BI140" s="720">
        <f t="shared" si="18"/>
        <v>0</v>
      </c>
      <c r="BJ140" s="633" t="s">
        <v>605</v>
      </c>
      <c r="BK140" s="721">
        <f t="shared" si="19"/>
        <v>0</v>
      </c>
      <c r="BL140" s="633" t="s">
        <v>617</v>
      </c>
      <c r="BM140" s="633" t="s">
        <v>252</v>
      </c>
    </row>
    <row r="141" spans="2:65" s="641" customFormat="1" ht="45" customHeight="1">
      <c r="B141" s="710"/>
      <c r="C141" s="711" t="s">
        <v>646</v>
      </c>
      <c r="D141" s="711" t="s">
        <v>409</v>
      </c>
      <c r="E141" s="712" t="s">
        <v>795</v>
      </c>
      <c r="F141" s="760" t="s">
        <v>253</v>
      </c>
      <c r="G141" s="760"/>
      <c r="H141" s="760"/>
      <c r="I141" s="760"/>
      <c r="J141" s="713" t="s">
        <v>755</v>
      </c>
      <c r="K141" s="714">
        <v>68.41</v>
      </c>
      <c r="L141" s="761"/>
      <c r="M141" s="761"/>
      <c r="N141" s="761">
        <f t="shared" si="10"/>
        <v>0</v>
      </c>
      <c r="O141" s="761"/>
      <c r="P141" s="761"/>
      <c r="Q141" s="761"/>
      <c r="R141" s="715"/>
      <c r="T141" s="716" t="s">
        <v>363</v>
      </c>
      <c r="U141" s="717" t="s">
        <v>377</v>
      </c>
      <c r="V141" s="718">
        <v>0.089</v>
      </c>
      <c r="W141" s="718">
        <f t="shared" si="11"/>
        <v>6.088489999999999</v>
      </c>
      <c r="X141" s="718">
        <v>0.18152</v>
      </c>
      <c r="Y141" s="718">
        <f t="shared" si="12"/>
        <v>12.417783199999999</v>
      </c>
      <c r="Z141" s="718">
        <v>0</v>
      </c>
      <c r="AA141" s="719">
        <f t="shared" si="13"/>
        <v>0</v>
      </c>
      <c r="AR141" s="633" t="s">
        <v>617</v>
      </c>
      <c r="AT141" s="633" t="s">
        <v>409</v>
      </c>
      <c r="AU141" s="633" t="s">
        <v>605</v>
      </c>
      <c r="AY141" s="633" t="s">
        <v>408</v>
      </c>
      <c r="BE141" s="720">
        <f t="shared" si="14"/>
        <v>0</v>
      </c>
      <c r="BF141" s="720">
        <f t="shared" si="15"/>
        <v>0</v>
      </c>
      <c r="BG141" s="720">
        <f t="shared" si="16"/>
        <v>0</v>
      </c>
      <c r="BH141" s="720">
        <f t="shared" si="17"/>
        <v>0</v>
      </c>
      <c r="BI141" s="720">
        <f t="shared" si="18"/>
        <v>0</v>
      </c>
      <c r="BJ141" s="633" t="s">
        <v>605</v>
      </c>
      <c r="BK141" s="721">
        <f t="shared" si="19"/>
        <v>0</v>
      </c>
      <c r="BL141" s="633" t="s">
        <v>617</v>
      </c>
      <c r="BM141" s="633" t="s">
        <v>254</v>
      </c>
    </row>
    <row r="142" spans="2:65" s="641" customFormat="1" ht="26.25" customHeight="1">
      <c r="B142" s="710"/>
      <c r="C142" s="711" t="s">
        <v>649</v>
      </c>
      <c r="D142" s="711" t="s">
        <v>409</v>
      </c>
      <c r="E142" s="712" t="s">
        <v>899</v>
      </c>
      <c r="F142" s="760" t="s">
        <v>255</v>
      </c>
      <c r="G142" s="760"/>
      <c r="H142" s="760"/>
      <c r="I142" s="760"/>
      <c r="J142" s="713" t="s">
        <v>755</v>
      </c>
      <c r="K142" s="714">
        <v>51.85</v>
      </c>
      <c r="L142" s="761"/>
      <c r="M142" s="761"/>
      <c r="N142" s="761">
        <f t="shared" si="10"/>
        <v>0</v>
      </c>
      <c r="O142" s="761"/>
      <c r="P142" s="761"/>
      <c r="Q142" s="761"/>
      <c r="R142" s="715"/>
      <c r="T142" s="716" t="s">
        <v>363</v>
      </c>
      <c r="U142" s="717" t="s">
        <v>377</v>
      </c>
      <c r="V142" s="718">
        <v>1.1</v>
      </c>
      <c r="W142" s="718">
        <f t="shared" si="11"/>
        <v>57.035000000000004</v>
      </c>
      <c r="X142" s="718">
        <v>0.112</v>
      </c>
      <c r="Y142" s="718">
        <f t="shared" si="12"/>
        <v>5.8072</v>
      </c>
      <c r="Z142" s="718">
        <v>0</v>
      </c>
      <c r="AA142" s="719">
        <f t="shared" si="13"/>
        <v>0</v>
      </c>
      <c r="AR142" s="633" t="s">
        <v>617</v>
      </c>
      <c r="AT142" s="633" t="s">
        <v>409</v>
      </c>
      <c r="AU142" s="633" t="s">
        <v>605</v>
      </c>
      <c r="AY142" s="633" t="s">
        <v>408</v>
      </c>
      <c r="BE142" s="720">
        <f t="shared" si="14"/>
        <v>0</v>
      </c>
      <c r="BF142" s="720">
        <f t="shared" si="15"/>
        <v>0</v>
      </c>
      <c r="BG142" s="720">
        <f t="shared" si="16"/>
        <v>0</v>
      </c>
      <c r="BH142" s="720">
        <f t="shared" si="17"/>
        <v>0</v>
      </c>
      <c r="BI142" s="720">
        <f t="shared" si="18"/>
        <v>0</v>
      </c>
      <c r="BJ142" s="633" t="s">
        <v>605</v>
      </c>
      <c r="BK142" s="721">
        <f t="shared" si="19"/>
        <v>0</v>
      </c>
      <c r="BL142" s="633" t="s">
        <v>617</v>
      </c>
      <c r="BM142" s="633" t="s">
        <v>256</v>
      </c>
    </row>
    <row r="143" spans="2:65" s="641" customFormat="1" ht="30.75" customHeight="1">
      <c r="B143" s="710"/>
      <c r="C143" s="722" t="s">
        <v>653</v>
      </c>
      <c r="D143" s="722" t="s">
        <v>1108</v>
      </c>
      <c r="E143" s="723" t="s">
        <v>901</v>
      </c>
      <c r="F143" s="805" t="s">
        <v>257</v>
      </c>
      <c r="G143" s="805"/>
      <c r="H143" s="805"/>
      <c r="I143" s="805"/>
      <c r="J143" s="724" t="s">
        <v>755</v>
      </c>
      <c r="K143" s="725">
        <v>4.939</v>
      </c>
      <c r="L143" s="762"/>
      <c r="M143" s="762"/>
      <c r="N143" s="762">
        <f t="shared" si="10"/>
        <v>0</v>
      </c>
      <c r="O143" s="761"/>
      <c r="P143" s="761"/>
      <c r="Q143" s="761"/>
      <c r="R143" s="715"/>
      <c r="T143" s="716" t="s">
        <v>363</v>
      </c>
      <c r="U143" s="717" t="s">
        <v>377</v>
      </c>
      <c r="V143" s="718">
        <v>0</v>
      </c>
      <c r="W143" s="718">
        <f t="shared" si="11"/>
        <v>0</v>
      </c>
      <c r="X143" s="718">
        <v>0.13</v>
      </c>
      <c r="Y143" s="718">
        <f t="shared" si="12"/>
        <v>0.64207</v>
      </c>
      <c r="Z143" s="718">
        <v>0</v>
      </c>
      <c r="AA143" s="719">
        <f t="shared" si="13"/>
        <v>0</v>
      </c>
      <c r="AR143" s="633" t="s">
        <v>601</v>
      </c>
      <c r="AT143" s="633" t="s">
        <v>1108</v>
      </c>
      <c r="AU143" s="633" t="s">
        <v>605</v>
      </c>
      <c r="AY143" s="633" t="s">
        <v>408</v>
      </c>
      <c r="BE143" s="720">
        <f t="shared" si="14"/>
        <v>0</v>
      </c>
      <c r="BF143" s="720">
        <f t="shared" si="15"/>
        <v>0</v>
      </c>
      <c r="BG143" s="720">
        <f t="shared" si="16"/>
        <v>0</v>
      </c>
      <c r="BH143" s="720">
        <f t="shared" si="17"/>
        <v>0</v>
      </c>
      <c r="BI143" s="720">
        <f t="shared" si="18"/>
        <v>0</v>
      </c>
      <c r="BJ143" s="633" t="s">
        <v>605</v>
      </c>
      <c r="BK143" s="721">
        <f t="shared" si="19"/>
        <v>0</v>
      </c>
      <c r="BL143" s="633" t="s">
        <v>617</v>
      </c>
      <c r="BM143" s="633" t="s">
        <v>258</v>
      </c>
    </row>
    <row r="144" spans="2:65" s="641" customFormat="1" ht="43.5" customHeight="1">
      <c r="B144" s="710"/>
      <c r="C144" s="722" t="s">
        <v>655</v>
      </c>
      <c r="D144" s="722" t="s">
        <v>1108</v>
      </c>
      <c r="E144" s="723" t="s">
        <v>903</v>
      </c>
      <c r="F144" s="805" t="s">
        <v>259</v>
      </c>
      <c r="G144" s="805"/>
      <c r="H144" s="805"/>
      <c r="I144" s="805"/>
      <c r="J144" s="724" t="s">
        <v>755</v>
      </c>
      <c r="K144" s="725">
        <v>2.889</v>
      </c>
      <c r="L144" s="762"/>
      <c r="M144" s="762"/>
      <c r="N144" s="762">
        <f t="shared" si="10"/>
        <v>0</v>
      </c>
      <c r="O144" s="761"/>
      <c r="P144" s="761"/>
      <c r="Q144" s="761"/>
      <c r="R144" s="715"/>
      <c r="T144" s="716" t="s">
        <v>363</v>
      </c>
      <c r="U144" s="717" t="s">
        <v>377</v>
      </c>
      <c r="V144" s="718">
        <v>0</v>
      </c>
      <c r="W144" s="718">
        <f t="shared" si="11"/>
        <v>0</v>
      </c>
      <c r="X144" s="718">
        <v>0.138</v>
      </c>
      <c r="Y144" s="718">
        <f t="shared" si="12"/>
        <v>0.398682</v>
      </c>
      <c r="Z144" s="718">
        <v>0</v>
      </c>
      <c r="AA144" s="719">
        <f t="shared" si="13"/>
        <v>0</v>
      </c>
      <c r="AR144" s="633" t="s">
        <v>601</v>
      </c>
      <c r="AT144" s="633" t="s">
        <v>1108</v>
      </c>
      <c r="AU144" s="633" t="s">
        <v>605</v>
      </c>
      <c r="AY144" s="633" t="s">
        <v>408</v>
      </c>
      <c r="BE144" s="720">
        <f t="shared" si="14"/>
        <v>0</v>
      </c>
      <c r="BF144" s="720">
        <f t="shared" si="15"/>
        <v>0</v>
      </c>
      <c r="BG144" s="720">
        <f t="shared" si="16"/>
        <v>0</v>
      </c>
      <c r="BH144" s="720">
        <f t="shared" si="17"/>
        <v>0</v>
      </c>
      <c r="BI144" s="720">
        <f t="shared" si="18"/>
        <v>0</v>
      </c>
      <c r="BJ144" s="633" t="s">
        <v>605</v>
      </c>
      <c r="BK144" s="721">
        <f t="shared" si="19"/>
        <v>0</v>
      </c>
      <c r="BL144" s="633" t="s">
        <v>617</v>
      </c>
      <c r="BM144" s="633" t="s">
        <v>260</v>
      </c>
    </row>
    <row r="145" spans="2:63" s="702" customFormat="1" ht="29.25" customHeight="1">
      <c r="B145" s="698"/>
      <c r="C145" s="699"/>
      <c r="D145" s="709" t="s">
        <v>393</v>
      </c>
      <c r="E145" s="709"/>
      <c r="F145" s="709"/>
      <c r="G145" s="709"/>
      <c r="H145" s="709"/>
      <c r="I145" s="709"/>
      <c r="J145" s="709"/>
      <c r="K145" s="709"/>
      <c r="L145" s="731"/>
      <c r="M145" s="731"/>
      <c r="N145" s="763">
        <f>SUM(N146:Q167)</f>
        <v>0</v>
      </c>
      <c r="O145" s="804"/>
      <c r="P145" s="804"/>
      <c r="Q145" s="804"/>
      <c r="R145" s="701"/>
      <c r="T145" s="703"/>
      <c r="U145" s="699"/>
      <c r="V145" s="699"/>
      <c r="W145" s="704">
        <f>SUM(W146:W167)</f>
        <v>44.3371021</v>
      </c>
      <c r="X145" s="699"/>
      <c r="Y145" s="704">
        <f>SUM(Y146:Y167)</f>
        <v>21.000882257</v>
      </c>
      <c r="Z145" s="699"/>
      <c r="AA145" s="705">
        <f>SUM(AA146:AA167)</f>
        <v>0</v>
      </c>
      <c r="AR145" s="706" t="s">
        <v>598</v>
      </c>
      <c r="AT145" s="707" t="s">
        <v>640</v>
      </c>
      <c r="AU145" s="707" t="s">
        <v>598</v>
      </c>
      <c r="AY145" s="706" t="s">
        <v>408</v>
      </c>
      <c r="BK145" s="708">
        <f>SUM(BK146:BK167)</f>
        <v>0</v>
      </c>
    </row>
    <row r="146" spans="2:65" s="641" customFormat="1" ht="39" customHeight="1">
      <c r="B146" s="710"/>
      <c r="C146" s="711" t="s">
        <v>657</v>
      </c>
      <c r="D146" s="711" t="s">
        <v>409</v>
      </c>
      <c r="E146" s="712" t="s">
        <v>797</v>
      </c>
      <c r="F146" s="760" t="s">
        <v>261</v>
      </c>
      <c r="G146" s="760"/>
      <c r="H146" s="760"/>
      <c r="I146" s="760"/>
      <c r="J146" s="713" t="s">
        <v>799</v>
      </c>
      <c r="K146" s="714">
        <v>2</v>
      </c>
      <c r="L146" s="761"/>
      <c r="M146" s="761"/>
      <c r="N146" s="761">
        <f aca="true" t="shared" si="20" ref="N146:N167">ROUND(L146*K146,2)</f>
        <v>0</v>
      </c>
      <c r="O146" s="761"/>
      <c r="P146" s="761"/>
      <c r="Q146" s="761"/>
      <c r="R146" s="715"/>
      <c r="T146" s="716" t="s">
        <v>363</v>
      </c>
      <c r="U146" s="717" t="s">
        <v>377</v>
      </c>
      <c r="V146" s="718">
        <v>0.74554</v>
      </c>
      <c r="W146" s="718">
        <f aca="true" t="shared" si="21" ref="W146:W167">V146*K146</f>
        <v>1.49108</v>
      </c>
      <c r="X146" s="718">
        <v>0.24570252</v>
      </c>
      <c r="Y146" s="718">
        <f aca="true" t="shared" si="22" ref="Y146:Y167">X146*K146</f>
        <v>0.49140504</v>
      </c>
      <c r="Z146" s="718">
        <v>0</v>
      </c>
      <c r="AA146" s="719">
        <f aca="true" t="shared" si="23" ref="AA146:AA167">Z146*K146</f>
        <v>0</v>
      </c>
      <c r="AR146" s="633" t="s">
        <v>617</v>
      </c>
      <c r="AT146" s="633" t="s">
        <v>409</v>
      </c>
      <c r="AU146" s="633" t="s">
        <v>605</v>
      </c>
      <c r="AY146" s="633" t="s">
        <v>408</v>
      </c>
      <c r="BE146" s="720">
        <f aca="true" t="shared" si="24" ref="BE146:BE167">IF(U146="základná",N146,0)</f>
        <v>0</v>
      </c>
      <c r="BF146" s="720">
        <f aca="true" t="shared" si="25" ref="BF146:BF167">IF(U146="znížená",N146,0)</f>
        <v>0</v>
      </c>
      <c r="BG146" s="720">
        <f aca="true" t="shared" si="26" ref="BG146:BG167">IF(U146="zákl. prenesená",N146,0)</f>
        <v>0</v>
      </c>
      <c r="BH146" s="720">
        <f aca="true" t="shared" si="27" ref="BH146:BH167">IF(U146="zníž. prenesená",N146,0)</f>
        <v>0</v>
      </c>
      <c r="BI146" s="720">
        <f aca="true" t="shared" si="28" ref="BI146:BI167">IF(U146="nulová",N146,0)</f>
        <v>0</v>
      </c>
      <c r="BJ146" s="633" t="s">
        <v>605</v>
      </c>
      <c r="BK146" s="721">
        <f aca="true" t="shared" si="29" ref="BK146:BK167">ROUND(L146*K146,3)</f>
        <v>0</v>
      </c>
      <c r="BL146" s="633" t="s">
        <v>617</v>
      </c>
      <c r="BM146" s="633" t="s">
        <v>262</v>
      </c>
    </row>
    <row r="147" spans="2:65" s="641" customFormat="1" ht="17.25" customHeight="1">
      <c r="B147" s="710"/>
      <c r="C147" s="722" t="s">
        <v>485</v>
      </c>
      <c r="D147" s="722" t="s">
        <v>1108</v>
      </c>
      <c r="E147" s="723" t="s">
        <v>800</v>
      </c>
      <c r="F147" s="805" t="s">
        <v>263</v>
      </c>
      <c r="G147" s="805"/>
      <c r="H147" s="805"/>
      <c r="I147" s="805"/>
      <c r="J147" s="724" t="s">
        <v>799</v>
      </c>
      <c r="K147" s="725">
        <v>2</v>
      </c>
      <c r="L147" s="762"/>
      <c r="M147" s="762"/>
      <c r="N147" s="762">
        <f t="shared" si="20"/>
        <v>0</v>
      </c>
      <c r="O147" s="761"/>
      <c r="P147" s="761"/>
      <c r="Q147" s="761"/>
      <c r="R147" s="715"/>
      <c r="T147" s="716" t="s">
        <v>363</v>
      </c>
      <c r="U147" s="717" t="s">
        <v>377</v>
      </c>
      <c r="V147" s="718">
        <v>0</v>
      </c>
      <c r="W147" s="718">
        <f t="shared" si="21"/>
        <v>0</v>
      </c>
      <c r="X147" s="718">
        <v>0.00093</v>
      </c>
      <c r="Y147" s="718">
        <f t="shared" si="22"/>
        <v>0.00186</v>
      </c>
      <c r="Z147" s="718">
        <v>0</v>
      </c>
      <c r="AA147" s="719">
        <f t="shared" si="23"/>
        <v>0</v>
      </c>
      <c r="AR147" s="633" t="s">
        <v>601</v>
      </c>
      <c r="AT147" s="633" t="s">
        <v>1108</v>
      </c>
      <c r="AU147" s="633" t="s">
        <v>605</v>
      </c>
      <c r="AY147" s="633" t="s">
        <v>408</v>
      </c>
      <c r="BE147" s="720">
        <f t="shared" si="24"/>
        <v>0</v>
      </c>
      <c r="BF147" s="720">
        <f t="shared" si="25"/>
        <v>0</v>
      </c>
      <c r="BG147" s="720">
        <f t="shared" si="26"/>
        <v>0</v>
      </c>
      <c r="BH147" s="720">
        <f t="shared" si="27"/>
        <v>0</v>
      </c>
      <c r="BI147" s="720">
        <f t="shared" si="28"/>
        <v>0</v>
      </c>
      <c r="BJ147" s="633" t="s">
        <v>605</v>
      </c>
      <c r="BK147" s="721">
        <f t="shared" si="29"/>
        <v>0</v>
      </c>
      <c r="BL147" s="633" t="s">
        <v>617</v>
      </c>
      <c r="BM147" s="633" t="s">
        <v>264</v>
      </c>
    </row>
    <row r="148" spans="2:65" s="641" customFormat="1" ht="33.75" customHeight="1">
      <c r="B148" s="710"/>
      <c r="C148" s="711" t="s">
        <v>489</v>
      </c>
      <c r="D148" s="711" t="s">
        <v>409</v>
      </c>
      <c r="E148" s="712" t="s">
        <v>802</v>
      </c>
      <c r="F148" s="760" t="s">
        <v>265</v>
      </c>
      <c r="G148" s="760"/>
      <c r="H148" s="760"/>
      <c r="I148" s="760"/>
      <c r="J148" s="713" t="s">
        <v>799</v>
      </c>
      <c r="K148" s="714">
        <v>2</v>
      </c>
      <c r="L148" s="761"/>
      <c r="M148" s="761"/>
      <c r="N148" s="761">
        <f t="shared" si="20"/>
        <v>0</v>
      </c>
      <c r="O148" s="761"/>
      <c r="P148" s="761"/>
      <c r="Q148" s="761"/>
      <c r="R148" s="715"/>
      <c r="T148" s="716" t="s">
        <v>363</v>
      </c>
      <c r="U148" s="717" t="s">
        <v>377</v>
      </c>
      <c r="V148" s="718">
        <v>0.42</v>
      </c>
      <c r="W148" s="718">
        <f t="shared" si="21"/>
        <v>0.84</v>
      </c>
      <c r="X148" s="718">
        <v>0.11958</v>
      </c>
      <c r="Y148" s="718">
        <f t="shared" si="22"/>
        <v>0.23916</v>
      </c>
      <c r="Z148" s="718">
        <v>0</v>
      </c>
      <c r="AA148" s="719">
        <f t="shared" si="23"/>
        <v>0</v>
      </c>
      <c r="AR148" s="633" t="s">
        <v>617</v>
      </c>
      <c r="AT148" s="633" t="s">
        <v>409</v>
      </c>
      <c r="AU148" s="633" t="s">
        <v>605</v>
      </c>
      <c r="AY148" s="633" t="s">
        <v>408</v>
      </c>
      <c r="BE148" s="720">
        <f t="shared" si="24"/>
        <v>0</v>
      </c>
      <c r="BF148" s="720">
        <f t="shared" si="25"/>
        <v>0</v>
      </c>
      <c r="BG148" s="720">
        <f t="shared" si="26"/>
        <v>0</v>
      </c>
      <c r="BH148" s="720">
        <f t="shared" si="27"/>
        <v>0</v>
      </c>
      <c r="BI148" s="720">
        <f t="shared" si="28"/>
        <v>0</v>
      </c>
      <c r="BJ148" s="633" t="s">
        <v>605</v>
      </c>
      <c r="BK148" s="721">
        <f t="shared" si="29"/>
        <v>0</v>
      </c>
      <c r="BL148" s="633" t="s">
        <v>617</v>
      </c>
      <c r="BM148" s="633" t="s">
        <v>266</v>
      </c>
    </row>
    <row r="149" spans="2:65" s="641" customFormat="1" ht="28.5" customHeight="1">
      <c r="B149" s="710"/>
      <c r="C149" s="722" t="s">
        <v>492</v>
      </c>
      <c r="D149" s="722" t="s">
        <v>1108</v>
      </c>
      <c r="E149" s="723" t="s">
        <v>804</v>
      </c>
      <c r="F149" s="805" t="s">
        <v>497</v>
      </c>
      <c r="G149" s="805"/>
      <c r="H149" s="805"/>
      <c r="I149" s="805"/>
      <c r="J149" s="724" t="s">
        <v>799</v>
      </c>
      <c r="K149" s="725">
        <v>2</v>
      </c>
      <c r="L149" s="762"/>
      <c r="M149" s="762"/>
      <c r="N149" s="762">
        <f t="shared" si="20"/>
        <v>0</v>
      </c>
      <c r="O149" s="761"/>
      <c r="P149" s="761"/>
      <c r="Q149" s="761"/>
      <c r="R149" s="715"/>
      <c r="T149" s="716" t="s">
        <v>363</v>
      </c>
      <c r="U149" s="717" t="s">
        <v>377</v>
      </c>
      <c r="V149" s="718">
        <v>0</v>
      </c>
      <c r="W149" s="718">
        <f t="shared" si="21"/>
        <v>0</v>
      </c>
      <c r="X149" s="718">
        <v>0.0014</v>
      </c>
      <c r="Y149" s="718">
        <f t="shared" si="22"/>
        <v>0.0028</v>
      </c>
      <c r="Z149" s="718">
        <v>0</v>
      </c>
      <c r="AA149" s="719">
        <f t="shared" si="23"/>
        <v>0</v>
      </c>
      <c r="AR149" s="633" t="s">
        <v>601</v>
      </c>
      <c r="AT149" s="633" t="s">
        <v>1108</v>
      </c>
      <c r="AU149" s="633" t="s">
        <v>605</v>
      </c>
      <c r="AY149" s="633" t="s">
        <v>408</v>
      </c>
      <c r="BE149" s="720">
        <f t="shared" si="24"/>
        <v>0</v>
      </c>
      <c r="BF149" s="720">
        <f t="shared" si="25"/>
        <v>0</v>
      </c>
      <c r="BG149" s="720">
        <f t="shared" si="26"/>
        <v>0</v>
      </c>
      <c r="BH149" s="720">
        <f t="shared" si="27"/>
        <v>0</v>
      </c>
      <c r="BI149" s="720">
        <f t="shared" si="28"/>
        <v>0</v>
      </c>
      <c r="BJ149" s="633" t="s">
        <v>605</v>
      </c>
      <c r="BK149" s="721">
        <f t="shared" si="29"/>
        <v>0</v>
      </c>
      <c r="BL149" s="633" t="s">
        <v>617</v>
      </c>
      <c r="BM149" s="633" t="s">
        <v>267</v>
      </c>
    </row>
    <row r="150" spans="2:65" s="641" customFormat="1" ht="45" customHeight="1">
      <c r="B150" s="710"/>
      <c r="C150" s="711" t="s">
        <v>496</v>
      </c>
      <c r="D150" s="711" t="s">
        <v>409</v>
      </c>
      <c r="E150" s="712" t="s">
        <v>806</v>
      </c>
      <c r="F150" s="760" t="s">
        <v>268</v>
      </c>
      <c r="G150" s="760"/>
      <c r="H150" s="760"/>
      <c r="I150" s="760"/>
      <c r="J150" s="713" t="s">
        <v>764</v>
      </c>
      <c r="K150" s="714">
        <v>27.75</v>
      </c>
      <c r="L150" s="761"/>
      <c r="M150" s="761"/>
      <c r="N150" s="761">
        <f t="shared" si="20"/>
        <v>0</v>
      </c>
      <c r="O150" s="761"/>
      <c r="P150" s="761"/>
      <c r="Q150" s="761"/>
      <c r="R150" s="715"/>
      <c r="T150" s="716" t="s">
        <v>363</v>
      </c>
      <c r="U150" s="717" t="s">
        <v>377</v>
      </c>
      <c r="V150" s="718">
        <v>0.025</v>
      </c>
      <c r="W150" s="718">
        <f t="shared" si="21"/>
        <v>0.6937500000000001</v>
      </c>
      <c r="X150" s="718">
        <v>4E-05</v>
      </c>
      <c r="Y150" s="718">
        <f t="shared" si="22"/>
        <v>0.00111</v>
      </c>
      <c r="Z150" s="718">
        <v>0</v>
      </c>
      <c r="AA150" s="719">
        <f t="shared" si="23"/>
        <v>0</v>
      </c>
      <c r="AR150" s="633" t="s">
        <v>617</v>
      </c>
      <c r="AT150" s="633" t="s">
        <v>409</v>
      </c>
      <c r="AU150" s="633" t="s">
        <v>605</v>
      </c>
      <c r="AY150" s="633" t="s">
        <v>408</v>
      </c>
      <c r="BE150" s="720">
        <f t="shared" si="24"/>
        <v>0</v>
      </c>
      <c r="BF150" s="720">
        <f t="shared" si="25"/>
        <v>0</v>
      </c>
      <c r="BG150" s="720">
        <f t="shared" si="26"/>
        <v>0</v>
      </c>
      <c r="BH150" s="720">
        <f t="shared" si="27"/>
        <v>0</v>
      </c>
      <c r="BI150" s="720">
        <f t="shared" si="28"/>
        <v>0</v>
      </c>
      <c r="BJ150" s="633" t="s">
        <v>605</v>
      </c>
      <c r="BK150" s="721">
        <f t="shared" si="29"/>
        <v>0</v>
      </c>
      <c r="BL150" s="633" t="s">
        <v>617</v>
      </c>
      <c r="BM150" s="633" t="s">
        <v>269</v>
      </c>
    </row>
    <row r="151" spans="2:65" s="641" customFormat="1" ht="51" customHeight="1">
      <c r="B151" s="710"/>
      <c r="C151" s="711" t="s">
        <v>499</v>
      </c>
      <c r="D151" s="711" t="s">
        <v>409</v>
      </c>
      <c r="E151" s="712" t="s">
        <v>808</v>
      </c>
      <c r="F151" s="760" t="s">
        <v>270</v>
      </c>
      <c r="G151" s="760"/>
      <c r="H151" s="760"/>
      <c r="I151" s="760"/>
      <c r="J151" s="713" t="s">
        <v>755</v>
      </c>
      <c r="K151" s="714">
        <v>0.88</v>
      </c>
      <c r="L151" s="761"/>
      <c r="M151" s="761"/>
      <c r="N151" s="761">
        <f t="shared" si="20"/>
        <v>0</v>
      </c>
      <c r="O151" s="761"/>
      <c r="P151" s="761"/>
      <c r="Q151" s="761"/>
      <c r="R151" s="715"/>
      <c r="T151" s="716" t="s">
        <v>363</v>
      </c>
      <c r="U151" s="717" t="s">
        <v>377</v>
      </c>
      <c r="V151" s="718">
        <v>0.48</v>
      </c>
      <c r="W151" s="718">
        <f t="shared" si="21"/>
        <v>0.4224</v>
      </c>
      <c r="X151" s="718">
        <v>0.002</v>
      </c>
      <c r="Y151" s="718">
        <f t="shared" si="22"/>
        <v>0.00176</v>
      </c>
      <c r="Z151" s="718">
        <v>0</v>
      </c>
      <c r="AA151" s="719">
        <f t="shared" si="23"/>
        <v>0</v>
      </c>
      <c r="AR151" s="633" t="s">
        <v>617</v>
      </c>
      <c r="AT151" s="633" t="s">
        <v>409</v>
      </c>
      <c r="AU151" s="633" t="s">
        <v>605</v>
      </c>
      <c r="AY151" s="633" t="s">
        <v>408</v>
      </c>
      <c r="BE151" s="720">
        <f t="shared" si="24"/>
        <v>0</v>
      </c>
      <c r="BF151" s="720">
        <f t="shared" si="25"/>
        <v>0</v>
      </c>
      <c r="BG151" s="720">
        <f t="shared" si="26"/>
        <v>0</v>
      </c>
      <c r="BH151" s="720">
        <f t="shared" si="27"/>
        <v>0</v>
      </c>
      <c r="BI151" s="720">
        <f t="shared" si="28"/>
        <v>0</v>
      </c>
      <c r="BJ151" s="633" t="s">
        <v>605</v>
      </c>
      <c r="BK151" s="721">
        <f t="shared" si="29"/>
        <v>0</v>
      </c>
      <c r="BL151" s="633" t="s">
        <v>617</v>
      </c>
      <c r="BM151" s="633" t="s">
        <v>271</v>
      </c>
    </row>
    <row r="152" spans="2:65" s="641" customFormat="1" ht="39.75" customHeight="1">
      <c r="B152" s="710"/>
      <c r="C152" s="711" t="s">
        <v>503</v>
      </c>
      <c r="D152" s="711" t="s">
        <v>409</v>
      </c>
      <c r="E152" s="712" t="s">
        <v>810</v>
      </c>
      <c r="F152" s="760" t="s">
        <v>544</v>
      </c>
      <c r="G152" s="760"/>
      <c r="H152" s="760"/>
      <c r="I152" s="760"/>
      <c r="J152" s="713" t="s">
        <v>764</v>
      </c>
      <c r="K152" s="714">
        <v>27.75</v>
      </c>
      <c r="L152" s="761"/>
      <c r="M152" s="761"/>
      <c r="N152" s="761">
        <f t="shared" si="20"/>
        <v>0</v>
      </c>
      <c r="O152" s="761"/>
      <c r="P152" s="761"/>
      <c r="Q152" s="761"/>
      <c r="R152" s="715"/>
      <c r="T152" s="716" t="s">
        <v>363</v>
      </c>
      <c r="U152" s="717" t="s">
        <v>377</v>
      </c>
      <c r="V152" s="718">
        <v>0.01107</v>
      </c>
      <c r="W152" s="718">
        <f t="shared" si="21"/>
        <v>0.3071925</v>
      </c>
      <c r="X152" s="718">
        <v>3.5E-06</v>
      </c>
      <c r="Y152" s="718">
        <f t="shared" si="22"/>
        <v>9.7125E-05</v>
      </c>
      <c r="Z152" s="718">
        <v>0</v>
      </c>
      <c r="AA152" s="719">
        <f t="shared" si="23"/>
        <v>0</v>
      </c>
      <c r="AR152" s="633" t="s">
        <v>617</v>
      </c>
      <c r="AT152" s="633" t="s">
        <v>409</v>
      </c>
      <c r="AU152" s="633" t="s">
        <v>605</v>
      </c>
      <c r="AY152" s="633" t="s">
        <v>408</v>
      </c>
      <c r="BE152" s="720">
        <f t="shared" si="24"/>
        <v>0</v>
      </c>
      <c r="BF152" s="720">
        <f t="shared" si="25"/>
        <v>0</v>
      </c>
      <c r="BG152" s="720">
        <f t="shared" si="26"/>
        <v>0</v>
      </c>
      <c r="BH152" s="720">
        <f t="shared" si="27"/>
        <v>0</v>
      </c>
      <c r="BI152" s="720">
        <f t="shared" si="28"/>
        <v>0</v>
      </c>
      <c r="BJ152" s="633" t="s">
        <v>605</v>
      </c>
      <c r="BK152" s="721">
        <f t="shared" si="29"/>
        <v>0</v>
      </c>
      <c r="BL152" s="633" t="s">
        <v>617</v>
      </c>
      <c r="BM152" s="633" t="s">
        <v>272</v>
      </c>
    </row>
    <row r="153" spans="2:65" s="641" customFormat="1" ht="39.75" customHeight="1">
      <c r="B153" s="710"/>
      <c r="C153" s="711" t="s">
        <v>507</v>
      </c>
      <c r="D153" s="711" t="s">
        <v>409</v>
      </c>
      <c r="E153" s="712" t="s">
        <v>812</v>
      </c>
      <c r="F153" s="760" t="s">
        <v>547</v>
      </c>
      <c r="G153" s="760"/>
      <c r="H153" s="760"/>
      <c r="I153" s="760"/>
      <c r="J153" s="713" t="s">
        <v>755</v>
      </c>
      <c r="K153" s="714">
        <v>0.88</v>
      </c>
      <c r="L153" s="761"/>
      <c r="M153" s="761"/>
      <c r="N153" s="761">
        <f t="shared" si="20"/>
        <v>0</v>
      </c>
      <c r="O153" s="761"/>
      <c r="P153" s="761"/>
      <c r="Q153" s="761"/>
      <c r="R153" s="715"/>
      <c r="T153" s="716" t="s">
        <v>363</v>
      </c>
      <c r="U153" s="717" t="s">
        <v>377</v>
      </c>
      <c r="V153" s="718">
        <v>0.11872</v>
      </c>
      <c r="W153" s="718">
        <f t="shared" si="21"/>
        <v>0.1044736</v>
      </c>
      <c r="X153" s="718">
        <v>2E-06</v>
      </c>
      <c r="Y153" s="718">
        <f t="shared" si="22"/>
        <v>1.7599999999999999E-06</v>
      </c>
      <c r="Z153" s="718">
        <v>0</v>
      </c>
      <c r="AA153" s="719">
        <f t="shared" si="23"/>
        <v>0</v>
      </c>
      <c r="AR153" s="633" t="s">
        <v>617</v>
      </c>
      <c r="AT153" s="633" t="s">
        <v>409</v>
      </c>
      <c r="AU153" s="633" t="s">
        <v>605</v>
      </c>
      <c r="AY153" s="633" t="s">
        <v>408</v>
      </c>
      <c r="BE153" s="720">
        <f t="shared" si="24"/>
        <v>0</v>
      </c>
      <c r="BF153" s="720">
        <f t="shared" si="25"/>
        <v>0</v>
      </c>
      <c r="BG153" s="720">
        <f t="shared" si="26"/>
        <v>0</v>
      </c>
      <c r="BH153" s="720">
        <f t="shared" si="27"/>
        <v>0</v>
      </c>
      <c r="BI153" s="720">
        <f t="shared" si="28"/>
        <v>0</v>
      </c>
      <c r="BJ153" s="633" t="s">
        <v>605</v>
      </c>
      <c r="BK153" s="721">
        <f t="shared" si="29"/>
        <v>0</v>
      </c>
      <c r="BL153" s="633" t="s">
        <v>617</v>
      </c>
      <c r="BM153" s="633" t="s">
        <v>273</v>
      </c>
    </row>
    <row r="154" spans="2:65" s="641" customFormat="1" ht="39.75" customHeight="1">
      <c r="B154" s="710"/>
      <c r="C154" s="711" t="s">
        <v>511</v>
      </c>
      <c r="D154" s="711" t="s">
        <v>409</v>
      </c>
      <c r="E154" s="712" t="s">
        <v>814</v>
      </c>
      <c r="F154" s="760" t="s">
        <v>274</v>
      </c>
      <c r="G154" s="760"/>
      <c r="H154" s="760"/>
      <c r="I154" s="760"/>
      <c r="J154" s="713" t="s">
        <v>799</v>
      </c>
      <c r="K154" s="714">
        <v>3</v>
      </c>
      <c r="L154" s="761"/>
      <c r="M154" s="761"/>
      <c r="N154" s="761">
        <f t="shared" si="20"/>
        <v>0</v>
      </c>
      <c r="O154" s="761"/>
      <c r="P154" s="761"/>
      <c r="Q154" s="761"/>
      <c r="R154" s="715"/>
      <c r="T154" s="716" t="s">
        <v>363</v>
      </c>
      <c r="U154" s="717" t="s">
        <v>377</v>
      </c>
      <c r="V154" s="718">
        <v>0</v>
      </c>
      <c r="W154" s="718">
        <f t="shared" si="21"/>
        <v>0</v>
      </c>
      <c r="X154" s="718">
        <v>0</v>
      </c>
      <c r="Y154" s="718">
        <f t="shared" si="22"/>
        <v>0</v>
      </c>
      <c r="Z154" s="718">
        <v>0</v>
      </c>
      <c r="AA154" s="719">
        <f t="shared" si="23"/>
        <v>0</v>
      </c>
      <c r="AR154" s="633" t="s">
        <v>617</v>
      </c>
      <c r="AT154" s="633" t="s">
        <v>409</v>
      </c>
      <c r="AU154" s="633" t="s">
        <v>605</v>
      </c>
      <c r="AY154" s="633" t="s">
        <v>408</v>
      </c>
      <c r="BE154" s="720">
        <f t="shared" si="24"/>
        <v>0</v>
      </c>
      <c r="BF154" s="720">
        <f t="shared" si="25"/>
        <v>0</v>
      </c>
      <c r="BG154" s="720">
        <f t="shared" si="26"/>
        <v>0</v>
      </c>
      <c r="BH154" s="720">
        <f t="shared" si="27"/>
        <v>0</v>
      </c>
      <c r="BI154" s="720">
        <f t="shared" si="28"/>
        <v>0</v>
      </c>
      <c r="BJ154" s="633" t="s">
        <v>605</v>
      </c>
      <c r="BK154" s="721">
        <f t="shared" si="29"/>
        <v>0</v>
      </c>
      <c r="BL154" s="633" t="s">
        <v>617</v>
      </c>
      <c r="BM154" s="633" t="s">
        <v>275</v>
      </c>
    </row>
    <row r="155" spans="2:65" s="641" customFormat="1" ht="45" customHeight="1">
      <c r="B155" s="710"/>
      <c r="C155" s="711" t="s">
        <v>515</v>
      </c>
      <c r="D155" s="711" t="s">
        <v>409</v>
      </c>
      <c r="E155" s="712" t="s">
        <v>833</v>
      </c>
      <c r="F155" s="760" t="s">
        <v>276</v>
      </c>
      <c r="G155" s="760"/>
      <c r="H155" s="760"/>
      <c r="I155" s="760"/>
      <c r="J155" s="713" t="s">
        <v>764</v>
      </c>
      <c r="K155" s="714">
        <v>57.08</v>
      </c>
      <c r="L155" s="761"/>
      <c r="M155" s="761"/>
      <c r="N155" s="761">
        <f t="shared" si="20"/>
        <v>0</v>
      </c>
      <c r="O155" s="761"/>
      <c r="P155" s="761"/>
      <c r="Q155" s="761"/>
      <c r="R155" s="715"/>
      <c r="T155" s="716" t="s">
        <v>363</v>
      </c>
      <c r="U155" s="717" t="s">
        <v>377</v>
      </c>
      <c r="V155" s="718">
        <v>0.27</v>
      </c>
      <c r="W155" s="718">
        <f t="shared" si="21"/>
        <v>15.4116</v>
      </c>
      <c r="X155" s="718">
        <v>0.15223</v>
      </c>
      <c r="Y155" s="718">
        <f t="shared" si="22"/>
        <v>8.6892884</v>
      </c>
      <c r="Z155" s="718">
        <v>0</v>
      </c>
      <c r="AA155" s="719">
        <f t="shared" si="23"/>
        <v>0</v>
      </c>
      <c r="AR155" s="633" t="s">
        <v>617</v>
      </c>
      <c r="AT155" s="633" t="s">
        <v>409</v>
      </c>
      <c r="AU155" s="633" t="s">
        <v>605</v>
      </c>
      <c r="AY155" s="633" t="s">
        <v>408</v>
      </c>
      <c r="BE155" s="720">
        <f t="shared" si="24"/>
        <v>0</v>
      </c>
      <c r="BF155" s="720">
        <f t="shared" si="25"/>
        <v>0</v>
      </c>
      <c r="BG155" s="720">
        <f t="shared" si="26"/>
        <v>0</v>
      </c>
      <c r="BH155" s="720">
        <f t="shared" si="27"/>
        <v>0</v>
      </c>
      <c r="BI155" s="720">
        <f t="shared" si="28"/>
        <v>0</v>
      </c>
      <c r="BJ155" s="633" t="s">
        <v>605</v>
      </c>
      <c r="BK155" s="721">
        <f t="shared" si="29"/>
        <v>0</v>
      </c>
      <c r="BL155" s="633" t="s">
        <v>617</v>
      </c>
      <c r="BM155" s="633" t="s">
        <v>277</v>
      </c>
    </row>
    <row r="156" spans="2:65" s="641" customFormat="1" ht="38.25" customHeight="1">
      <c r="B156" s="710"/>
      <c r="C156" s="722" t="s">
        <v>519</v>
      </c>
      <c r="D156" s="722" t="s">
        <v>1108</v>
      </c>
      <c r="E156" s="723" t="s">
        <v>983</v>
      </c>
      <c r="F156" s="805" t="s">
        <v>278</v>
      </c>
      <c r="G156" s="805"/>
      <c r="H156" s="805"/>
      <c r="I156" s="805"/>
      <c r="J156" s="724" t="s">
        <v>799</v>
      </c>
      <c r="K156" s="725">
        <v>10.618</v>
      </c>
      <c r="L156" s="762"/>
      <c r="M156" s="762"/>
      <c r="N156" s="762">
        <f t="shared" si="20"/>
        <v>0</v>
      </c>
      <c r="O156" s="761"/>
      <c r="P156" s="761"/>
      <c r="Q156" s="761"/>
      <c r="R156" s="715"/>
      <c r="T156" s="716" t="s">
        <v>363</v>
      </c>
      <c r="U156" s="717" t="s">
        <v>377</v>
      </c>
      <c r="V156" s="718">
        <v>0</v>
      </c>
      <c r="W156" s="718">
        <f t="shared" si="21"/>
        <v>0</v>
      </c>
      <c r="X156" s="718">
        <v>0.065</v>
      </c>
      <c r="Y156" s="718">
        <f t="shared" si="22"/>
        <v>0.6901700000000001</v>
      </c>
      <c r="Z156" s="718">
        <v>0</v>
      </c>
      <c r="AA156" s="719">
        <f t="shared" si="23"/>
        <v>0</v>
      </c>
      <c r="AR156" s="633" t="s">
        <v>601</v>
      </c>
      <c r="AT156" s="633" t="s">
        <v>1108</v>
      </c>
      <c r="AU156" s="633" t="s">
        <v>605</v>
      </c>
      <c r="AY156" s="633" t="s">
        <v>408</v>
      </c>
      <c r="BE156" s="720">
        <f t="shared" si="24"/>
        <v>0</v>
      </c>
      <c r="BF156" s="720">
        <f t="shared" si="25"/>
        <v>0</v>
      </c>
      <c r="BG156" s="720">
        <f t="shared" si="26"/>
        <v>0</v>
      </c>
      <c r="BH156" s="720">
        <f t="shared" si="27"/>
        <v>0</v>
      </c>
      <c r="BI156" s="720">
        <f t="shared" si="28"/>
        <v>0</v>
      </c>
      <c r="BJ156" s="633" t="s">
        <v>605</v>
      </c>
      <c r="BK156" s="721">
        <f t="shared" si="29"/>
        <v>0</v>
      </c>
      <c r="BL156" s="633" t="s">
        <v>617</v>
      </c>
      <c r="BM156" s="633" t="s">
        <v>279</v>
      </c>
    </row>
    <row r="157" spans="2:65" s="641" customFormat="1" ht="33.75" customHeight="1">
      <c r="B157" s="710"/>
      <c r="C157" s="722" t="s">
        <v>523</v>
      </c>
      <c r="D157" s="722" t="s">
        <v>1108</v>
      </c>
      <c r="E157" s="723" t="s">
        <v>837</v>
      </c>
      <c r="F157" s="805" t="s">
        <v>280</v>
      </c>
      <c r="G157" s="805"/>
      <c r="H157" s="805"/>
      <c r="I157" s="805"/>
      <c r="J157" s="724" t="s">
        <v>799</v>
      </c>
      <c r="K157" s="725">
        <v>30.32</v>
      </c>
      <c r="L157" s="762"/>
      <c r="M157" s="762"/>
      <c r="N157" s="762">
        <f t="shared" si="20"/>
        <v>0</v>
      </c>
      <c r="O157" s="761"/>
      <c r="P157" s="761"/>
      <c r="Q157" s="761"/>
      <c r="R157" s="715"/>
      <c r="T157" s="716" t="s">
        <v>363</v>
      </c>
      <c r="U157" s="717" t="s">
        <v>377</v>
      </c>
      <c r="V157" s="718">
        <v>0</v>
      </c>
      <c r="W157" s="718">
        <f t="shared" si="21"/>
        <v>0</v>
      </c>
      <c r="X157" s="718">
        <v>0.085</v>
      </c>
      <c r="Y157" s="718">
        <f t="shared" si="22"/>
        <v>2.5772000000000004</v>
      </c>
      <c r="Z157" s="718">
        <v>0</v>
      </c>
      <c r="AA157" s="719">
        <f t="shared" si="23"/>
        <v>0</v>
      </c>
      <c r="AR157" s="633" t="s">
        <v>601</v>
      </c>
      <c r="AT157" s="633" t="s">
        <v>1108</v>
      </c>
      <c r="AU157" s="633" t="s">
        <v>605</v>
      </c>
      <c r="AY157" s="633" t="s">
        <v>408</v>
      </c>
      <c r="BE157" s="720">
        <f t="shared" si="24"/>
        <v>0</v>
      </c>
      <c r="BF157" s="720">
        <f t="shared" si="25"/>
        <v>0</v>
      </c>
      <c r="BG157" s="720">
        <f t="shared" si="26"/>
        <v>0</v>
      </c>
      <c r="BH157" s="720">
        <f t="shared" si="27"/>
        <v>0</v>
      </c>
      <c r="BI157" s="720">
        <f t="shared" si="28"/>
        <v>0</v>
      </c>
      <c r="BJ157" s="633" t="s">
        <v>605</v>
      </c>
      <c r="BK157" s="721">
        <f t="shared" si="29"/>
        <v>0</v>
      </c>
      <c r="BL157" s="633" t="s">
        <v>617</v>
      </c>
      <c r="BM157" s="633" t="s">
        <v>281</v>
      </c>
    </row>
    <row r="158" spans="2:65" s="641" customFormat="1" ht="33.75" customHeight="1">
      <c r="B158" s="710"/>
      <c r="C158" s="722" t="s">
        <v>527</v>
      </c>
      <c r="D158" s="722" t="s">
        <v>1108</v>
      </c>
      <c r="E158" s="723" t="s">
        <v>839</v>
      </c>
      <c r="F158" s="805" t="s">
        <v>282</v>
      </c>
      <c r="G158" s="805"/>
      <c r="H158" s="805"/>
      <c r="I158" s="805"/>
      <c r="J158" s="724" t="s">
        <v>799</v>
      </c>
      <c r="K158" s="725">
        <v>16.817</v>
      </c>
      <c r="L158" s="762"/>
      <c r="M158" s="762"/>
      <c r="N158" s="762">
        <f t="shared" si="20"/>
        <v>0</v>
      </c>
      <c r="O158" s="761"/>
      <c r="P158" s="761"/>
      <c r="Q158" s="761"/>
      <c r="R158" s="715"/>
      <c r="T158" s="716" t="s">
        <v>363</v>
      </c>
      <c r="U158" s="717" t="s">
        <v>377</v>
      </c>
      <c r="V158" s="718">
        <v>0</v>
      </c>
      <c r="W158" s="718">
        <f t="shared" si="21"/>
        <v>0</v>
      </c>
      <c r="X158" s="718">
        <v>0.09</v>
      </c>
      <c r="Y158" s="718">
        <f t="shared" si="22"/>
        <v>1.51353</v>
      </c>
      <c r="Z158" s="718">
        <v>0</v>
      </c>
      <c r="AA158" s="719">
        <f t="shared" si="23"/>
        <v>0</v>
      </c>
      <c r="AR158" s="633" t="s">
        <v>601</v>
      </c>
      <c r="AT158" s="633" t="s">
        <v>1108</v>
      </c>
      <c r="AU158" s="633" t="s">
        <v>605</v>
      </c>
      <c r="AY158" s="633" t="s">
        <v>408</v>
      </c>
      <c r="BE158" s="720">
        <f t="shared" si="24"/>
        <v>0</v>
      </c>
      <c r="BF158" s="720">
        <f t="shared" si="25"/>
        <v>0</v>
      </c>
      <c r="BG158" s="720">
        <f t="shared" si="26"/>
        <v>0</v>
      </c>
      <c r="BH158" s="720">
        <f t="shared" si="27"/>
        <v>0</v>
      </c>
      <c r="BI158" s="720">
        <f t="shared" si="28"/>
        <v>0</v>
      </c>
      <c r="BJ158" s="633" t="s">
        <v>605</v>
      </c>
      <c r="BK158" s="721">
        <f t="shared" si="29"/>
        <v>0</v>
      </c>
      <c r="BL158" s="633" t="s">
        <v>617</v>
      </c>
      <c r="BM158" s="633" t="s">
        <v>283</v>
      </c>
    </row>
    <row r="159" spans="2:65" s="641" customFormat="1" ht="40.5" customHeight="1">
      <c r="B159" s="710"/>
      <c r="C159" s="711" t="s">
        <v>531</v>
      </c>
      <c r="D159" s="711" t="s">
        <v>409</v>
      </c>
      <c r="E159" s="712" t="s">
        <v>845</v>
      </c>
      <c r="F159" s="760" t="s">
        <v>284</v>
      </c>
      <c r="G159" s="760"/>
      <c r="H159" s="760"/>
      <c r="I159" s="760"/>
      <c r="J159" s="713" t="s">
        <v>767</v>
      </c>
      <c r="K159" s="714">
        <v>2.85</v>
      </c>
      <c r="L159" s="761"/>
      <c r="M159" s="761"/>
      <c r="N159" s="761">
        <f t="shared" si="20"/>
        <v>0</v>
      </c>
      <c r="O159" s="761"/>
      <c r="P159" s="761"/>
      <c r="Q159" s="761"/>
      <c r="R159" s="715"/>
      <c r="T159" s="716" t="s">
        <v>363</v>
      </c>
      <c r="U159" s="717" t="s">
        <v>377</v>
      </c>
      <c r="V159" s="718">
        <v>1.363</v>
      </c>
      <c r="W159" s="718">
        <f t="shared" si="21"/>
        <v>3.88455</v>
      </c>
      <c r="X159" s="718">
        <v>2.36285</v>
      </c>
      <c r="Y159" s="718">
        <f t="shared" si="22"/>
        <v>6.7341225</v>
      </c>
      <c r="Z159" s="718">
        <v>0</v>
      </c>
      <c r="AA159" s="719">
        <f t="shared" si="23"/>
        <v>0</v>
      </c>
      <c r="AR159" s="633" t="s">
        <v>617</v>
      </c>
      <c r="AT159" s="633" t="s">
        <v>409</v>
      </c>
      <c r="AU159" s="633" t="s">
        <v>605</v>
      </c>
      <c r="AY159" s="633" t="s">
        <v>408</v>
      </c>
      <c r="BE159" s="720">
        <f t="shared" si="24"/>
        <v>0</v>
      </c>
      <c r="BF159" s="720">
        <f t="shared" si="25"/>
        <v>0</v>
      </c>
      <c r="BG159" s="720">
        <f t="shared" si="26"/>
        <v>0</v>
      </c>
      <c r="BH159" s="720">
        <f t="shared" si="27"/>
        <v>0</v>
      </c>
      <c r="BI159" s="720">
        <f t="shared" si="28"/>
        <v>0</v>
      </c>
      <c r="BJ159" s="633" t="s">
        <v>605</v>
      </c>
      <c r="BK159" s="721">
        <f t="shared" si="29"/>
        <v>0</v>
      </c>
      <c r="BL159" s="633" t="s">
        <v>617</v>
      </c>
      <c r="BM159" s="633" t="s">
        <v>285</v>
      </c>
    </row>
    <row r="160" spans="2:65" s="641" customFormat="1" ht="33.75" customHeight="1">
      <c r="B160" s="710"/>
      <c r="C160" s="711" t="s">
        <v>535</v>
      </c>
      <c r="D160" s="711" t="s">
        <v>409</v>
      </c>
      <c r="E160" s="712" t="s">
        <v>847</v>
      </c>
      <c r="F160" s="760" t="s">
        <v>286</v>
      </c>
      <c r="G160" s="760"/>
      <c r="H160" s="760"/>
      <c r="I160" s="760"/>
      <c r="J160" s="713" t="s">
        <v>764</v>
      </c>
      <c r="K160" s="714">
        <v>29.92</v>
      </c>
      <c r="L160" s="761"/>
      <c r="M160" s="761"/>
      <c r="N160" s="761">
        <f t="shared" si="20"/>
        <v>0</v>
      </c>
      <c r="O160" s="761"/>
      <c r="P160" s="761"/>
      <c r="Q160" s="761"/>
      <c r="R160" s="715"/>
      <c r="T160" s="716" t="s">
        <v>363</v>
      </c>
      <c r="U160" s="717" t="s">
        <v>377</v>
      </c>
      <c r="V160" s="718">
        <v>0.307</v>
      </c>
      <c r="W160" s="718">
        <f t="shared" si="21"/>
        <v>9.18544</v>
      </c>
      <c r="X160" s="718">
        <v>0</v>
      </c>
      <c r="Y160" s="718">
        <f t="shared" si="22"/>
        <v>0</v>
      </c>
      <c r="Z160" s="718">
        <v>0</v>
      </c>
      <c r="AA160" s="719">
        <f t="shared" si="23"/>
        <v>0</v>
      </c>
      <c r="AR160" s="633" t="s">
        <v>617</v>
      </c>
      <c r="AT160" s="633" t="s">
        <v>409</v>
      </c>
      <c r="AU160" s="633" t="s">
        <v>605</v>
      </c>
      <c r="AY160" s="633" t="s">
        <v>408</v>
      </c>
      <c r="BE160" s="720">
        <f t="shared" si="24"/>
        <v>0</v>
      </c>
      <c r="BF160" s="720">
        <f t="shared" si="25"/>
        <v>0</v>
      </c>
      <c r="BG160" s="720">
        <f t="shared" si="26"/>
        <v>0</v>
      </c>
      <c r="BH160" s="720">
        <f t="shared" si="27"/>
        <v>0</v>
      </c>
      <c r="BI160" s="720">
        <f t="shared" si="28"/>
        <v>0</v>
      </c>
      <c r="BJ160" s="633" t="s">
        <v>605</v>
      </c>
      <c r="BK160" s="721">
        <f t="shared" si="29"/>
        <v>0</v>
      </c>
      <c r="BL160" s="633" t="s">
        <v>617</v>
      </c>
      <c r="BM160" s="633" t="s">
        <v>287</v>
      </c>
    </row>
    <row r="161" spans="2:65" s="641" customFormat="1" ht="39.75" customHeight="1">
      <c r="B161" s="710"/>
      <c r="C161" s="711" t="s">
        <v>539</v>
      </c>
      <c r="D161" s="711" t="s">
        <v>409</v>
      </c>
      <c r="E161" s="712" t="s">
        <v>861</v>
      </c>
      <c r="F161" s="760" t="s">
        <v>288</v>
      </c>
      <c r="G161" s="760"/>
      <c r="H161" s="760"/>
      <c r="I161" s="760"/>
      <c r="J161" s="713" t="s">
        <v>799</v>
      </c>
      <c r="K161" s="714">
        <v>2</v>
      </c>
      <c r="L161" s="761"/>
      <c r="M161" s="761"/>
      <c r="N161" s="761">
        <f t="shared" si="20"/>
        <v>0</v>
      </c>
      <c r="O161" s="761"/>
      <c r="P161" s="761"/>
      <c r="Q161" s="761"/>
      <c r="R161" s="715"/>
      <c r="T161" s="716" t="s">
        <v>363</v>
      </c>
      <c r="U161" s="717" t="s">
        <v>377</v>
      </c>
      <c r="V161" s="718">
        <v>0.66908</v>
      </c>
      <c r="W161" s="718">
        <f t="shared" si="21"/>
        <v>1.33816</v>
      </c>
      <c r="X161" s="718">
        <v>0.004588716</v>
      </c>
      <c r="Y161" s="718">
        <f t="shared" si="22"/>
        <v>0.009177432</v>
      </c>
      <c r="Z161" s="718">
        <v>0</v>
      </c>
      <c r="AA161" s="719">
        <f t="shared" si="23"/>
        <v>0</v>
      </c>
      <c r="AR161" s="633" t="s">
        <v>617</v>
      </c>
      <c r="AT161" s="633" t="s">
        <v>409</v>
      </c>
      <c r="AU161" s="633" t="s">
        <v>605</v>
      </c>
      <c r="AY161" s="633" t="s">
        <v>408</v>
      </c>
      <c r="BE161" s="720">
        <f t="shared" si="24"/>
        <v>0</v>
      </c>
      <c r="BF161" s="720">
        <f t="shared" si="25"/>
        <v>0</v>
      </c>
      <c r="BG161" s="720">
        <f t="shared" si="26"/>
        <v>0</v>
      </c>
      <c r="BH161" s="720">
        <f t="shared" si="27"/>
        <v>0</v>
      </c>
      <c r="BI161" s="720">
        <f t="shared" si="28"/>
        <v>0</v>
      </c>
      <c r="BJ161" s="633" t="s">
        <v>605</v>
      </c>
      <c r="BK161" s="721">
        <f t="shared" si="29"/>
        <v>0</v>
      </c>
      <c r="BL161" s="633" t="s">
        <v>617</v>
      </c>
      <c r="BM161" s="633" t="s">
        <v>289</v>
      </c>
    </row>
    <row r="162" spans="2:65" s="641" customFormat="1" ht="17.25" customHeight="1">
      <c r="B162" s="710"/>
      <c r="C162" s="722" t="s">
        <v>543</v>
      </c>
      <c r="D162" s="722" t="s">
        <v>1108</v>
      </c>
      <c r="E162" s="723" t="s">
        <v>863</v>
      </c>
      <c r="F162" s="805" t="s">
        <v>290</v>
      </c>
      <c r="G162" s="805"/>
      <c r="H162" s="805"/>
      <c r="I162" s="805"/>
      <c r="J162" s="724" t="s">
        <v>799</v>
      </c>
      <c r="K162" s="725">
        <v>2</v>
      </c>
      <c r="L162" s="762"/>
      <c r="M162" s="762"/>
      <c r="N162" s="762">
        <f t="shared" si="20"/>
        <v>0</v>
      </c>
      <c r="O162" s="761"/>
      <c r="P162" s="761"/>
      <c r="Q162" s="761"/>
      <c r="R162" s="715"/>
      <c r="T162" s="716" t="s">
        <v>363</v>
      </c>
      <c r="U162" s="717" t="s">
        <v>377</v>
      </c>
      <c r="V162" s="718">
        <v>0</v>
      </c>
      <c r="W162" s="718">
        <f t="shared" si="21"/>
        <v>0</v>
      </c>
      <c r="X162" s="718">
        <v>0.0246</v>
      </c>
      <c r="Y162" s="718">
        <f t="shared" si="22"/>
        <v>0.0492</v>
      </c>
      <c r="Z162" s="718">
        <v>0</v>
      </c>
      <c r="AA162" s="719">
        <f t="shared" si="23"/>
        <v>0</v>
      </c>
      <c r="AR162" s="633" t="s">
        <v>601</v>
      </c>
      <c r="AT162" s="633" t="s">
        <v>1108</v>
      </c>
      <c r="AU162" s="633" t="s">
        <v>605</v>
      </c>
      <c r="AY162" s="633" t="s">
        <v>408</v>
      </c>
      <c r="BE162" s="720">
        <f t="shared" si="24"/>
        <v>0</v>
      </c>
      <c r="BF162" s="720">
        <f t="shared" si="25"/>
        <v>0</v>
      </c>
      <c r="BG162" s="720">
        <f t="shared" si="26"/>
        <v>0</v>
      </c>
      <c r="BH162" s="720">
        <f t="shared" si="27"/>
        <v>0</v>
      </c>
      <c r="BI162" s="720">
        <f t="shared" si="28"/>
        <v>0</v>
      </c>
      <c r="BJ162" s="633" t="s">
        <v>605</v>
      </c>
      <c r="BK162" s="721">
        <f t="shared" si="29"/>
        <v>0</v>
      </c>
      <c r="BL162" s="633" t="s">
        <v>617</v>
      </c>
      <c r="BM162" s="633" t="s">
        <v>291</v>
      </c>
    </row>
    <row r="163" spans="2:65" s="641" customFormat="1" ht="27" customHeight="1">
      <c r="B163" s="710"/>
      <c r="C163" s="711" t="s">
        <v>546</v>
      </c>
      <c r="D163" s="711" t="s">
        <v>409</v>
      </c>
      <c r="E163" s="712" t="s">
        <v>867</v>
      </c>
      <c r="F163" s="760" t="s">
        <v>292</v>
      </c>
      <c r="G163" s="760"/>
      <c r="H163" s="760"/>
      <c r="I163" s="760"/>
      <c r="J163" s="713" t="s">
        <v>778</v>
      </c>
      <c r="K163" s="714">
        <v>12.223</v>
      </c>
      <c r="L163" s="761"/>
      <c r="M163" s="761"/>
      <c r="N163" s="761">
        <f t="shared" si="20"/>
        <v>0</v>
      </c>
      <c r="O163" s="761"/>
      <c r="P163" s="761"/>
      <c r="Q163" s="761"/>
      <c r="R163" s="715"/>
      <c r="T163" s="716" t="s">
        <v>363</v>
      </c>
      <c r="U163" s="717" t="s">
        <v>377</v>
      </c>
      <c r="V163" s="718">
        <v>0.598</v>
      </c>
      <c r="W163" s="718">
        <f t="shared" si="21"/>
        <v>7.309354</v>
      </c>
      <c r="X163" s="718">
        <v>0</v>
      </c>
      <c r="Y163" s="718">
        <f t="shared" si="22"/>
        <v>0</v>
      </c>
      <c r="Z163" s="718">
        <v>0</v>
      </c>
      <c r="AA163" s="719">
        <f t="shared" si="23"/>
        <v>0</v>
      </c>
      <c r="AR163" s="633" t="s">
        <v>617</v>
      </c>
      <c r="AT163" s="633" t="s">
        <v>409</v>
      </c>
      <c r="AU163" s="633" t="s">
        <v>605</v>
      </c>
      <c r="AY163" s="633" t="s">
        <v>408</v>
      </c>
      <c r="BE163" s="720">
        <f t="shared" si="24"/>
        <v>0</v>
      </c>
      <c r="BF163" s="720">
        <f t="shared" si="25"/>
        <v>0</v>
      </c>
      <c r="BG163" s="720">
        <f t="shared" si="26"/>
        <v>0</v>
      </c>
      <c r="BH163" s="720">
        <f t="shared" si="27"/>
        <v>0</v>
      </c>
      <c r="BI163" s="720">
        <f t="shared" si="28"/>
        <v>0</v>
      </c>
      <c r="BJ163" s="633" t="s">
        <v>605</v>
      </c>
      <c r="BK163" s="721">
        <f t="shared" si="29"/>
        <v>0</v>
      </c>
      <c r="BL163" s="633" t="s">
        <v>617</v>
      </c>
      <c r="BM163" s="633" t="s">
        <v>293</v>
      </c>
    </row>
    <row r="164" spans="2:65" s="641" customFormat="1" ht="33.75" customHeight="1">
      <c r="B164" s="710"/>
      <c r="C164" s="711" t="s">
        <v>549</v>
      </c>
      <c r="D164" s="711" t="s">
        <v>409</v>
      </c>
      <c r="E164" s="712" t="s">
        <v>869</v>
      </c>
      <c r="F164" s="760" t="s">
        <v>294</v>
      </c>
      <c r="G164" s="760"/>
      <c r="H164" s="760"/>
      <c r="I164" s="760"/>
      <c r="J164" s="713" t="s">
        <v>778</v>
      </c>
      <c r="K164" s="714">
        <v>220.014</v>
      </c>
      <c r="L164" s="761"/>
      <c r="M164" s="761"/>
      <c r="N164" s="761">
        <f t="shared" si="20"/>
        <v>0</v>
      </c>
      <c r="O164" s="761"/>
      <c r="P164" s="761"/>
      <c r="Q164" s="761"/>
      <c r="R164" s="715"/>
      <c r="T164" s="716" t="s">
        <v>363</v>
      </c>
      <c r="U164" s="717" t="s">
        <v>377</v>
      </c>
      <c r="V164" s="718">
        <v>0.007</v>
      </c>
      <c r="W164" s="718">
        <f t="shared" si="21"/>
        <v>1.5400980000000002</v>
      </c>
      <c r="X164" s="718">
        <v>0</v>
      </c>
      <c r="Y164" s="718">
        <f t="shared" si="22"/>
        <v>0</v>
      </c>
      <c r="Z164" s="718">
        <v>0</v>
      </c>
      <c r="AA164" s="719">
        <f t="shared" si="23"/>
        <v>0</v>
      </c>
      <c r="AR164" s="633" t="s">
        <v>617</v>
      </c>
      <c r="AT164" s="633" t="s">
        <v>409</v>
      </c>
      <c r="AU164" s="633" t="s">
        <v>605</v>
      </c>
      <c r="AY164" s="633" t="s">
        <v>408</v>
      </c>
      <c r="BE164" s="720">
        <f t="shared" si="24"/>
        <v>0</v>
      </c>
      <c r="BF164" s="720">
        <f t="shared" si="25"/>
        <v>0</v>
      </c>
      <c r="BG164" s="720">
        <f t="shared" si="26"/>
        <v>0</v>
      </c>
      <c r="BH164" s="720">
        <f t="shared" si="27"/>
        <v>0</v>
      </c>
      <c r="BI164" s="720">
        <f t="shared" si="28"/>
        <v>0</v>
      </c>
      <c r="BJ164" s="633" t="s">
        <v>605</v>
      </c>
      <c r="BK164" s="721">
        <f t="shared" si="29"/>
        <v>0</v>
      </c>
      <c r="BL164" s="633" t="s">
        <v>617</v>
      </c>
      <c r="BM164" s="633" t="s">
        <v>295</v>
      </c>
    </row>
    <row r="165" spans="2:65" s="641" customFormat="1" ht="22.5" customHeight="1">
      <c r="B165" s="710"/>
      <c r="C165" s="711" t="s">
        <v>553</v>
      </c>
      <c r="D165" s="711" t="s">
        <v>409</v>
      </c>
      <c r="E165" s="712" t="s">
        <v>871</v>
      </c>
      <c r="F165" s="760" t="s">
        <v>296</v>
      </c>
      <c r="G165" s="760"/>
      <c r="H165" s="760"/>
      <c r="I165" s="760"/>
      <c r="J165" s="713" t="s">
        <v>778</v>
      </c>
      <c r="K165" s="714">
        <v>12.223</v>
      </c>
      <c r="L165" s="761"/>
      <c r="M165" s="761"/>
      <c r="N165" s="761">
        <f t="shared" si="20"/>
        <v>0</v>
      </c>
      <c r="O165" s="761"/>
      <c r="P165" s="761"/>
      <c r="Q165" s="761"/>
      <c r="R165" s="715"/>
      <c r="T165" s="716" t="s">
        <v>363</v>
      </c>
      <c r="U165" s="717" t="s">
        <v>377</v>
      </c>
      <c r="V165" s="718">
        <v>0.148</v>
      </c>
      <c r="W165" s="718">
        <f t="shared" si="21"/>
        <v>1.809004</v>
      </c>
      <c r="X165" s="718">
        <v>0</v>
      </c>
      <c r="Y165" s="718">
        <f t="shared" si="22"/>
        <v>0</v>
      </c>
      <c r="Z165" s="718">
        <v>0</v>
      </c>
      <c r="AA165" s="719">
        <f t="shared" si="23"/>
        <v>0</v>
      </c>
      <c r="AR165" s="633" t="s">
        <v>617</v>
      </c>
      <c r="AT165" s="633" t="s">
        <v>409</v>
      </c>
      <c r="AU165" s="633" t="s">
        <v>605</v>
      </c>
      <c r="AY165" s="633" t="s">
        <v>408</v>
      </c>
      <c r="BE165" s="720">
        <f t="shared" si="24"/>
        <v>0</v>
      </c>
      <c r="BF165" s="720">
        <f t="shared" si="25"/>
        <v>0</v>
      </c>
      <c r="BG165" s="720">
        <f t="shared" si="26"/>
        <v>0</v>
      </c>
      <c r="BH165" s="720">
        <f t="shared" si="27"/>
        <v>0</v>
      </c>
      <c r="BI165" s="720">
        <f t="shared" si="28"/>
        <v>0</v>
      </c>
      <c r="BJ165" s="633" t="s">
        <v>605</v>
      </c>
      <c r="BK165" s="721">
        <f t="shared" si="29"/>
        <v>0</v>
      </c>
      <c r="BL165" s="633" t="s">
        <v>617</v>
      </c>
      <c r="BM165" s="633" t="s">
        <v>297</v>
      </c>
    </row>
    <row r="166" spans="2:65" s="641" customFormat="1" ht="22.5" customHeight="1">
      <c r="B166" s="710"/>
      <c r="C166" s="711" t="s">
        <v>556</v>
      </c>
      <c r="D166" s="711" t="s">
        <v>409</v>
      </c>
      <c r="E166" s="712" t="s">
        <v>873</v>
      </c>
      <c r="F166" s="760" t="s">
        <v>298</v>
      </c>
      <c r="G166" s="760"/>
      <c r="H166" s="760"/>
      <c r="I166" s="760"/>
      <c r="J166" s="713" t="s">
        <v>778</v>
      </c>
      <c r="K166" s="714">
        <v>12.223</v>
      </c>
      <c r="L166" s="761"/>
      <c r="M166" s="761"/>
      <c r="N166" s="761">
        <f t="shared" si="20"/>
        <v>0</v>
      </c>
      <c r="O166" s="761"/>
      <c r="P166" s="761"/>
      <c r="Q166" s="761"/>
      <c r="R166" s="715"/>
      <c r="T166" s="716" t="s">
        <v>363</v>
      </c>
      <c r="U166" s="717" t="s">
        <v>377</v>
      </c>
      <c r="V166" s="718">
        <v>0</v>
      </c>
      <c r="W166" s="718">
        <f t="shared" si="21"/>
        <v>0</v>
      </c>
      <c r="X166" s="718">
        <v>0</v>
      </c>
      <c r="Y166" s="718">
        <f t="shared" si="22"/>
        <v>0</v>
      </c>
      <c r="Z166" s="718">
        <v>0</v>
      </c>
      <c r="AA166" s="719">
        <f t="shared" si="23"/>
        <v>0</v>
      </c>
      <c r="AR166" s="633" t="s">
        <v>617</v>
      </c>
      <c r="AT166" s="633" t="s">
        <v>409</v>
      </c>
      <c r="AU166" s="633" t="s">
        <v>605</v>
      </c>
      <c r="AY166" s="633" t="s">
        <v>408</v>
      </c>
      <c r="BE166" s="720">
        <f t="shared" si="24"/>
        <v>0</v>
      </c>
      <c r="BF166" s="720">
        <f t="shared" si="25"/>
        <v>0</v>
      </c>
      <c r="BG166" s="720">
        <f t="shared" si="26"/>
        <v>0</v>
      </c>
      <c r="BH166" s="720">
        <f t="shared" si="27"/>
        <v>0</v>
      </c>
      <c r="BI166" s="720">
        <f t="shared" si="28"/>
        <v>0</v>
      </c>
      <c r="BJ166" s="633" t="s">
        <v>605</v>
      </c>
      <c r="BK166" s="721">
        <f t="shared" si="29"/>
        <v>0</v>
      </c>
      <c r="BL166" s="633" t="s">
        <v>617</v>
      </c>
      <c r="BM166" s="633" t="s">
        <v>299</v>
      </c>
    </row>
    <row r="167" spans="2:65" s="641" customFormat="1" ht="22.5" customHeight="1">
      <c r="B167" s="710"/>
      <c r="C167" s="711" t="s">
        <v>300</v>
      </c>
      <c r="D167" s="711" t="s">
        <v>409</v>
      </c>
      <c r="E167" s="712" t="s">
        <v>875</v>
      </c>
      <c r="F167" s="760" t="s">
        <v>301</v>
      </c>
      <c r="G167" s="760"/>
      <c r="H167" s="760"/>
      <c r="I167" s="760"/>
      <c r="J167" s="713" t="s">
        <v>778</v>
      </c>
      <c r="K167" s="714">
        <v>12.223</v>
      </c>
      <c r="L167" s="761"/>
      <c r="M167" s="761"/>
      <c r="N167" s="761">
        <f t="shared" si="20"/>
        <v>0</v>
      </c>
      <c r="O167" s="761"/>
      <c r="P167" s="761"/>
      <c r="Q167" s="761"/>
      <c r="R167" s="715"/>
      <c r="T167" s="716" t="s">
        <v>363</v>
      </c>
      <c r="U167" s="717" t="s">
        <v>377</v>
      </c>
      <c r="V167" s="718">
        <v>0</v>
      </c>
      <c r="W167" s="718">
        <f t="shared" si="21"/>
        <v>0</v>
      </c>
      <c r="X167" s="718">
        <v>0</v>
      </c>
      <c r="Y167" s="718">
        <f t="shared" si="22"/>
        <v>0</v>
      </c>
      <c r="Z167" s="718">
        <v>0</v>
      </c>
      <c r="AA167" s="719">
        <f t="shared" si="23"/>
        <v>0</v>
      </c>
      <c r="AR167" s="633" t="s">
        <v>617</v>
      </c>
      <c r="AT167" s="633" t="s">
        <v>409</v>
      </c>
      <c r="AU167" s="633" t="s">
        <v>605</v>
      </c>
      <c r="AY167" s="633" t="s">
        <v>408</v>
      </c>
      <c r="BE167" s="720">
        <f t="shared" si="24"/>
        <v>0</v>
      </c>
      <c r="BF167" s="720">
        <f t="shared" si="25"/>
        <v>0</v>
      </c>
      <c r="BG167" s="720">
        <f t="shared" si="26"/>
        <v>0</v>
      </c>
      <c r="BH167" s="720">
        <f t="shared" si="27"/>
        <v>0</v>
      </c>
      <c r="BI167" s="720">
        <f t="shared" si="28"/>
        <v>0</v>
      </c>
      <c r="BJ167" s="633" t="s">
        <v>605</v>
      </c>
      <c r="BK167" s="721">
        <f t="shared" si="29"/>
        <v>0</v>
      </c>
      <c r="BL167" s="633" t="s">
        <v>617</v>
      </c>
      <c r="BM167" s="633" t="s">
        <v>302</v>
      </c>
    </row>
    <row r="168" spans="2:63" s="702" customFormat="1" ht="29.25" customHeight="1">
      <c r="B168" s="698"/>
      <c r="C168" s="699"/>
      <c r="D168" s="709" t="s">
        <v>394</v>
      </c>
      <c r="E168" s="709"/>
      <c r="F168" s="709"/>
      <c r="G168" s="709"/>
      <c r="H168" s="709"/>
      <c r="I168" s="709"/>
      <c r="J168" s="709"/>
      <c r="K168" s="709"/>
      <c r="L168" s="731"/>
      <c r="M168" s="731"/>
      <c r="N168" s="763">
        <f>SUM(N169)</f>
        <v>0</v>
      </c>
      <c r="O168" s="804"/>
      <c r="P168" s="804"/>
      <c r="Q168" s="804"/>
      <c r="R168" s="701"/>
      <c r="T168" s="703"/>
      <c r="U168" s="699"/>
      <c r="V168" s="699"/>
      <c r="W168" s="704">
        <f>W169</f>
        <v>3.7093599999999998</v>
      </c>
      <c r="X168" s="699"/>
      <c r="Y168" s="704">
        <f>Y169</f>
        <v>0</v>
      </c>
      <c r="Z168" s="699"/>
      <c r="AA168" s="705">
        <f>AA169</f>
        <v>0</v>
      </c>
      <c r="AR168" s="706" t="s">
        <v>598</v>
      </c>
      <c r="AT168" s="707" t="s">
        <v>640</v>
      </c>
      <c r="AU168" s="707" t="s">
        <v>598</v>
      </c>
      <c r="AY168" s="706" t="s">
        <v>408</v>
      </c>
      <c r="BK168" s="708">
        <f>BK169</f>
        <v>0</v>
      </c>
    </row>
    <row r="169" spans="2:65" s="641" customFormat="1" ht="40.5" customHeight="1">
      <c r="B169" s="710"/>
      <c r="C169" s="711" t="s">
        <v>303</v>
      </c>
      <c r="D169" s="711" t="s">
        <v>409</v>
      </c>
      <c r="E169" s="712" t="s">
        <v>877</v>
      </c>
      <c r="F169" s="760" t="s">
        <v>557</v>
      </c>
      <c r="G169" s="760"/>
      <c r="H169" s="760"/>
      <c r="I169" s="760"/>
      <c r="J169" s="713" t="s">
        <v>778</v>
      </c>
      <c r="K169" s="714">
        <v>92.734</v>
      </c>
      <c r="L169" s="761"/>
      <c r="M169" s="761"/>
      <c r="N169" s="761">
        <f>ROUND(L169*K169,2)</f>
        <v>0</v>
      </c>
      <c r="O169" s="761"/>
      <c r="P169" s="761"/>
      <c r="Q169" s="761"/>
      <c r="R169" s="715"/>
      <c r="T169" s="716" t="s">
        <v>363</v>
      </c>
      <c r="U169" s="726" t="s">
        <v>377</v>
      </c>
      <c r="V169" s="727">
        <v>0.04</v>
      </c>
      <c r="W169" s="727">
        <f>V169*K169</f>
        <v>3.7093599999999998</v>
      </c>
      <c r="X169" s="727">
        <v>0</v>
      </c>
      <c r="Y169" s="727">
        <f>X169*K169</f>
        <v>0</v>
      </c>
      <c r="Z169" s="727">
        <v>0</v>
      </c>
      <c r="AA169" s="728">
        <f>Z169*K169</f>
        <v>0</v>
      </c>
      <c r="AR169" s="633" t="s">
        <v>617</v>
      </c>
      <c r="AT169" s="633" t="s">
        <v>409</v>
      </c>
      <c r="AU169" s="633" t="s">
        <v>605</v>
      </c>
      <c r="AY169" s="633" t="s">
        <v>408</v>
      </c>
      <c r="BE169" s="720">
        <f>IF(U169="základná",N169,0)</f>
        <v>0</v>
      </c>
      <c r="BF169" s="720">
        <f>IF(U169="znížená",N169,0)</f>
        <v>0</v>
      </c>
      <c r="BG169" s="720">
        <f>IF(U169="zákl. prenesená",N169,0)</f>
        <v>0</v>
      </c>
      <c r="BH169" s="720">
        <f>IF(U169="zníž. prenesená",N169,0)</f>
        <v>0</v>
      </c>
      <c r="BI169" s="720">
        <f>IF(U169="nulová",N169,0)</f>
        <v>0</v>
      </c>
      <c r="BJ169" s="633" t="s">
        <v>605</v>
      </c>
      <c r="BK169" s="721">
        <f>ROUND(L169*K169,3)</f>
        <v>0</v>
      </c>
      <c r="BL169" s="633" t="s">
        <v>617</v>
      </c>
      <c r="BM169" s="633" t="s">
        <v>304</v>
      </c>
    </row>
    <row r="170" spans="2:18" s="641" customFormat="1" ht="6.75" customHeight="1">
      <c r="B170" s="666"/>
      <c r="C170" s="667"/>
      <c r="D170" s="667"/>
      <c r="E170" s="667"/>
      <c r="F170" s="667"/>
      <c r="G170" s="667"/>
      <c r="H170" s="667"/>
      <c r="I170" s="667"/>
      <c r="J170" s="667"/>
      <c r="K170" s="667"/>
      <c r="L170" s="667"/>
      <c r="M170" s="667"/>
      <c r="N170" s="667"/>
      <c r="O170" s="667"/>
      <c r="P170" s="667"/>
      <c r="Q170" s="667"/>
      <c r="R170" s="668"/>
    </row>
  </sheetData>
  <sheetProtection/>
  <mergeCells count="216">
    <mergeCell ref="N127:Q127"/>
    <mergeCell ref="N131:Q131"/>
    <mergeCell ref="N134:Q134"/>
    <mergeCell ref="N123:Q123"/>
    <mergeCell ref="N124:Q124"/>
    <mergeCell ref="N128:Q128"/>
    <mergeCell ref="N129:Q129"/>
    <mergeCell ref="N130:Q130"/>
    <mergeCell ref="N132:Q132"/>
    <mergeCell ref="N133:Q133"/>
    <mergeCell ref="N125:Q125"/>
    <mergeCell ref="L118:M118"/>
    <mergeCell ref="L119:M119"/>
    <mergeCell ref="L120:M120"/>
    <mergeCell ref="L121:M121"/>
    <mergeCell ref="L123:M123"/>
    <mergeCell ref="L124:M124"/>
    <mergeCell ref="L125:M125"/>
    <mergeCell ref="L112:M112"/>
    <mergeCell ref="N112:Q112"/>
    <mergeCell ref="N116:Q116"/>
    <mergeCell ref="N117:Q117"/>
    <mergeCell ref="L116:M116"/>
    <mergeCell ref="N113:Q113"/>
    <mergeCell ref="N114:Q114"/>
    <mergeCell ref="N115:Q115"/>
    <mergeCell ref="L117:M117"/>
    <mergeCell ref="L144:M144"/>
    <mergeCell ref="L146:M146"/>
    <mergeCell ref="L147:M147"/>
    <mergeCell ref="N118:Q118"/>
    <mergeCell ref="N119:Q119"/>
    <mergeCell ref="N120:Q120"/>
    <mergeCell ref="N121:Q121"/>
    <mergeCell ref="N122:Q122"/>
    <mergeCell ref="N126:Q126"/>
    <mergeCell ref="L122:M122"/>
    <mergeCell ref="F144:I144"/>
    <mergeCell ref="F146:I146"/>
    <mergeCell ref="F147:I147"/>
    <mergeCell ref="L132:M132"/>
    <mergeCell ref="L133:M133"/>
    <mergeCell ref="L135:M135"/>
    <mergeCell ref="L136:M136"/>
    <mergeCell ref="L137:M137"/>
    <mergeCell ref="L138:M138"/>
    <mergeCell ref="L139:M139"/>
    <mergeCell ref="N137:Q137"/>
    <mergeCell ref="N138:Q138"/>
    <mergeCell ref="F140:I140"/>
    <mergeCell ref="F141:I141"/>
    <mergeCell ref="F139:I139"/>
    <mergeCell ref="N139:Q139"/>
    <mergeCell ref="N140:Q140"/>
    <mergeCell ref="L141:M141"/>
    <mergeCell ref="L140:M140"/>
    <mergeCell ref="N143:Q143"/>
    <mergeCell ref="N142:Q142"/>
    <mergeCell ref="F130:I130"/>
    <mergeCell ref="F132:I132"/>
    <mergeCell ref="F133:I133"/>
    <mergeCell ref="F135:I135"/>
    <mergeCell ref="F136:I136"/>
    <mergeCell ref="F137:I137"/>
    <mergeCell ref="F138:I138"/>
    <mergeCell ref="N136:Q136"/>
    <mergeCell ref="L142:M142"/>
    <mergeCell ref="L143:M143"/>
    <mergeCell ref="F143:I143"/>
    <mergeCell ref="F142:I142"/>
    <mergeCell ref="L126:M126"/>
    <mergeCell ref="N141:Q141"/>
    <mergeCell ref="F127:I127"/>
    <mergeCell ref="F128:I128"/>
    <mergeCell ref="F129:I129"/>
    <mergeCell ref="L127:M127"/>
    <mergeCell ref="L128:M128"/>
    <mergeCell ref="L129:M129"/>
    <mergeCell ref="N135:Q135"/>
    <mergeCell ref="L130:M130"/>
    <mergeCell ref="F126:I126"/>
    <mergeCell ref="M109:Q109"/>
    <mergeCell ref="M110:Q110"/>
    <mergeCell ref="F120:I120"/>
    <mergeCell ref="F121:I121"/>
    <mergeCell ref="F122:I122"/>
    <mergeCell ref="F123:I123"/>
    <mergeCell ref="F112:I112"/>
    <mergeCell ref="F119:I119"/>
    <mergeCell ref="F117:I117"/>
    <mergeCell ref="M107:P107"/>
    <mergeCell ref="N93:Q93"/>
    <mergeCell ref="L95:Q95"/>
    <mergeCell ref="C101:Q101"/>
    <mergeCell ref="F103:P103"/>
    <mergeCell ref="F105:P105"/>
    <mergeCell ref="F104:P104"/>
    <mergeCell ref="N85:Q85"/>
    <mergeCell ref="N91:Q91"/>
    <mergeCell ref="N89:Q89"/>
    <mergeCell ref="N86:Q86"/>
    <mergeCell ref="N87:Q87"/>
    <mergeCell ref="N88:Q88"/>
    <mergeCell ref="N90:Q90"/>
    <mergeCell ref="F124:I124"/>
    <mergeCell ref="F125:I125"/>
    <mergeCell ref="F116:I116"/>
    <mergeCell ref="F118:I118"/>
    <mergeCell ref="M80:Q80"/>
    <mergeCell ref="M81:Q81"/>
    <mergeCell ref="C83:G83"/>
    <mergeCell ref="N83:Q83"/>
    <mergeCell ref="F76:P76"/>
    <mergeCell ref="F75:P75"/>
    <mergeCell ref="H37:J37"/>
    <mergeCell ref="M37:P37"/>
    <mergeCell ref="L39:P39"/>
    <mergeCell ref="C72:Q72"/>
    <mergeCell ref="H36:J36"/>
    <mergeCell ref="H33:J33"/>
    <mergeCell ref="M33:P33"/>
    <mergeCell ref="F74:P74"/>
    <mergeCell ref="O10:P10"/>
    <mergeCell ref="O12:P12"/>
    <mergeCell ref="H35:J35"/>
    <mergeCell ref="M35:P35"/>
    <mergeCell ref="O15:P15"/>
    <mergeCell ref="O16:P16"/>
    <mergeCell ref="O18:P18"/>
    <mergeCell ref="O19:P19"/>
    <mergeCell ref="L158:M158"/>
    <mergeCell ref="L161:M161"/>
    <mergeCell ref="M31:P31"/>
    <mergeCell ref="O21:P21"/>
    <mergeCell ref="M28:P28"/>
    <mergeCell ref="O22:P22"/>
    <mergeCell ref="M29:P29"/>
    <mergeCell ref="M34:P34"/>
    <mergeCell ref="E25:L25"/>
    <mergeCell ref="M36:P36"/>
    <mergeCell ref="F162:I162"/>
    <mergeCell ref="L149:M149"/>
    <mergeCell ref="L150:M150"/>
    <mergeCell ref="L151:M151"/>
    <mergeCell ref="L152:M152"/>
    <mergeCell ref="L153:M153"/>
    <mergeCell ref="L154:M154"/>
    <mergeCell ref="L159:M159"/>
    <mergeCell ref="F156:I156"/>
    <mergeCell ref="L162:M162"/>
    <mergeCell ref="S2:AC2"/>
    <mergeCell ref="O13:P13"/>
    <mergeCell ref="F153:I153"/>
    <mergeCell ref="F154:I154"/>
    <mergeCell ref="N154:Q154"/>
    <mergeCell ref="M78:P78"/>
    <mergeCell ref="H34:J34"/>
    <mergeCell ref="C2:Q2"/>
    <mergeCell ref="C4:Q4"/>
    <mergeCell ref="F6:P6"/>
    <mergeCell ref="N150:Q150"/>
    <mergeCell ref="N157:Q157"/>
    <mergeCell ref="F157:I157"/>
    <mergeCell ref="H1:K1"/>
    <mergeCell ref="N155:Q155"/>
    <mergeCell ref="L155:M155"/>
    <mergeCell ref="L156:M156"/>
    <mergeCell ref="L157:M157"/>
    <mergeCell ref="F8:P8"/>
    <mergeCell ref="F7:P7"/>
    <mergeCell ref="F148:I148"/>
    <mergeCell ref="F149:I149"/>
    <mergeCell ref="F150:I150"/>
    <mergeCell ref="L148:M148"/>
    <mergeCell ref="F158:I158"/>
    <mergeCell ref="N158:Q158"/>
    <mergeCell ref="F167:I167"/>
    <mergeCell ref="N167:Q167"/>
    <mergeCell ref="N163:Q163"/>
    <mergeCell ref="F164:I164"/>
    <mergeCell ref="N159:Q159"/>
    <mergeCell ref="F160:I160"/>
    <mergeCell ref="L160:M160"/>
    <mergeCell ref="F161:I161"/>
    <mergeCell ref="N169:Q169"/>
    <mergeCell ref="N168:Q168"/>
    <mergeCell ref="N165:Q165"/>
    <mergeCell ref="N144:Q144"/>
    <mergeCell ref="N146:Q146"/>
    <mergeCell ref="N147:Q147"/>
    <mergeCell ref="N148:Q148"/>
    <mergeCell ref="N156:Q156"/>
    <mergeCell ref="N145:Q145"/>
    <mergeCell ref="N149:Q149"/>
    <mergeCell ref="N151:Q151"/>
    <mergeCell ref="N152:Q152"/>
    <mergeCell ref="N161:Q161"/>
    <mergeCell ref="N160:Q160"/>
    <mergeCell ref="N153:Q153"/>
    <mergeCell ref="F169:I169"/>
    <mergeCell ref="L165:M165"/>
    <mergeCell ref="L164:M164"/>
    <mergeCell ref="L166:M166"/>
    <mergeCell ref="L167:M167"/>
    <mergeCell ref="L169:M169"/>
    <mergeCell ref="F166:I166"/>
    <mergeCell ref="F155:I155"/>
    <mergeCell ref="F151:I151"/>
    <mergeCell ref="F152:I152"/>
    <mergeCell ref="N166:Q166"/>
    <mergeCell ref="N162:Q162"/>
    <mergeCell ref="F159:I159"/>
    <mergeCell ref="N164:Q164"/>
    <mergeCell ref="L163:M163"/>
    <mergeCell ref="F163:I163"/>
    <mergeCell ref="F165:I165"/>
  </mergeCells>
  <hyperlinks>
    <hyperlink ref="F1:G1" location="C2" display="1) Krycí list rozpočtu"/>
    <hyperlink ref="H1:K1" location="C88" display="2) Rekapitulácia rozpočtu"/>
    <hyperlink ref="L1" location="C118" display="3) Rozpočet"/>
    <hyperlink ref="S1:T1" location="'Rekapitulácia stavby'!C2" display="Rekapitulácia stavby"/>
  </hyperlinks>
  <printOptions/>
  <pageMargins left="0.5833333" right="0.5833333" top="0.5" bottom="0.4666667" header="0" footer="0"/>
  <pageSetup blackAndWhite="1" fitToHeight="4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view="pageBreakPreview" zoomScaleSheetLayoutView="100" zoomScalePageLayoutView="0" workbookViewId="0" topLeftCell="A1">
      <selection activeCell="E35" sqref="E35"/>
    </sheetView>
  </sheetViews>
  <sheetFormatPr defaultColWidth="13.33203125" defaultRowHeight="9" customHeight="1"/>
  <cols>
    <col min="1" max="1" width="19.33203125" style="439" customWidth="1"/>
    <col min="2" max="2" width="90.5" style="439" customWidth="1"/>
    <col min="3" max="3" width="27.5" style="439" customWidth="1"/>
    <col min="4" max="4" width="26.33203125" style="439" customWidth="1"/>
    <col min="5" max="5" width="26.83203125" style="439" customWidth="1"/>
    <col min="6" max="7" width="24.66015625" style="439" customWidth="1"/>
    <col min="8" max="16384" width="13.33203125" style="439" customWidth="1"/>
  </cols>
  <sheetData>
    <row r="1" spans="1:7" ht="30" customHeight="1">
      <c r="A1" s="925" t="s">
        <v>721</v>
      </c>
      <c r="B1" s="925"/>
      <c r="C1" s="925"/>
      <c r="D1" s="925"/>
      <c r="E1" s="925"/>
      <c r="F1" s="925"/>
      <c r="G1" s="925"/>
    </row>
    <row r="2" spans="1:7" ht="12" customHeight="1">
      <c r="A2" s="440" t="s">
        <v>722</v>
      </c>
      <c r="B2" s="440"/>
      <c r="C2" s="440"/>
      <c r="D2" s="440"/>
      <c r="E2" s="440"/>
      <c r="F2" s="440"/>
      <c r="G2" s="440"/>
    </row>
    <row r="3" spans="1:7" ht="12" customHeight="1">
      <c r="A3" s="440" t="s">
        <v>91</v>
      </c>
      <c r="B3" s="440"/>
      <c r="C3" s="440"/>
      <c r="D3" s="440"/>
      <c r="E3" s="440"/>
      <c r="F3" s="440"/>
      <c r="G3" s="440"/>
    </row>
    <row r="4" spans="1:7" ht="12.75" customHeight="1">
      <c r="A4" s="441"/>
      <c r="B4" s="441"/>
      <c r="C4" s="440"/>
      <c r="D4" s="440"/>
      <c r="E4" s="440"/>
      <c r="F4" s="440"/>
      <c r="G4" s="440"/>
    </row>
    <row r="5" spans="1:7" ht="6" customHeight="1">
      <c r="A5" s="442"/>
      <c r="B5" s="442"/>
      <c r="C5" s="442"/>
      <c r="D5" s="442"/>
      <c r="E5" s="442"/>
      <c r="F5" s="442"/>
      <c r="G5" s="442"/>
    </row>
    <row r="6" spans="1:7" ht="12.75" customHeight="1">
      <c r="A6" s="443" t="s">
        <v>726</v>
      </c>
      <c r="B6" s="443"/>
      <c r="C6" s="444"/>
      <c r="D6" s="445"/>
      <c r="E6" s="444"/>
      <c r="F6" s="444"/>
      <c r="G6" s="444"/>
    </row>
    <row r="7" spans="1:7" ht="14.25" customHeight="1">
      <c r="A7" s="443" t="s">
        <v>727</v>
      </c>
      <c r="B7" s="443"/>
      <c r="C7" s="446"/>
      <c r="D7" s="926" t="s">
        <v>728</v>
      </c>
      <c r="E7" s="927"/>
      <c r="F7" s="928"/>
      <c r="G7" s="446"/>
    </row>
    <row r="8" spans="1:7" ht="14.25" customHeight="1">
      <c r="A8" s="443" t="s">
        <v>729</v>
      </c>
      <c r="B8" s="443"/>
      <c r="C8" s="446"/>
      <c r="D8" s="443" t="s">
        <v>339</v>
      </c>
      <c r="E8" s="446"/>
      <c r="F8" s="446"/>
      <c r="G8" s="446"/>
    </row>
    <row r="9" spans="1:7" ht="6" customHeight="1">
      <c r="A9" s="447"/>
      <c r="B9" s="447"/>
      <c r="C9" s="447"/>
      <c r="D9" s="447"/>
      <c r="E9" s="447"/>
      <c r="F9" s="447"/>
      <c r="G9" s="447"/>
    </row>
    <row r="10" spans="1:7" ht="23.25" customHeight="1">
      <c r="A10" s="448" t="s">
        <v>668</v>
      </c>
      <c r="B10" s="448" t="s">
        <v>731</v>
      </c>
      <c r="C10" s="448" t="s">
        <v>732</v>
      </c>
      <c r="D10" s="448" t="s">
        <v>606</v>
      </c>
      <c r="E10" s="448" t="s">
        <v>733</v>
      </c>
      <c r="F10" s="448" t="s">
        <v>734</v>
      </c>
      <c r="G10" s="448" t="s">
        <v>735</v>
      </c>
    </row>
    <row r="11" spans="1:7" ht="12.75" customHeight="1" hidden="1">
      <c r="A11" s="448" t="s">
        <v>598</v>
      </c>
      <c r="B11" s="448" t="s">
        <v>605</v>
      </c>
      <c r="C11" s="449" t="s">
        <v>611</v>
      </c>
      <c r="D11" s="449" t="s">
        <v>617</v>
      </c>
      <c r="E11" s="449" t="s">
        <v>621</v>
      </c>
      <c r="F11" s="449" t="s">
        <v>625</v>
      </c>
      <c r="G11" s="449" t="s">
        <v>628</v>
      </c>
    </row>
    <row r="12" spans="1:7" ht="3.75" customHeight="1">
      <c r="A12" s="450"/>
      <c r="B12" s="450"/>
      <c r="C12" s="447"/>
      <c r="D12" s="447"/>
      <c r="E12" s="447"/>
      <c r="F12" s="447"/>
      <c r="G12" s="447"/>
    </row>
    <row r="13" spans="1:7" ht="30" customHeight="1">
      <c r="A13" s="451" t="s">
        <v>92</v>
      </c>
      <c r="B13" s="452" t="s">
        <v>93</v>
      </c>
      <c r="C13" s="466">
        <f>SUM(C14:C16)</f>
        <v>0</v>
      </c>
      <c r="D13" s="466">
        <f>SUM(D14:D16)</f>
        <v>0</v>
      </c>
      <c r="E13" s="466">
        <f>SUM(E14:E16)</f>
        <v>0</v>
      </c>
      <c r="F13" s="453">
        <f>SUM(F14:F16)</f>
        <v>0</v>
      </c>
      <c r="G13" s="453">
        <f>SUM(G14:G16)</f>
        <v>0</v>
      </c>
    </row>
    <row r="14" spans="1:7" ht="27.75" customHeight="1">
      <c r="A14" s="454" t="s">
        <v>94</v>
      </c>
      <c r="B14" s="455" t="s">
        <v>95</v>
      </c>
      <c r="C14" s="467">
        <f>'931005 - Rozpočet'!G31</f>
        <v>0</v>
      </c>
      <c r="D14" s="467">
        <f>'931005 - Rozpočet'!G14-'931005 - Rekapitulácia rozpočtu'!C14</f>
        <v>0</v>
      </c>
      <c r="E14" s="467">
        <f>D14+C14</f>
        <v>0</v>
      </c>
      <c r="F14" s="456">
        <v>0</v>
      </c>
      <c r="G14" s="456">
        <v>0</v>
      </c>
    </row>
    <row r="15" spans="1:7" ht="27.75" customHeight="1">
      <c r="A15" s="454" t="s">
        <v>96</v>
      </c>
      <c r="B15" s="455" t="s">
        <v>97</v>
      </c>
      <c r="C15" s="467">
        <f>'931005 - Rozpočet'!G34+'931005 - Rozpočet'!G35+'931005 - Rozpočet'!G36+'931005 - Rozpočet'!G37</f>
        <v>0</v>
      </c>
      <c r="D15" s="467">
        <f>'931005 - Rozpočet'!G32-'931005 - Rekapitulácia rozpočtu'!C15</f>
        <v>0</v>
      </c>
      <c r="E15" s="467">
        <f>D15+C15</f>
        <v>0</v>
      </c>
      <c r="F15" s="456">
        <v>0</v>
      </c>
      <c r="G15" s="456">
        <v>0</v>
      </c>
    </row>
    <row r="16" spans="1:7" ht="27.75" customHeight="1">
      <c r="A16" s="454" t="s">
        <v>98</v>
      </c>
      <c r="B16" s="455" t="s">
        <v>99</v>
      </c>
      <c r="C16" s="467">
        <v>0</v>
      </c>
      <c r="D16" s="467">
        <f>'931005 - Rozpočet'!G41</f>
        <v>0</v>
      </c>
      <c r="E16" s="467">
        <f>D16+C16</f>
        <v>0</v>
      </c>
      <c r="F16" s="456">
        <v>0</v>
      </c>
      <c r="G16" s="456">
        <v>0</v>
      </c>
    </row>
    <row r="17" spans="1:7" ht="30" customHeight="1">
      <c r="A17" s="451" t="s">
        <v>100</v>
      </c>
      <c r="B17" s="452" t="s">
        <v>101</v>
      </c>
      <c r="C17" s="466">
        <f>SUM(C18:C19)</f>
        <v>0</v>
      </c>
      <c r="D17" s="466">
        <f>SUM(D18:D19)</f>
        <v>0</v>
      </c>
      <c r="E17" s="466">
        <f>SUM(E18:E19)</f>
        <v>0</v>
      </c>
      <c r="F17" s="453">
        <f>SUM(F18:F19)</f>
        <v>0</v>
      </c>
      <c r="G17" s="453">
        <f>SUM(G18:G19)</f>
        <v>0</v>
      </c>
    </row>
    <row r="18" spans="1:7" ht="27.75" customHeight="1">
      <c r="A18" s="454" t="s">
        <v>102</v>
      </c>
      <c r="B18" s="455" t="s">
        <v>103</v>
      </c>
      <c r="C18" s="467">
        <f>'931005 - Rozpočet'!G61+'931005 - Rozpočet'!G62+'931005 - Rozpočet'!G70+'931005 - Rozpočet'!G71+'931005 - Rozpočet'!G72+'931005 - Rozpočet'!G78+'931005 - Rozpočet'!G79</f>
        <v>0</v>
      </c>
      <c r="D18" s="467">
        <f>'931005 - Rozpočet'!G50-'931005 - Rekapitulácia rozpočtu'!C18</f>
        <v>0</v>
      </c>
      <c r="E18" s="467">
        <f>D18+C18</f>
        <v>0</v>
      </c>
      <c r="F18" s="456">
        <v>0</v>
      </c>
      <c r="G18" s="456">
        <v>0</v>
      </c>
    </row>
    <row r="19" spans="1:7" ht="27.75" customHeight="1">
      <c r="A19" s="454" t="s">
        <v>104</v>
      </c>
      <c r="B19" s="455" t="s">
        <v>105</v>
      </c>
      <c r="C19" s="467">
        <f>'931005 - Rozpočet'!G86+'931005 - Rozpočet'!G87+'931005 - Rozpočet'!G88+'931005 - Rozpočet'!G89</f>
        <v>0</v>
      </c>
      <c r="D19" s="467">
        <f>'931005 - Rozpočet'!G85</f>
        <v>0</v>
      </c>
      <c r="E19" s="467">
        <f>D19+C19</f>
        <v>0</v>
      </c>
      <c r="F19" s="456">
        <v>0</v>
      </c>
      <c r="G19" s="456">
        <v>0</v>
      </c>
    </row>
    <row r="20" spans="1:7" ht="30" customHeight="1">
      <c r="A20" s="457"/>
      <c r="B20" s="458" t="s">
        <v>746</v>
      </c>
      <c r="C20" s="468">
        <f>C17+C13</f>
        <v>0</v>
      </c>
      <c r="D20" s="468">
        <f>D17+D13</f>
        <v>0</v>
      </c>
      <c r="E20" s="468">
        <f>E17+E13</f>
        <v>0</v>
      </c>
      <c r="F20" s="459">
        <f>F17+F13</f>
        <v>0</v>
      </c>
      <c r="G20" s="459">
        <f>G17+G13</f>
        <v>0</v>
      </c>
    </row>
  </sheetData>
  <sheetProtection/>
  <mergeCells count="2">
    <mergeCell ref="A1:G1"/>
    <mergeCell ref="D7:F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50" r:id="rId1"/>
  <headerFooter alignWithMargins="0">
    <oddFooter>&amp;C   Strana &amp;P  z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showGridLines="0" view="pageBreakPreview" zoomScaleSheetLayoutView="100" zoomScalePageLayoutView="0" workbookViewId="0" topLeftCell="A64">
      <selection activeCell="N21" sqref="N21"/>
    </sheetView>
  </sheetViews>
  <sheetFormatPr defaultColWidth="13.16015625" defaultRowHeight="9" customHeight="1"/>
  <cols>
    <col min="1" max="1" width="5" style="269" customWidth="1"/>
    <col min="2" max="2" width="17.33203125" style="270" customWidth="1"/>
    <col min="3" max="3" width="62.33203125" style="270" customWidth="1"/>
    <col min="4" max="4" width="4.83203125" style="270" customWidth="1"/>
    <col min="5" max="5" width="14.16015625" style="271" customWidth="1"/>
    <col min="6" max="6" width="14.33203125" style="271" customWidth="1"/>
    <col min="7" max="7" width="21.66015625" style="271" customWidth="1"/>
    <col min="8" max="8" width="17.33203125" style="271" customWidth="1"/>
    <col min="9" max="16384" width="13.16015625" style="1" customWidth="1"/>
  </cols>
  <sheetData>
    <row r="1" spans="1:8" s="2" customFormat="1" ht="27" customHeight="1">
      <c r="A1" s="845" t="s">
        <v>308</v>
      </c>
      <c r="B1" s="846"/>
      <c r="C1" s="846"/>
      <c r="D1" s="846"/>
      <c r="E1" s="846"/>
      <c r="F1" s="846"/>
      <c r="G1" s="846"/>
      <c r="H1" s="846"/>
    </row>
    <row r="2" spans="1:8" s="2" customFormat="1" ht="12" customHeight="1">
      <c r="A2" s="133" t="s">
        <v>722</v>
      </c>
      <c r="B2" s="137"/>
      <c r="C2" s="137"/>
      <c r="D2" s="137"/>
      <c r="E2" s="137"/>
      <c r="F2" s="137"/>
      <c r="G2" s="137"/>
      <c r="H2" s="137"/>
    </row>
    <row r="3" spans="1:8" s="2" customFormat="1" ht="12" customHeight="1">
      <c r="A3" s="133" t="s">
        <v>91</v>
      </c>
      <c r="B3" s="137"/>
      <c r="C3" s="137"/>
      <c r="D3" s="137"/>
      <c r="E3" s="137"/>
      <c r="F3" s="137"/>
      <c r="G3" s="137"/>
      <c r="H3" s="137"/>
    </row>
    <row r="4" spans="1:8" s="2" customFormat="1" ht="12.75" customHeight="1">
      <c r="A4" s="244"/>
      <c r="B4" s="133"/>
      <c r="C4" s="244"/>
      <c r="D4" s="134"/>
      <c r="E4" s="134"/>
      <c r="F4" s="134"/>
      <c r="G4" s="134"/>
      <c r="H4" s="134"/>
    </row>
    <row r="5" spans="1:8" s="2" customFormat="1" ht="6" customHeight="1">
      <c r="A5" s="245"/>
      <c r="B5" s="246"/>
      <c r="C5" s="246"/>
      <c r="D5" s="246"/>
      <c r="E5" s="247"/>
      <c r="F5" s="247"/>
      <c r="G5" s="247"/>
      <c r="H5" s="247"/>
    </row>
    <row r="6" spans="1:8" s="2" customFormat="1" ht="12" customHeight="1">
      <c r="A6" s="137" t="s">
        <v>726</v>
      </c>
      <c r="B6" s="137"/>
      <c r="C6" s="137"/>
      <c r="D6" s="137"/>
      <c r="E6" s="137"/>
      <c r="F6" s="137"/>
      <c r="G6" s="137"/>
      <c r="H6" s="137"/>
    </row>
    <row r="7" spans="1:8" s="2" customFormat="1" ht="12.75" customHeight="1">
      <c r="A7" s="137" t="s">
        <v>747</v>
      </c>
      <c r="B7" s="137"/>
      <c r="C7" s="137"/>
      <c r="D7" s="137"/>
      <c r="E7" s="137" t="s">
        <v>728</v>
      </c>
      <c r="F7" s="137"/>
      <c r="G7" s="137"/>
      <c r="H7" s="137"/>
    </row>
    <row r="8" spans="1:8" s="2" customFormat="1" ht="12.75" customHeight="1">
      <c r="A8" s="847" t="s">
        <v>729</v>
      </c>
      <c r="B8" s="848"/>
      <c r="C8" s="848"/>
      <c r="D8" s="248"/>
      <c r="E8" s="137" t="s">
        <v>339</v>
      </c>
      <c r="F8" s="249"/>
      <c r="G8" s="249"/>
      <c r="H8" s="249"/>
    </row>
    <row r="9" spans="1:8" s="2" customFormat="1" ht="6" customHeight="1">
      <c r="A9" s="245"/>
      <c r="B9" s="245"/>
      <c r="C9" s="245"/>
      <c r="D9" s="245"/>
      <c r="E9" s="245"/>
      <c r="F9" s="245"/>
      <c r="G9" s="245"/>
      <c r="H9" s="245"/>
    </row>
    <row r="10" spans="1:8" s="2" customFormat="1" ht="27.75" customHeight="1">
      <c r="A10" s="250" t="s">
        <v>748</v>
      </c>
      <c r="B10" s="250" t="s">
        <v>749</v>
      </c>
      <c r="C10" s="250" t="s">
        <v>731</v>
      </c>
      <c r="D10" s="250" t="s">
        <v>750</v>
      </c>
      <c r="E10" s="250" t="s">
        <v>751</v>
      </c>
      <c r="F10" s="250" t="s">
        <v>752</v>
      </c>
      <c r="G10" s="250" t="s">
        <v>733</v>
      </c>
      <c r="H10" s="250" t="s">
        <v>734</v>
      </c>
    </row>
    <row r="11" spans="1:8" s="2" customFormat="1" ht="12.75" customHeight="1" hidden="1">
      <c r="A11" s="250" t="s">
        <v>598</v>
      </c>
      <c r="B11" s="250" t="s">
        <v>605</v>
      </c>
      <c r="C11" s="250" t="s">
        <v>611</v>
      </c>
      <c r="D11" s="250" t="s">
        <v>617</v>
      </c>
      <c r="E11" s="250" t="s">
        <v>621</v>
      </c>
      <c r="F11" s="250" t="s">
        <v>625</v>
      </c>
      <c r="G11" s="250" t="s">
        <v>628</v>
      </c>
      <c r="H11" s="250" t="s">
        <v>601</v>
      </c>
    </row>
    <row r="12" spans="1:8" s="2" customFormat="1" ht="3" customHeight="1">
      <c r="A12" s="245"/>
      <c r="B12" s="245"/>
      <c r="C12" s="245"/>
      <c r="D12" s="245"/>
      <c r="E12" s="245"/>
      <c r="F12" s="245"/>
      <c r="G12" s="245"/>
      <c r="H12" s="245"/>
    </row>
    <row r="13" spans="1:8" s="2" customFormat="1" ht="30" customHeight="1">
      <c r="A13" s="251"/>
      <c r="B13" s="252" t="s">
        <v>92</v>
      </c>
      <c r="C13" s="252" t="s">
        <v>93</v>
      </c>
      <c r="D13" s="252"/>
      <c r="E13" s="253"/>
      <c r="F13" s="461"/>
      <c r="G13" s="461">
        <f>G14+G32+G41</f>
        <v>0</v>
      </c>
      <c r="H13" s="253">
        <f>H14+H32+H41</f>
        <v>0</v>
      </c>
    </row>
    <row r="14" spans="1:8" s="2" customFormat="1" ht="27.75" customHeight="1">
      <c r="A14" s="254"/>
      <c r="B14" s="255" t="s">
        <v>94</v>
      </c>
      <c r="C14" s="255" t="s">
        <v>95</v>
      </c>
      <c r="D14" s="255"/>
      <c r="E14" s="256"/>
      <c r="F14" s="462"/>
      <c r="G14" s="462">
        <f>SUM(G15:G31)</f>
        <v>0</v>
      </c>
      <c r="H14" s="256">
        <f>SUM(H15:H31)</f>
        <v>0</v>
      </c>
    </row>
    <row r="15" spans="1:11" s="2" customFormat="1" ht="21" customHeight="1">
      <c r="A15" s="257">
        <v>1</v>
      </c>
      <c r="B15" s="258" t="s">
        <v>106</v>
      </c>
      <c r="C15" s="258" t="s">
        <v>107</v>
      </c>
      <c r="D15" s="258" t="s">
        <v>755</v>
      </c>
      <c r="E15" s="259">
        <v>7.2</v>
      </c>
      <c r="F15" s="463"/>
      <c r="G15" s="463">
        <f>ROUND(E15*F15,2)</f>
        <v>0</v>
      </c>
      <c r="H15" s="259">
        <v>0</v>
      </c>
      <c r="K15" s="460"/>
    </row>
    <row r="16" spans="1:11" s="2" customFormat="1" ht="21" customHeight="1">
      <c r="A16" s="257">
        <v>2</v>
      </c>
      <c r="B16" s="258" t="s">
        <v>108</v>
      </c>
      <c r="C16" s="258" t="s">
        <v>109</v>
      </c>
      <c r="D16" s="258" t="s">
        <v>767</v>
      </c>
      <c r="E16" s="259">
        <v>1.44</v>
      </c>
      <c r="F16" s="463"/>
      <c r="G16" s="463">
        <f aca="true" t="shared" si="0" ref="G16:G48">ROUND(E16*F16,2)</f>
        <v>0</v>
      </c>
      <c r="H16" s="259">
        <v>0</v>
      </c>
      <c r="K16" s="460"/>
    </row>
    <row r="17" spans="1:11" s="2" customFormat="1" ht="21" customHeight="1">
      <c r="A17" s="257">
        <v>3</v>
      </c>
      <c r="B17" s="258" t="s">
        <v>110</v>
      </c>
      <c r="C17" s="258" t="s">
        <v>111</v>
      </c>
      <c r="D17" s="258" t="s">
        <v>767</v>
      </c>
      <c r="E17" s="259">
        <v>46.4</v>
      </c>
      <c r="F17" s="463"/>
      <c r="G17" s="463">
        <f t="shared" si="0"/>
        <v>0</v>
      </c>
      <c r="H17" s="259">
        <v>0</v>
      </c>
      <c r="K17" s="460"/>
    </row>
    <row r="18" spans="1:11" s="2" customFormat="1" ht="21" customHeight="1">
      <c r="A18" s="257">
        <v>4</v>
      </c>
      <c r="B18" s="258" t="s">
        <v>112</v>
      </c>
      <c r="C18" s="258" t="s">
        <v>113</v>
      </c>
      <c r="D18" s="258" t="s">
        <v>767</v>
      </c>
      <c r="E18" s="259">
        <v>24</v>
      </c>
      <c r="F18" s="463"/>
      <c r="G18" s="463">
        <f>ROUND(E18*F18,2)</f>
        <v>0</v>
      </c>
      <c r="H18" s="259">
        <v>0</v>
      </c>
      <c r="K18" s="460"/>
    </row>
    <row r="19" spans="1:11" s="2" customFormat="1" ht="21" customHeight="1">
      <c r="A19" s="257">
        <v>5</v>
      </c>
      <c r="B19" s="258" t="s">
        <v>112</v>
      </c>
      <c r="C19" s="258" t="s">
        <v>114</v>
      </c>
      <c r="D19" s="258" t="s">
        <v>767</v>
      </c>
      <c r="E19" s="259">
        <v>24</v>
      </c>
      <c r="F19" s="463"/>
      <c r="G19" s="463">
        <f t="shared" si="0"/>
        <v>0</v>
      </c>
      <c r="H19" s="259">
        <v>0</v>
      </c>
      <c r="K19" s="460"/>
    </row>
    <row r="20" spans="1:11" s="2" customFormat="1" ht="21" customHeight="1">
      <c r="A20" s="257">
        <v>6</v>
      </c>
      <c r="B20" s="258" t="s">
        <v>115</v>
      </c>
      <c r="C20" s="258" t="s">
        <v>116</v>
      </c>
      <c r="D20" s="258" t="s">
        <v>767</v>
      </c>
      <c r="E20" s="259">
        <v>7.2</v>
      </c>
      <c r="F20" s="463"/>
      <c r="G20" s="463">
        <f t="shared" si="0"/>
        <v>0</v>
      </c>
      <c r="H20" s="259">
        <v>0</v>
      </c>
      <c r="K20" s="460"/>
    </row>
    <row r="21" spans="1:11" s="2" customFormat="1" ht="21" customHeight="1">
      <c r="A21" s="257">
        <v>7</v>
      </c>
      <c r="B21" s="258" t="s">
        <v>115</v>
      </c>
      <c r="C21" s="258" t="s">
        <v>117</v>
      </c>
      <c r="D21" s="258" t="s">
        <v>767</v>
      </c>
      <c r="E21" s="259">
        <v>7.2</v>
      </c>
      <c r="F21" s="463"/>
      <c r="G21" s="463">
        <f t="shared" si="0"/>
        <v>0</v>
      </c>
      <c r="H21" s="259">
        <v>0</v>
      </c>
      <c r="K21" s="460"/>
    </row>
    <row r="22" spans="1:11" s="2" customFormat="1" ht="21" customHeight="1">
      <c r="A22" s="257">
        <v>8</v>
      </c>
      <c r="B22" s="258" t="s">
        <v>118</v>
      </c>
      <c r="C22" s="258" t="s">
        <v>119</v>
      </c>
      <c r="D22" s="258" t="s">
        <v>755</v>
      </c>
      <c r="E22" s="259">
        <v>88</v>
      </c>
      <c r="F22" s="463"/>
      <c r="G22" s="463">
        <f>ROUND(E22*F22,2)</f>
        <v>0</v>
      </c>
      <c r="H22" s="259">
        <v>0</v>
      </c>
      <c r="K22" s="460"/>
    </row>
    <row r="23" spans="1:11" s="2" customFormat="1" ht="21" customHeight="1">
      <c r="A23" s="257">
        <v>9</v>
      </c>
      <c r="B23" s="258" t="s">
        <v>118</v>
      </c>
      <c r="C23" s="258" t="s">
        <v>120</v>
      </c>
      <c r="D23" s="258" t="s">
        <v>755</v>
      </c>
      <c r="E23" s="259">
        <v>88</v>
      </c>
      <c r="F23" s="463"/>
      <c r="G23" s="463">
        <f t="shared" si="0"/>
        <v>0</v>
      </c>
      <c r="H23" s="259">
        <v>0</v>
      </c>
      <c r="K23" s="460"/>
    </row>
    <row r="24" spans="1:11" s="2" customFormat="1" ht="21" customHeight="1">
      <c r="A24" s="257">
        <v>10</v>
      </c>
      <c r="B24" s="258" t="s">
        <v>121</v>
      </c>
      <c r="C24" s="258" t="s">
        <v>122</v>
      </c>
      <c r="D24" s="258" t="s">
        <v>767</v>
      </c>
      <c r="E24" s="259">
        <v>46.4</v>
      </c>
      <c r="F24" s="463"/>
      <c r="G24" s="463">
        <f t="shared" si="0"/>
        <v>0</v>
      </c>
      <c r="H24" s="259">
        <v>0</v>
      </c>
      <c r="K24" s="460"/>
    </row>
    <row r="25" spans="1:11" s="2" customFormat="1" ht="21" customHeight="1">
      <c r="A25" s="257">
        <v>11</v>
      </c>
      <c r="B25" s="258" t="s">
        <v>123</v>
      </c>
      <c r="C25" s="258" t="s">
        <v>124</v>
      </c>
      <c r="D25" s="258" t="s">
        <v>767</v>
      </c>
      <c r="E25" s="259">
        <v>46.4</v>
      </c>
      <c r="F25" s="463"/>
      <c r="G25" s="463">
        <f t="shared" si="0"/>
        <v>0</v>
      </c>
      <c r="H25" s="259">
        <v>0</v>
      </c>
      <c r="K25" s="460"/>
    </row>
    <row r="26" spans="1:11" s="2" customFormat="1" ht="21" customHeight="1">
      <c r="A26" s="257">
        <v>12</v>
      </c>
      <c r="B26" s="258" t="s">
        <v>123</v>
      </c>
      <c r="C26" s="258" t="s">
        <v>125</v>
      </c>
      <c r="D26" s="258" t="s">
        <v>767</v>
      </c>
      <c r="E26" s="259">
        <v>46.4</v>
      </c>
      <c r="F26" s="463"/>
      <c r="G26" s="463">
        <f>ROUND(E26*F26,2)</f>
        <v>0</v>
      </c>
      <c r="H26" s="259">
        <v>0</v>
      </c>
      <c r="K26" s="460"/>
    </row>
    <row r="27" spans="1:11" s="2" customFormat="1" ht="21" customHeight="1">
      <c r="A27" s="257">
        <v>13</v>
      </c>
      <c r="B27" s="258" t="s">
        <v>126</v>
      </c>
      <c r="C27" s="258" t="s">
        <v>127</v>
      </c>
      <c r="D27" s="258" t="s">
        <v>767</v>
      </c>
      <c r="E27" s="259">
        <v>46.4</v>
      </c>
      <c r="F27" s="463"/>
      <c r="G27" s="463">
        <f t="shared" si="0"/>
        <v>0</v>
      </c>
      <c r="H27" s="259">
        <v>0</v>
      </c>
      <c r="K27" s="460"/>
    </row>
    <row r="28" spans="1:11" s="2" customFormat="1" ht="21" customHeight="1">
      <c r="A28" s="257">
        <v>14</v>
      </c>
      <c r="B28" s="258" t="s">
        <v>128</v>
      </c>
      <c r="C28" s="258" t="s">
        <v>129</v>
      </c>
      <c r="D28" s="258" t="s">
        <v>767</v>
      </c>
      <c r="E28" s="259">
        <v>46.4</v>
      </c>
      <c r="F28" s="463"/>
      <c r="G28" s="463">
        <f t="shared" si="0"/>
        <v>0</v>
      </c>
      <c r="H28" s="259">
        <v>0</v>
      </c>
      <c r="K28" s="460"/>
    </row>
    <row r="29" spans="1:11" s="2" customFormat="1" ht="21" customHeight="1">
      <c r="A29" s="257">
        <v>15</v>
      </c>
      <c r="B29" s="258" t="s">
        <v>130</v>
      </c>
      <c r="C29" s="258" t="s">
        <v>131</v>
      </c>
      <c r="D29" s="258" t="s">
        <v>767</v>
      </c>
      <c r="E29" s="259">
        <v>46.4</v>
      </c>
      <c r="F29" s="463"/>
      <c r="G29" s="463">
        <f t="shared" si="0"/>
        <v>0</v>
      </c>
      <c r="H29" s="259">
        <v>0</v>
      </c>
      <c r="K29" s="460"/>
    </row>
    <row r="30" spans="1:11" s="2" customFormat="1" ht="21" customHeight="1">
      <c r="A30" s="257">
        <v>16</v>
      </c>
      <c r="B30" s="258" t="s">
        <v>132</v>
      </c>
      <c r="C30" s="258" t="s">
        <v>133</v>
      </c>
      <c r="D30" s="258" t="s">
        <v>767</v>
      </c>
      <c r="E30" s="259">
        <v>32.6</v>
      </c>
      <c r="F30" s="463"/>
      <c r="G30" s="463">
        <f>ROUND(E30*F30,2)</f>
        <v>0</v>
      </c>
      <c r="H30" s="259">
        <v>0</v>
      </c>
      <c r="K30" s="460"/>
    </row>
    <row r="31" spans="1:11" s="2" customFormat="1" ht="21" customHeight="1">
      <c r="A31" s="260">
        <v>17</v>
      </c>
      <c r="B31" s="261" t="s">
        <v>134</v>
      </c>
      <c r="C31" s="261" t="s">
        <v>135</v>
      </c>
      <c r="D31" s="261" t="s">
        <v>778</v>
      </c>
      <c r="E31" s="262">
        <v>54.4429</v>
      </c>
      <c r="F31" s="464"/>
      <c r="G31" s="464">
        <f>ROUND(E31*F31,2)</f>
        <v>0</v>
      </c>
      <c r="H31" s="262">
        <v>0</v>
      </c>
      <c r="K31" s="460"/>
    </row>
    <row r="32" spans="1:11" s="2" customFormat="1" ht="27.75" customHeight="1">
      <c r="A32" s="254"/>
      <c r="B32" s="255" t="s">
        <v>96</v>
      </c>
      <c r="C32" s="255" t="s">
        <v>97</v>
      </c>
      <c r="D32" s="255"/>
      <c r="E32" s="256"/>
      <c r="F32" s="462"/>
      <c r="G32" s="462">
        <f>SUM(G33:G40)</f>
        <v>0</v>
      </c>
      <c r="H32" s="256">
        <f>SUM(H33:H40)</f>
        <v>0</v>
      </c>
      <c r="K32" s="460"/>
    </row>
    <row r="33" spans="1:11" s="2" customFormat="1" ht="21" customHeight="1">
      <c r="A33" s="257">
        <v>18</v>
      </c>
      <c r="B33" s="258" t="s">
        <v>136</v>
      </c>
      <c r="C33" s="258" t="s">
        <v>137</v>
      </c>
      <c r="D33" s="258" t="s">
        <v>755</v>
      </c>
      <c r="E33" s="259">
        <v>7.2</v>
      </c>
      <c r="F33" s="463"/>
      <c r="G33" s="463">
        <f t="shared" si="0"/>
        <v>0</v>
      </c>
      <c r="H33" s="259">
        <v>0</v>
      </c>
      <c r="K33" s="460"/>
    </row>
    <row r="34" spans="1:11" s="2" customFormat="1" ht="21" customHeight="1">
      <c r="A34" s="260">
        <v>19</v>
      </c>
      <c r="B34" s="261" t="s">
        <v>138</v>
      </c>
      <c r="C34" s="261" t="s">
        <v>139</v>
      </c>
      <c r="D34" s="261" t="s">
        <v>140</v>
      </c>
      <c r="E34" s="262">
        <v>2</v>
      </c>
      <c r="F34" s="464"/>
      <c r="G34" s="464">
        <f t="shared" si="0"/>
        <v>0</v>
      </c>
      <c r="H34" s="262">
        <v>0</v>
      </c>
      <c r="K34" s="460"/>
    </row>
    <row r="35" spans="1:11" s="2" customFormat="1" ht="21" customHeight="1">
      <c r="A35" s="260">
        <v>20</v>
      </c>
      <c r="B35" s="261" t="s">
        <v>138</v>
      </c>
      <c r="C35" s="261" t="s">
        <v>141</v>
      </c>
      <c r="D35" s="261" t="s">
        <v>140</v>
      </c>
      <c r="E35" s="262">
        <v>2</v>
      </c>
      <c r="F35" s="464"/>
      <c r="G35" s="464">
        <f t="shared" si="0"/>
        <v>0</v>
      </c>
      <c r="H35" s="262">
        <v>0</v>
      </c>
      <c r="K35" s="460"/>
    </row>
    <row r="36" spans="1:11" s="2" customFormat="1" ht="21" customHeight="1">
      <c r="A36" s="260">
        <v>21</v>
      </c>
      <c r="B36" s="261" t="s">
        <v>138</v>
      </c>
      <c r="C36" s="261" t="s">
        <v>142</v>
      </c>
      <c r="D36" s="261" t="s">
        <v>140</v>
      </c>
      <c r="E36" s="262">
        <v>2</v>
      </c>
      <c r="F36" s="464"/>
      <c r="G36" s="464">
        <f t="shared" si="0"/>
        <v>0</v>
      </c>
      <c r="H36" s="262">
        <v>0</v>
      </c>
      <c r="K36" s="460"/>
    </row>
    <row r="37" spans="1:11" s="2" customFormat="1" ht="21" customHeight="1">
      <c r="A37" s="260">
        <v>22</v>
      </c>
      <c r="B37" s="261" t="s">
        <v>138</v>
      </c>
      <c r="C37" s="261" t="s">
        <v>143</v>
      </c>
      <c r="D37" s="261" t="s">
        <v>140</v>
      </c>
      <c r="E37" s="262">
        <v>2</v>
      </c>
      <c r="F37" s="464"/>
      <c r="G37" s="464">
        <f t="shared" si="0"/>
        <v>0</v>
      </c>
      <c r="H37" s="262">
        <v>0</v>
      </c>
      <c r="K37" s="460"/>
    </row>
    <row r="38" spans="1:11" s="2" customFormat="1" ht="21" customHeight="1">
      <c r="A38" s="257">
        <v>23</v>
      </c>
      <c r="B38" s="258" t="s">
        <v>144</v>
      </c>
      <c r="C38" s="258" t="s">
        <v>145</v>
      </c>
      <c r="D38" s="258" t="s">
        <v>755</v>
      </c>
      <c r="E38" s="259">
        <v>7.2</v>
      </c>
      <c r="F38" s="463"/>
      <c r="G38" s="463">
        <f t="shared" si="0"/>
        <v>0</v>
      </c>
      <c r="H38" s="259">
        <v>0</v>
      </c>
      <c r="K38" s="460"/>
    </row>
    <row r="39" spans="1:11" s="2" customFormat="1" ht="21" customHeight="1">
      <c r="A39" s="257">
        <v>24</v>
      </c>
      <c r="B39" s="258" t="s">
        <v>146</v>
      </c>
      <c r="C39" s="258" t="s">
        <v>147</v>
      </c>
      <c r="D39" s="258" t="s">
        <v>755</v>
      </c>
      <c r="E39" s="259">
        <v>7.2</v>
      </c>
      <c r="F39" s="463"/>
      <c r="G39" s="463">
        <f t="shared" si="0"/>
        <v>0</v>
      </c>
      <c r="H39" s="259">
        <v>0</v>
      </c>
      <c r="K39" s="460"/>
    </row>
    <row r="40" spans="1:11" s="2" customFormat="1" ht="21" customHeight="1">
      <c r="A40" s="257">
        <v>25</v>
      </c>
      <c r="B40" s="258" t="s">
        <v>148</v>
      </c>
      <c r="C40" s="258" t="s">
        <v>149</v>
      </c>
      <c r="D40" s="258" t="s">
        <v>755</v>
      </c>
      <c r="E40" s="259">
        <v>7.2</v>
      </c>
      <c r="F40" s="463"/>
      <c r="G40" s="463">
        <f t="shared" si="0"/>
        <v>0</v>
      </c>
      <c r="H40" s="259">
        <v>0</v>
      </c>
      <c r="K40" s="460"/>
    </row>
    <row r="41" spans="1:11" s="2" customFormat="1" ht="27.75" customHeight="1">
      <c r="A41" s="254"/>
      <c r="B41" s="255" t="s">
        <v>98</v>
      </c>
      <c r="C41" s="255" t="s">
        <v>99</v>
      </c>
      <c r="D41" s="255"/>
      <c r="E41" s="256"/>
      <c r="F41" s="462"/>
      <c r="G41" s="462">
        <f>SUM(G42:G48)</f>
        <v>0</v>
      </c>
      <c r="H41" s="256">
        <v>0</v>
      </c>
      <c r="K41" s="460"/>
    </row>
    <row r="42" spans="1:11" s="2" customFormat="1" ht="21" customHeight="1">
      <c r="A42" s="257">
        <v>26</v>
      </c>
      <c r="B42" s="258" t="s">
        <v>150</v>
      </c>
      <c r="C42" s="258" t="s">
        <v>151</v>
      </c>
      <c r="D42" s="258" t="s">
        <v>764</v>
      </c>
      <c r="E42" s="259">
        <v>24</v>
      </c>
      <c r="F42" s="463"/>
      <c r="G42" s="463">
        <f t="shared" si="0"/>
        <v>0</v>
      </c>
      <c r="H42" s="259">
        <v>0</v>
      </c>
      <c r="K42" s="460"/>
    </row>
    <row r="43" spans="1:11" s="2" customFormat="1" ht="21" customHeight="1">
      <c r="A43" s="257">
        <v>27</v>
      </c>
      <c r="B43" s="258" t="s">
        <v>152</v>
      </c>
      <c r="C43" s="258" t="s">
        <v>153</v>
      </c>
      <c r="D43" s="258" t="s">
        <v>778</v>
      </c>
      <c r="E43" s="259">
        <v>4.66</v>
      </c>
      <c r="F43" s="463"/>
      <c r="G43" s="463">
        <f t="shared" si="0"/>
        <v>0</v>
      </c>
      <c r="H43" s="259">
        <v>0</v>
      </c>
      <c r="K43" s="460"/>
    </row>
    <row r="44" spans="1:11" s="2" customFormat="1" ht="21" customHeight="1">
      <c r="A44" s="257">
        <v>28</v>
      </c>
      <c r="B44" s="258" t="s">
        <v>152</v>
      </c>
      <c r="C44" s="258" t="s">
        <v>154</v>
      </c>
      <c r="D44" s="258" t="s">
        <v>778</v>
      </c>
      <c r="E44" s="259">
        <v>4.66</v>
      </c>
      <c r="F44" s="463"/>
      <c r="G44" s="463">
        <f t="shared" si="0"/>
        <v>0</v>
      </c>
      <c r="H44" s="259">
        <v>0</v>
      </c>
      <c r="K44" s="460"/>
    </row>
    <row r="45" spans="1:11" s="2" customFormat="1" ht="21" customHeight="1">
      <c r="A45" s="257">
        <v>29</v>
      </c>
      <c r="B45" s="258" t="s">
        <v>155</v>
      </c>
      <c r="C45" s="258" t="s">
        <v>156</v>
      </c>
      <c r="D45" s="258" t="s">
        <v>778</v>
      </c>
      <c r="E45" s="259">
        <v>4.66</v>
      </c>
      <c r="F45" s="463"/>
      <c r="G45" s="463">
        <f t="shared" si="0"/>
        <v>0</v>
      </c>
      <c r="H45" s="259">
        <v>0</v>
      </c>
      <c r="K45" s="460"/>
    </row>
    <row r="46" spans="1:11" s="2" customFormat="1" ht="21" customHeight="1">
      <c r="A46" s="257">
        <v>30</v>
      </c>
      <c r="B46" s="258" t="s">
        <v>157</v>
      </c>
      <c r="C46" s="258" t="s">
        <v>158</v>
      </c>
      <c r="D46" s="258" t="s">
        <v>778</v>
      </c>
      <c r="E46" s="259">
        <v>4.66</v>
      </c>
      <c r="F46" s="463"/>
      <c r="G46" s="463">
        <f t="shared" si="0"/>
        <v>0</v>
      </c>
      <c r="H46" s="259">
        <v>0</v>
      </c>
      <c r="K46" s="460"/>
    </row>
    <row r="47" spans="1:11" s="2" customFormat="1" ht="21" customHeight="1">
      <c r="A47" s="257">
        <v>31</v>
      </c>
      <c r="B47" s="258" t="s">
        <v>159</v>
      </c>
      <c r="C47" s="258" t="s">
        <v>160</v>
      </c>
      <c r="D47" s="258" t="s">
        <v>778</v>
      </c>
      <c r="E47" s="259">
        <v>0.4</v>
      </c>
      <c r="F47" s="463"/>
      <c r="G47" s="463">
        <f t="shared" si="0"/>
        <v>0</v>
      </c>
      <c r="H47" s="259">
        <v>0</v>
      </c>
      <c r="K47" s="460"/>
    </row>
    <row r="48" spans="1:11" s="2" customFormat="1" ht="21" customHeight="1">
      <c r="A48" s="257">
        <v>32</v>
      </c>
      <c r="B48" s="258" t="s">
        <v>161</v>
      </c>
      <c r="C48" s="258" t="s">
        <v>162</v>
      </c>
      <c r="D48" s="258" t="s">
        <v>778</v>
      </c>
      <c r="E48" s="259">
        <v>3.55</v>
      </c>
      <c r="F48" s="463"/>
      <c r="G48" s="463">
        <f t="shared" si="0"/>
        <v>0</v>
      </c>
      <c r="H48" s="259">
        <v>0</v>
      </c>
      <c r="K48" s="460"/>
    </row>
    <row r="49" spans="1:11" s="2" customFormat="1" ht="30" customHeight="1">
      <c r="A49" s="251"/>
      <c r="B49" s="252" t="s">
        <v>100</v>
      </c>
      <c r="C49" s="252" t="s">
        <v>101</v>
      </c>
      <c r="D49" s="252"/>
      <c r="E49" s="253"/>
      <c r="F49" s="461"/>
      <c r="G49" s="461">
        <f>G50+G84</f>
        <v>0</v>
      </c>
      <c r="H49" s="253">
        <f>H50+H84</f>
        <v>0</v>
      </c>
      <c r="K49" s="460"/>
    </row>
    <row r="50" spans="1:11" s="2" customFormat="1" ht="27.75" customHeight="1">
      <c r="A50" s="254"/>
      <c r="B50" s="255" t="s">
        <v>102</v>
      </c>
      <c r="C50" s="255" t="s">
        <v>103</v>
      </c>
      <c r="D50" s="255"/>
      <c r="E50" s="256"/>
      <c r="F50" s="462"/>
      <c r="G50" s="462">
        <f>SUM(G51:G83)</f>
        <v>0</v>
      </c>
      <c r="H50" s="256">
        <f>SUM(H51:H83)</f>
        <v>0</v>
      </c>
      <c r="K50" s="460"/>
    </row>
    <row r="51" spans="1:11" s="2" customFormat="1" ht="21" customHeight="1">
      <c r="A51" s="257">
        <v>33</v>
      </c>
      <c r="B51" s="258" t="s">
        <v>163</v>
      </c>
      <c r="C51" s="258" t="s">
        <v>164</v>
      </c>
      <c r="D51" s="258" t="s">
        <v>764</v>
      </c>
      <c r="E51" s="259">
        <v>8.2</v>
      </c>
      <c r="F51" s="463"/>
      <c r="G51" s="463">
        <f aca="true" t="shared" si="1" ref="G51:G82">ROUND(E51*F51,2)</f>
        <v>0</v>
      </c>
      <c r="H51" s="259">
        <v>0</v>
      </c>
      <c r="K51" s="460"/>
    </row>
    <row r="52" spans="1:11" s="2" customFormat="1" ht="21" customHeight="1">
      <c r="A52" s="257">
        <v>34</v>
      </c>
      <c r="B52" s="258" t="s">
        <v>163</v>
      </c>
      <c r="C52" s="258" t="s">
        <v>165</v>
      </c>
      <c r="D52" s="258" t="s">
        <v>764</v>
      </c>
      <c r="E52" s="259">
        <v>8.2</v>
      </c>
      <c r="F52" s="463"/>
      <c r="G52" s="463">
        <f t="shared" si="1"/>
        <v>0</v>
      </c>
      <c r="H52" s="259">
        <v>0</v>
      </c>
      <c r="K52" s="460"/>
    </row>
    <row r="53" spans="1:11" s="2" customFormat="1" ht="21" customHeight="1">
      <c r="A53" s="257">
        <v>35</v>
      </c>
      <c r="B53" s="258" t="s">
        <v>166</v>
      </c>
      <c r="C53" s="258" t="s">
        <v>167</v>
      </c>
      <c r="D53" s="258" t="s">
        <v>764</v>
      </c>
      <c r="E53" s="259">
        <v>16.4</v>
      </c>
      <c r="F53" s="463"/>
      <c r="G53" s="463">
        <f t="shared" si="1"/>
        <v>0</v>
      </c>
      <c r="H53" s="259">
        <v>0</v>
      </c>
      <c r="K53" s="460"/>
    </row>
    <row r="54" spans="1:11" s="2" customFormat="1" ht="21" customHeight="1">
      <c r="A54" s="257">
        <v>36</v>
      </c>
      <c r="B54" s="258" t="s">
        <v>168</v>
      </c>
      <c r="C54" s="258" t="s">
        <v>169</v>
      </c>
      <c r="D54" s="258" t="s">
        <v>140</v>
      </c>
      <c r="E54" s="259">
        <v>8</v>
      </c>
      <c r="F54" s="463"/>
      <c r="G54" s="463">
        <f t="shared" si="1"/>
        <v>0</v>
      </c>
      <c r="H54" s="259">
        <v>0</v>
      </c>
      <c r="K54" s="460"/>
    </row>
    <row r="55" spans="1:11" s="2" customFormat="1" ht="21" customHeight="1">
      <c r="A55" s="257">
        <v>37</v>
      </c>
      <c r="B55" s="258" t="s">
        <v>170</v>
      </c>
      <c r="C55" s="258" t="s">
        <v>171</v>
      </c>
      <c r="D55" s="258" t="s">
        <v>755</v>
      </c>
      <c r="E55" s="259">
        <v>2</v>
      </c>
      <c r="F55" s="463"/>
      <c r="G55" s="463">
        <f t="shared" si="1"/>
        <v>0</v>
      </c>
      <c r="H55" s="259">
        <v>0</v>
      </c>
      <c r="K55" s="460"/>
    </row>
    <row r="56" spans="1:11" s="2" customFormat="1" ht="21" customHeight="1">
      <c r="A56" s="257">
        <v>38</v>
      </c>
      <c r="B56" s="258" t="s">
        <v>172</v>
      </c>
      <c r="C56" s="258" t="s">
        <v>173</v>
      </c>
      <c r="D56" s="258" t="s">
        <v>755</v>
      </c>
      <c r="E56" s="259">
        <v>2</v>
      </c>
      <c r="F56" s="463"/>
      <c r="G56" s="463">
        <f t="shared" si="1"/>
        <v>0</v>
      </c>
      <c r="H56" s="259">
        <v>0</v>
      </c>
      <c r="K56" s="460"/>
    </row>
    <row r="57" spans="1:11" s="2" customFormat="1" ht="21" customHeight="1">
      <c r="A57" s="257">
        <v>39</v>
      </c>
      <c r="B57" s="258" t="s">
        <v>174</v>
      </c>
      <c r="C57" s="258" t="s">
        <v>175</v>
      </c>
      <c r="D57" s="258" t="s">
        <v>755</v>
      </c>
      <c r="E57" s="259">
        <v>4</v>
      </c>
      <c r="F57" s="463"/>
      <c r="G57" s="463">
        <f t="shared" si="1"/>
        <v>0</v>
      </c>
      <c r="H57" s="259">
        <v>0</v>
      </c>
      <c r="K57" s="460"/>
    </row>
    <row r="58" spans="1:11" s="2" customFormat="1" ht="21" customHeight="1">
      <c r="A58" s="257">
        <v>40</v>
      </c>
      <c r="B58" s="258" t="s">
        <v>176</v>
      </c>
      <c r="C58" s="258" t="s">
        <v>177</v>
      </c>
      <c r="D58" s="258" t="s">
        <v>764</v>
      </c>
      <c r="E58" s="259">
        <v>16.4</v>
      </c>
      <c r="F58" s="463"/>
      <c r="G58" s="463">
        <f t="shared" si="1"/>
        <v>0</v>
      </c>
      <c r="H58" s="259">
        <v>0</v>
      </c>
      <c r="K58" s="460"/>
    </row>
    <row r="59" spans="1:11" s="2" customFormat="1" ht="21" customHeight="1">
      <c r="A59" s="257">
        <v>41</v>
      </c>
      <c r="B59" s="258" t="s">
        <v>178</v>
      </c>
      <c r="C59" s="258" t="s">
        <v>179</v>
      </c>
      <c r="D59" s="258" t="s">
        <v>140</v>
      </c>
      <c r="E59" s="259">
        <v>2</v>
      </c>
      <c r="F59" s="463"/>
      <c r="G59" s="463">
        <f t="shared" si="1"/>
        <v>0</v>
      </c>
      <c r="H59" s="259">
        <v>0</v>
      </c>
      <c r="K59" s="460"/>
    </row>
    <row r="60" spans="1:11" s="2" customFormat="1" ht="21" customHeight="1">
      <c r="A60" s="257">
        <v>42</v>
      </c>
      <c r="B60" s="258" t="s">
        <v>180</v>
      </c>
      <c r="C60" s="258" t="s">
        <v>181</v>
      </c>
      <c r="D60" s="258" t="s">
        <v>140</v>
      </c>
      <c r="E60" s="259">
        <v>2</v>
      </c>
      <c r="F60" s="463"/>
      <c r="G60" s="463">
        <f t="shared" si="1"/>
        <v>0</v>
      </c>
      <c r="H60" s="259">
        <v>0</v>
      </c>
      <c r="K60" s="460"/>
    </row>
    <row r="61" spans="1:11" s="2" customFormat="1" ht="21" customHeight="1">
      <c r="A61" s="260">
        <v>43</v>
      </c>
      <c r="B61" s="261" t="s">
        <v>182</v>
      </c>
      <c r="C61" s="261" t="s">
        <v>183</v>
      </c>
      <c r="D61" s="261" t="s">
        <v>764</v>
      </c>
      <c r="E61" s="262">
        <v>16.4</v>
      </c>
      <c r="F61" s="464"/>
      <c r="G61" s="464">
        <f t="shared" si="1"/>
        <v>0</v>
      </c>
      <c r="H61" s="262">
        <v>0</v>
      </c>
      <c r="K61" s="460"/>
    </row>
    <row r="62" spans="1:11" s="2" customFormat="1" ht="21" customHeight="1">
      <c r="A62" s="260">
        <v>44</v>
      </c>
      <c r="B62" s="261" t="s">
        <v>184</v>
      </c>
      <c r="C62" s="261" t="s">
        <v>185</v>
      </c>
      <c r="D62" s="261" t="s">
        <v>140</v>
      </c>
      <c r="E62" s="262">
        <v>2</v>
      </c>
      <c r="F62" s="464"/>
      <c r="G62" s="464">
        <f t="shared" si="1"/>
        <v>0</v>
      </c>
      <c r="H62" s="262">
        <v>0</v>
      </c>
      <c r="K62" s="460"/>
    </row>
    <row r="63" spans="1:11" s="2" customFormat="1" ht="21" customHeight="1">
      <c r="A63" s="257">
        <v>45</v>
      </c>
      <c r="B63" s="258" t="s">
        <v>186</v>
      </c>
      <c r="C63" s="258" t="s">
        <v>187</v>
      </c>
      <c r="D63" s="258" t="s">
        <v>140</v>
      </c>
      <c r="E63" s="259">
        <v>4</v>
      </c>
      <c r="F63" s="463"/>
      <c r="G63" s="463">
        <f t="shared" si="1"/>
        <v>0</v>
      </c>
      <c r="H63" s="259">
        <v>0</v>
      </c>
      <c r="K63" s="460"/>
    </row>
    <row r="64" spans="1:11" s="2" customFormat="1" ht="21" customHeight="1">
      <c r="A64" s="257">
        <v>46</v>
      </c>
      <c r="B64" s="258" t="s">
        <v>188</v>
      </c>
      <c r="C64" s="258" t="s">
        <v>189</v>
      </c>
      <c r="D64" s="258" t="s">
        <v>140</v>
      </c>
      <c r="E64" s="259">
        <v>30.4</v>
      </c>
      <c r="F64" s="463"/>
      <c r="G64" s="463">
        <f t="shared" si="1"/>
        <v>0</v>
      </c>
      <c r="H64" s="259">
        <v>0</v>
      </c>
      <c r="K64" s="460"/>
    </row>
    <row r="65" spans="1:11" s="2" customFormat="1" ht="21" customHeight="1">
      <c r="A65" s="257">
        <v>47</v>
      </c>
      <c r="B65" s="258" t="s">
        <v>190</v>
      </c>
      <c r="C65" s="258" t="s">
        <v>191</v>
      </c>
      <c r="D65" s="258" t="s">
        <v>764</v>
      </c>
      <c r="E65" s="259">
        <v>30.4</v>
      </c>
      <c r="F65" s="463"/>
      <c r="G65" s="463">
        <f t="shared" si="1"/>
        <v>0</v>
      </c>
      <c r="H65" s="259">
        <v>0</v>
      </c>
      <c r="K65" s="460"/>
    </row>
    <row r="66" spans="1:11" s="2" customFormat="1" ht="21" customHeight="1">
      <c r="A66" s="257">
        <v>48</v>
      </c>
      <c r="B66" s="258" t="s">
        <v>192</v>
      </c>
      <c r="C66" s="258" t="s">
        <v>193</v>
      </c>
      <c r="D66" s="258" t="s">
        <v>764</v>
      </c>
      <c r="E66" s="259">
        <v>30.4</v>
      </c>
      <c r="F66" s="463"/>
      <c r="G66" s="463">
        <f t="shared" si="1"/>
        <v>0</v>
      </c>
      <c r="H66" s="259">
        <v>0</v>
      </c>
      <c r="K66" s="460"/>
    </row>
    <row r="67" spans="1:11" s="2" customFormat="1" ht="21" customHeight="1">
      <c r="A67" s="257">
        <v>49</v>
      </c>
      <c r="B67" s="258" t="s">
        <v>194</v>
      </c>
      <c r="C67" s="258" t="s">
        <v>195</v>
      </c>
      <c r="D67" s="258" t="s">
        <v>1118</v>
      </c>
      <c r="E67" s="259">
        <v>8</v>
      </c>
      <c r="F67" s="463"/>
      <c r="G67" s="463">
        <f t="shared" si="1"/>
        <v>0</v>
      </c>
      <c r="H67" s="259">
        <v>0</v>
      </c>
      <c r="K67" s="460"/>
    </row>
    <row r="68" spans="1:11" s="2" customFormat="1" ht="21" customHeight="1">
      <c r="A68" s="257">
        <v>50</v>
      </c>
      <c r="B68" s="258" t="s">
        <v>194</v>
      </c>
      <c r="C68" s="258" t="s">
        <v>196</v>
      </c>
      <c r="D68" s="258" t="s">
        <v>1118</v>
      </c>
      <c r="E68" s="259">
        <v>8</v>
      </c>
      <c r="F68" s="463"/>
      <c r="G68" s="463">
        <f t="shared" si="1"/>
        <v>0</v>
      </c>
      <c r="H68" s="259">
        <v>0</v>
      </c>
      <c r="K68" s="460"/>
    </row>
    <row r="69" spans="1:11" s="2" customFormat="1" ht="21" customHeight="1">
      <c r="A69" s="257">
        <v>51</v>
      </c>
      <c r="B69" s="258" t="s">
        <v>194</v>
      </c>
      <c r="C69" s="258" t="s">
        <v>197</v>
      </c>
      <c r="D69" s="258" t="s">
        <v>764</v>
      </c>
      <c r="E69" s="259">
        <v>16.4</v>
      </c>
      <c r="F69" s="463"/>
      <c r="G69" s="463">
        <f t="shared" si="1"/>
        <v>0</v>
      </c>
      <c r="H69" s="259">
        <v>0</v>
      </c>
      <c r="K69" s="460"/>
    </row>
    <row r="70" spans="1:11" s="2" customFormat="1" ht="21" customHeight="1">
      <c r="A70" s="260">
        <v>52</v>
      </c>
      <c r="B70" s="261" t="s">
        <v>198</v>
      </c>
      <c r="C70" s="261" t="s">
        <v>199</v>
      </c>
      <c r="D70" s="261" t="s">
        <v>140</v>
      </c>
      <c r="E70" s="262">
        <v>4</v>
      </c>
      <c r="F70" s="464"/>
      <c r="G70" s="464">
        <f t="shared" si="1"/>
        <v>0</v>
      </c>
      <c r="H70" s="262">
        <v>0</v>
      </c>
      <c r="K70" s="460"/>
    </row>
    <row r="71" spans="1:11" s="2" customFormat="1" ht="21" customHeight="1">
      <c r="A71" s="260">
        <v>53</v>
      </c>
      <c r="B71" s="261" t="s">
        <v>198</v>
      </c>
      <c r="C71" s="261" t="s">
        <v>200</v>
      </c>
      <c r="D71" s="261" t="s">
        <v>140</v>
      </c>
      <c r="E71" s="262">
        <v>4</v>
      </c>
      <c r="F71" s="464"/>
      <c r="G71" s="464">
        <f t="shared" si="1"/>
        <v>0</v>
      </c>
      <c r="H71" s="262">
        <v>0</v>
      </c>
      <c r="K71" s="460"/>
    </row>
    <row r="72" spans="1:11" s="2" customFormat="1" ht="21" customHeight="1">
      <c r="A72" s="260">
        <v>54</v>
      </c>
      <c r="B72" s="261" t="s">
        <v>198</v>
      </c>
      <c r="C72" s="261" t="s">
        <v>201</v>
      </c>
      <c r="D72" s="261" t="s">
        <v>202</v>
      </c>
      <c r="E72" s="262">
        <v>4</v>
      </c>
      <c r="F72" s="464"/>
      <c r="G72" s="464">
        <f t="shared" si="1"/>
        <v>0</v>
      </c>
      <c r="H72" s="262">
        <v>0</v>
      </c>
      <c r="K72" s="460"/>
    </row>
    <row r="73" spans="1:11" s="2" customFormat="1" ht="21" customHeight="1">
      <c r="A73" s="257">
        <v>55</v>
      </c>
      <c r="B73" s="258" t="s">
        <v>310</v>
      </c>
      <c r="C73" s="258" t="s">
        <v>311</v>
      </c>
      <c r="D73" s="258" t="s">
        <v>312</v>
      </c>
      <c r="E73" s="259">
        <v>30.4</v>
      </c>
      <c r="F73" s="463"/>
      <c r="G73" s="463">
        <f t="shared" si="1"/>
        <v>0</v>
      </c>
      <c r="H73" s="259">
        <v>0</v>
      </c>
      <c r="K73" s="460"/>
    </row>
    <row r="74" spans="1:11" s="2" customFormat="1" ht="21" customHeight="1">
      <c r="A74" s="257">
        <v>56</v>
      </c>
      <c r="B74" s="258" t="s">
        <v>313</v>
      </c>
      <c r="C74" s="258" t="s">
        <v>314</v>
      </c>
      <c r="D74" s="258" t="s">
        <v>764</v>
      </c>
      <c r="E74" s="259">
        <v>16.4</v>
      </c>
      <c r="F74" s="463"/>
      <c r="G74" s="463">
        <f t="shared" si="1"/>
        <v>0</v>
      </c>
      <c r="H74" s="259">
        <v>0</v>
      </c>
      <c r="K74" s="460"/>
    </row>
    <row r="75" spans="1:11" s="2" customFormat="1" ht="21" customHeight="1">
      <c r="A75" s="257">
        <v>57</v>
      </c>
      <c r="B75" s="258" t="s">
        <v>315</v>
      </c>
      <c r="C75" s="258" t="s">
        <v>316</v>
      </c>
      <c r="D75" s="258" t="s">
        <v>140</v>
      </c>
      <c r="E75" s="259">
        <v>32</v>
      </c>
      <c r="F75" s="463"/>
      <c r="G75" s="463">
        <f t="shared" si="1"/>
        <v>0</v>
      </c>
      <c r="H75" s="259">
        <v>0</v>
      </c>
      <c r="K75" s="460"/>
    </row>
    <row r="76" spans="1:11" s="2" customFormat="1" ht="21" customHeight="1">
      <c r="A76" s="257">
        <v>58</v>
      </c>
      <c r="B76" s="258" t="s">
        <v>317</v>
      </c>
      <c r="C76" s="258" t="s">
        <v>318</v>
      </c>
      <c r="D76" s="258" t="s">
        <v>140</v>
      </c>
      <c r="E76" s="259">
        <v>16.4</v>
      </c>
      <c r="F76" s="463"/>
      <c r="G76" s="463">
        <f t="shared" si="1"/>
        <v>0</v>
      </c>
      <c r="H76" s="259">
        <v>0</v>
      </c>
      <c r="K76" s="460"/>
    </row>
    <row r="77" spans="1:11" s="2" customFormat="1" ht="21" customHeight="1">
      <c r="A77" s="257">
        <v>59</v>
      </c>
      <c r="B77" s="258" t="s">
        <v>319</v>
      </c>
      <c r="C77" s="258" t="s">
        <v>320</v>
      </c>
      <c r="D77" s="258" t="s">
        <v>764</v>
      </c>
      <c r="E77" s="259">
        <v>16.4</v>
      </c>
      <c r="F77" s="463"/>
      <c r="G77" s="463">
        <f t="shared" si="1"/>
        <v>0</v>
      </c>
      <c r="H77" s="259">
        <v>0</v>
      </c>
      <c r="K77" s="460"/>
    </row>
    <row r="78" spans="1:11" s="2" customFormat="1" ht="21" customHeight="1">
      <c r="A78" s="260">
        <v>60</v>
      </c>
      <c r="B78" s="261" t="s">
        <v>321</v>
      </c>
      <c r="C78" s="261" t="s">
        <v>322</v>
      </c>
      <c r="D78" s="261" t="s">
        <v>764</v>
      </c>
      <c r="E78" s="262">
        <v>8.2</v>
      </c>
      <c r="F78" s="464"/>
      <c r="G78" s="464">
        <f t="shared" si="1"/>
        <v>0</v>
      </c>
      <c r="H78" s="262">
        <v>0</v>
      </c>
      <c r="K78" s="460"/>
    </row>
    <row r="79" spans="1:11" s="2" customFormat="1" ht="21" customHeight="1">
      <c r="A79" s="260">
        <v>61</v>
      </c>
      <c r="B79" s="261" t="s">
        <v>321</v>
      </c>
      <c r="C79" s="261" t="s">
        <v>323</v>
      </c>
      <c r="D79" s="261" t="s">
        <v>764</v>
      </c>
      <c r="E79" s="262">
        <v>8.2</v>
      </c>
      <c r="F79" s="464"/>
      <c r="G79" s="464">
        <f t="shared" si="1"/>
        <v>0</v>
      </c>
      <c r="H79" s="262">
        <v>0</v>
      </c>
      <c r="K79" s="460"/>
    </row>
    <row r="80" spans="1:11" s="2" customFormat="1" ht="21" customHeight="1">
      <c r="A80" s="257">
        <v>62</v>
      </c>
      <c r="B80" s="258" t="s">
        <v>324</v>
      </c>
      <c r="C80" s="258" t="s">
        <v>325</v>
      </c>
      <c r="D80" s="258" t="s">
        <v>140</v>
      </c>
      <c r="E80" s="259">
        <v>2</v>
      </c>
      <c r="F80" s="463"/>
      <c r="G80" s="463">
        <f t="shared" si="1"/>
        <v>0</v>
      </c>
      <c r="H80" s="259">
        <v>0</v>
      </c>
      <c r="K80" s="460"/>
    </row>
    <row r="81" spans="1:11" s="2" customFormat="1" ht="21" customHeight="1">
      <c r="A81" s="257">
        <v>63</v>
      </c>
      <c r="B81" s="258" t="s">
        <v>324</v>
      </c>
      <c r="C81" s="258" t="s">
        <v>326</v>
      </c>
      <c r="D81" s="258" t="s">
        <v>140</v>
      </c>
      <c r="E81" s="259">
        <v>2</v>
      </c>
      <c r="F81" s="463"/>
      <c r="G81" s="463">
        <f t="shared" si="1"/>
        <v>0</v>
      </c>
      <c r="H81" s="259">
        <v>0</v>
      </c>
      <c r="K81" s="460"/>
    </row>
    <row r="82" spans="1:11" s="2" customFormat="1" ht="21" customHeight="1">
      <c r="A82" s="257">
        <v>64</v>
      </c>
      <c r="B82" s="258" t="s">
        <v>327</v>
      </c>
      <c r="C82" s="258" t="s">
        <v>328</v>
      </c>
      <c r="D82" s="258" t="s">
        <v>140</v>
      </c>
      <c r="E82" s="259">
        <v>4</v>
      </c>
      <c r="F82" s="463"/>
      <c r="G82" s="463">
        <f t="shared" si="1"/>
        <v>0</v>
      </c>
      <c r="H82" s="259">
        <v>0</v>
      </c>
      <c r="K82" s="460"/>
    </row>
    <row r="83" spans="1:11" s="2" customFormat="1" ht="21" customHeight="1">
      <c r="A83" s="257">
        <v>65</v>
      </c>
      <c r="B83" s="258" t="s">
        <v>329</v>
      </c>
      <c r="C83" s="258" t="s">
        <v>330</v>
      </c>
      <c r="D83" s="258" t="s">
        <v>764</v>
      </c>
      <c r="E83" s="259">
        <v>14</v>
      </c>
      <c r="F83" s="463"/>
      <c r="G83" s="463">
        <f>ROUND(E83*F83,2)</f>
        <v>0</v>
      </c>
      <c r="H83" s="259">
        <v>0</v>
      </c>
      <c r="K83" s="460"/>
    </row>
    <row r="84" spans="1:11" s="2" customFormat="1" ht="27.75" customHeight="1">
      <c r="A84" s="254"/>
      <c r="B84" s="255" t="s">
        <v>104</v>
      </c>
      <c r="C84" s="255" t="s">
        <v>105</v>
      </c>
      <c r="D84" s="255"/>
      <c r="E84" s="256"/>
      <c r="F84" s="462"/>
      <c r="G84" s="462">
        <f>SUM(G85:G89)</f>
        <v>0</v>
      </c>
      <c r="H84" s="256">
        <f>SUM(H85:H89)</f>
        <v>0</v>
      </c>
      <c r="K84" s="460"/>
    </row>
    <row r="85" spans="1:11" s="2" customFormat="1" ht="21" customHeight="1">
      <c r="A85" s="257">
        <v>66</v>
      </c>
      <c r="B85" s="258" t="s">
        <v>331</v>
      </c>
      <c r="C85" s="258" t="s">
        <v>332</v>
      </c>
      <c r="D85" s="258" t="s">
        <v>778</v>
      </c>
      <c r="E85" s="259">
        <v>0.099</v>
      </c>
      <c r="F85" s="463"/>
      <c r="G85" s="463">
        <f>ROUND(E85*F85,2)</f>
        <v>0</v>
      </c>
      <c r="H85" s="259">
        <v>0</v>
      </c>
      <c r="K85" s="460"/>
    </row>
    <row r="86" spans="1:11" s="2" customFormat="1" ht="21" customHeight="1">
      <c r="A86" s="260">
        <v>67</v>
      </c>
      <c r="B86" s="261" t="s">
        <v>333</v>
      </c>
      <c r="C86" s="261" t="s">
        <v>334</v>
      </c>
      <c r="D86" s="261" t="s">
        <v>140</v>
      </c>
      <c r="E86" s="262">
        <v>10</v>
      </c>
      <c r="F86" s="464"/>
      <c r="G86" s="464">
        <f>ROUND(E86*F86,2)</f>
        <v>0</v>
      </c>
      <c r="H86" s="262">
        <v>0</v>
      </c>
      <c r="K86" s="460"/>
    </row>
    <row r="87" spans="1:11" s="2" customFormat="1" ht="21" customHeight="1">
      <c r="A87" s="260">
        <v>68</v>
      </c>
      <c r="B87" s="261" t="s">
        <v>333</v>
      </c>
      <c r="C87" s="261" t="s">
        <v>335</v>
      </c>
      <c r="D87" s="261" t="s">
        <v>140</v>
      </c>
      <c r="E87" s="262">
        <v>2</v>
      </c>
      <c r="F87" s="464"/>
      <c r="G87" s="464">
        <f>ROUND(E87*F87,2)</f>
        <v>0</v>
      </c>
      <c r="H87" s="262">
        <v>0</v>
      </c>
      <c r="K87" s="460"/>
    </row>
    <row r="88" spans="1:11" s="2" customFormat="1" ht="21" customHeight="1">
      <c r="A88" s="260">
        <v>69</v>
      </c>
      <c r="B88" s="261" t="s">
        <v>336</v>
      </c>
      <c r="C88" s="261" t="s">
        <v>337</v>
      </c>
      <c r="D88" s="261" t="s">
        <v>140</v>
      </c>
      <c r="E88" s="262">
        <v>2</v>
      </c>
      <c r="F88" s="464"/>
      <c r="G88" s="464">
        <f>ROUND(E88*F88,2)</f>
        <v>0</v>
      </c>
      <c r="H88" s="262">
        <v>0</v>
      </c>
      <c r="K88" s="460"/>
    </row>
    <row r="89" spans="1:11" s="2" customFormat="1" ht="21" customHeight="1">
      <c r="A89" s="260">
        <v>70</v>
      </c>
      <c r="B89" s="261" t="s">
        <v>336</v>
      </c>
      <c r="C89" s="261" t="s">
        <v>338</v>
      </c>
      <c r="D89" s="261" t="s">
        <v>140</v>
      </c>
      <c r="E89" s="262">
        <v>2</v>
      </c>
      <c r="F89" s="464"/>
      <c r="G89" s="464">
        <f>ROUND(E89*F89,2)</f>
        <v>0</v>
      </c>
      <c r="H89" s="262">
        <v>0</v>
      </c>
      <c r="K89" s="460"/>
    </row>
    <row r="90" spans="1:8" s="2" customFormat="1" ht="30" customHeight="1">
      <c r="A90" s="266"/>
      <c r="B90" s="267"/>
      <c r="C90" s="267" t="s">
        <v>746</v>
      </c>
      <c r="D90" s="267"/>
      <c r="E90" s="268"/>
      <c r="F90" s="465"/>
      <c r="G90" s="465">
        <f>G13+G49</f>
        <v>0</v>
      </c>
      <c r="H90" s="268">
        <f>H13+H49</f>
        <v>0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77" r:id="rId1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view="pageBreakPreview" zoomScaleSheetLayoutView="100" zoomScalePageLayoutView="0" workbookViewId="0" topLeftCell="A1">
      <pane ySplit="3" topLeftCell="BM16" activePane="bottomLeft" state="frozen"/>
      <selection pane="topLeft" activeCell="A1" sqref="A1"/>
      <selection pane="bottomLeft" activeCell="E22" sqref="E22"/>
    </sheetView>
  </sheetViews>
  <sheetFormatPr defaultColWidth="13.16015625" defaultRowHeight="9" customHeight="1"/>
  <cols>
    <col min="1" max="1" width="3.83203125" style="2" customWidth="1"/>
    <col min="2" max="2" width="3.16015625" style="2" customWidth="1"/>
    <col min="3" max="3" width="4.83203125" style="2" customWidth="1"/>
    <col min="4" max="4" width="14.66015625" style="2" customWidth="1"/>
    <col min="5" max="5" width="18.5" style="2" customWidth="1"/>
    <col min="6" max="6" width="0.65625" style="2" customWidth="1"/>
    <col min="7" max="7" width="4" style="2" customWidth="1"/>
    <col min="8" max="8" width="3.83203125" style="2" customWidth="1"/>
    <col min="9" max="9" width="15.5" style="2" customWidth="1"/>
    <col min="10" max="10" width="20.16015625" style="2" customWidth="1"/>
    <col min="11" max="11" width="0.82421875" style="2" customWidth="1"/>
    <col min="12" max="12" width="3.83203125" style="2" customWidth="1"/>
    <col min="13" max="13" width="4.66015625" style="2" customWidth="1"/>
    <col min="14" max="14" width="11.33203125" style="2" customWidth="1"/>
    <col min="15" max="15" width="5.5" style="2" customWidth="1"/>
    <col min="16" max="16" width="19.16015625" style="2" customWidth="1"/>
    <col min="17" max="17" width="9.33203125" style="2" customWidth="1"/>
    <col min="18" max="18" width="18.16015625" style="2" customWidth="1"/>
    <col min="19" max="19" width="0.65625" style="2" customWidth="1"/>
    <col min="20" max="16384" width="13.16015625" style="1" customWidth="1"/>
  </cols>
  <sheetData>
    <row r="1" spans="1:19" s="2" customFormat="1" ht="14.2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  <c r="P1" s="151"/>
      <c r="Q1" s="151"/>
      <c r="R1" s="151"/>
      <c r="S1" s="153"/>
    </row>
    <row r="2" spans="1:19" s="2" customFormat="1" ht="21" customHeight="1">
      <c r="A2" s="154"/>
      <c r="B2" s="131"/>
      <c r="C2" s="131"/>
      <c r="D2" s="131"/>
      <c r="E2" s="131"/>
      <c r="F2" s="131"/>
      <c r="G2" s="155" t="s">
        <v>560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56"/>
    </row>
    <row r="3" spans="1:19" s="2" customFormat="1" ht="11.25" customHeight="1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9"/>
    </row>
    <row r="4" spans="1:19" s="2" customFormat="1" ht="9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" customHeight="1">
      <c r="A5" s="18"/>
      <c r="B5" s="16" t="s">
        <v>561</v>
      </c>
      <c r="C5" s="16"/>
      <c r="D5" s="16"/>
      <c r="E5" s="788" t="s">
        <v>661</v>
      </c>
      <c r="F5" s="789"/>
      <c r="G5" s="789"/>
      <c r="H5" s="789"/>
      <c r="I5" s="789"/>
      <c r="J5" s="789"/>
      <c r="K5" s="789"/>
      <c r="L5" s="789"/>
      <c r="M5" s="790"/>
      <c r="N5" s="16"/>
      <c r="O5" s="16"/>
      <c r="P5" s="16" t="s">
        <v>563</v>
      </c>
      <c r="Q5" s="160"/>
      <c r="R5" s="20"/>
      <c r="S5" s="21"/>
    </row>
    <row r="6" spans="1:19" s="2" customFormat="1" ht="24" customHeight="1">
      <c r="A6" s="18"/>
      <c r="B6" s="16" t="s">
        <v>705</v>
      </c>
      <c r="C6" s="16"/>
      <c r="D6" s="16"/>
      <c r="E6" s="777" t="s">
        <v>716</v>
      </c>
      <c r="F6" s="778"/>
      <c r="G6" s="778"/>
      <c r="H6" s="778"/>
      <c r="I6" s="778"/>
      <c r="J6" s="778"/>
      <c r="K6" s="778"/>
      <c r="L6" s="778"/>
      <c r="M6" s="779"/>
      <c r="N6" s="16"/>
      <c r="O6" s="16"/>
      <c r="P6" s="16" t="s">
        <v>564</v>
      </c>
      <c r="Q6" s="161"/>
      <c r="R6" s="23"/>
      <c r="S6" s="21"/>
    </row>
    <row r="7" spans="1:19" s="2" customFormat="1" ht="24" customHeight="1" thickBot="1">
      <c r="A7" s="18"/>
      <c r="B7" s="16" t="s">
        <v>717</v>
      </c>
      <c r="C7" s="16"/>
      <c r="D7" s="16"/>
      <c r="E7" s="780" t="s">
        <v>718</v>
      </c>
      <c r="F7" s="764"/>
      <c r="G7" s="764"/>
      <c r="H7" s="764"/>
      <c r="I7" s="764"/>
      <c r="J7" s="764"/>
      <c r="K7" s="764"/>
      <c r="L7" s="764"/>
      <c r="M7" s="765"/>
      <c r="N7" s="16"/>
      <c r="O7" s="16"/>
      <c r="P7" s="16" t="s">
        <v>565</v>
      </c>
      <c r="Q7" s="24" t="s">
        <v>566</v>
      </c>
      <c r="R7" s="25"/>
      <c r="S7" s="21"/>
    </row>
    <row r="8" spans="1:19" s="2" customFormat="1" ht="24" customHeight="1" thickBot="1">
      <c r="A8" s="18"/>
      <c r="B8" s="766"/>
      <c r="C8" s="766"/>
      <c r="D8" s="76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567</v>
      </c>
      <c r="Q8" s="16" t="s">
        <v>568</v>
      </c>
      <c r="R8" s="16"/>
      <c r="S8" s="21"/>
    </row>
    <row r="9" spans="1:19" s="2" customFormat="1" ht="24" customHeight="1" thickBot="1">
      <c r="A9" s="18"/>
      <c r="B9" s="16" t="s">
        <v>569</v>
      </c>
      <c r="C9" s="16"/>
      <c r="D9" s="16"/>
      <c r="E9" s="797" t="s">
        <v>570</v>
      </c>
      <c r="F9" s="798"/>
      <c r="G9" s="798"/>
      <c r="H9" s="798"/>
      <c r="I9" s="798"/>
      <c r="J9" s="798"/>
      <c r="K9" s="798"/>
      <c r="L9" s="798"/>
      <c r="M9" s="799"/>
      <c r="N9" s="16"/>
      <c r="O9" s="16"/>
      <c r="P9" s="26" t="s">
        <v>571</v>
      </c>
      <c r="Q9" s="129"/>
      <c r="R9" s="128"/>
      <c r="S9" s="21"/>
    </row>
    <row r="10" spans="1:19" s="2" customFormat="1" ht="24" customHeight="1" thickBot="1">
      <c r="A10" s="18"/>
      <c r="B10" s="16" t="s">
        <v>572</v>
      </c>
      <c r="C10" s="16"/>
      <c r="D10" s="16"/>
      <c r="E10" s="803" t="s">
        <v>573</v>
      </c>
      <c r="F10" s="781"/>
      <c r="G10" s="781"/>
      <c r="H10" s="781"/>
      <c r="I10" s="781"/>
      <c r="J10" s="781"/>
      <c r="K10" s="781"/>
      <c r="L10" s="781"/>
      <c r="M10" s="782"/>
      <c r="N10" s="16"/>
      <c r="O10" s="16"/>
      <c r="P10" s="26" t="s">
        <v>574</v>
      </c>
      <c r="Q10" s="129" t="s">
        <v>575</v>
      </c>
      <c r="R10" s="128"/>
      <c r="S10" s="21"/>
    </row>
    <row r="11" spans="1:19" s="2" customFormat="1" ht="24" customHeight="1" thickBot="1">
      <c r="A11" s="18"/>
      <c r="B11" s="16" t="s">
        <v>576</v>
      </c>
      <c r="C11" s="16"/>
      <c r="D11" s="16"/>
      <c r="E11" s="803" t="s">
        <v>577</v>
      </c>
      <c r="F11" s="781"/>
      <c r="G11" s="781"/>
      <c r="H11" s="781"/>
      <c r="I11" s="781"/>
      <c r="J11" s="781"/>
      <c r="K11" s="781"/>
      <c r="L11" s="781"/>
      <c r="M11" s="782"/>
      <c r="N11" s="16"/>
      <c r="O11" s="16"/>
      <c r="P11" s="26"/>
      <c r="Q11" s="129"/>
      <c r="R11" s="128"/>
      <c r="S11" s="21"/>
    </row>
    <row r="12" spans="1:19" s="2" customFormat="1" ht="21" customHeight="1" thickBot="1">
      <c r="A12" s="29"/>
      <c r="B12" s="801" t="s">
        <v>578</v>
      </c>
      <c r="C12" s="801"/>
      <c r="D12" s="801"/>
      <c r="E12" s="783"/>
      <c r="F12" s="768"/>
      <c r="G12" s="768"/>
      <c r="H12" s="768"/>
      <c r="I12" s="768"/>
      <c r="J12" s="768"/>
      <c r="K12" s="768"/>
      <c r="L12" s="768"/>
      <c r="M12" s="769"/>
      <c r="N12" s="28"/>
      <c r="O12" s="28"/>
      <c r="P12" s="30"/>
      <c r="Q12" s="770"/>
      <c r="R12" s="771"/>
      <c r="S12" s="31"/>
    </row>
    <row r="13" spans="1:19" s="2" customFormat="1" ht="9.75" customHeight="1" thickBot="1">
      <c r="A13" s="29"/>
      <c r="B13" s="28"/>
      <c r="C13" s="28"/>
      <c r="D13" s="28"/>
      <c r="E13" s="135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135"/>
      <c r="Q13" s="135"/>
      <c r="R13" s="28"/>
      <c r="S13" s="31"/>
    </row>
    <row r="14" spans="1:19" s="2" customFormat="1" ht="18" customHeight="1" thickBot="1">
      <c r="A14" s="18"/>
      <c r="B14" s="16"/>
      <c r="C14" s="16"/>
      <c r="D14" s="16"/>
      <c r="E14" s="162" t="s">
        <v>579</v>
      </c>
      <c r="F14" s="16"/>
      <c r="G14" s="28"/>
      <c r="H14" s="16" t="s">
        <v>580</v>
      </c>
      <c r="I14" s="28"/>
      <c r="J14" s="16"/>
      <c r="K14" s="16"/>
      <c r="L14" s="16"/>
      <c r="M14" s="16"/>
      <c r="N14" s="16"/>
      <c r="O14" s="16"/>
      <c r="P14" s="16" t="s">
        <v>582</v>
      </c>
      <c r="Q14" s="19"/>
      <c r="R14" s="20"/>
      <c r="S14" s="21"/>
    </row>
    <row r="15" spans="1:19" s="2" customFormat="1" ht="18" customHeight="1" thickBot="1">
      <c r="A15" s="18"/>
      <c r="B15" s="16"/>
      <c r="C15" s="16"/>
      <c r="D15" s="16"/>
      <c r="E15" s="30"/>
      <c r="F15" s="16"/>
      <c r="G15" s="28"/>
      <c r="H15" s="772"/>
      <c r="I15" s="773"/>
      <c r="J15" s="16"/>
      <c r="K15" s="16"/>
      <c r="L15" s="16"/>
      <c r="M15" s="16"/>
      <c r="N15" s="16"/>
      <c r="O15" s="16"/>
      <c r="P15" s="163" t="s">
        <v>583</v>
      </c>
      <c r="Q15" s="164"/>
      <c r="R15" s="25"/>
      <c r="S15" s="21"/>
    </row>
    <row r="16" spans="1:19" s="2" customFormat="1" ht="9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7"/>
    </row>
    <row r="17" spans="1:19" s="2" customFormat="1" ht="20.25" customHeight="1">
      <c r="A17" s="165"/>
      <c r="B17" s="166"/>
      <c r="C17" s="166"/>
      <c r="D17" s="166"/>
      <c r="E17" s="40" t="s">
        <v>706</v>
      </c>
      <c r="F17" s="166"/>
      <c r="G17" s="166"/>
      <c r="H17" s="166"/>
      <c r="I17" s="166"/>
      <c r="J17" s="166"/>
      <c r="K17" s="166"/>
      <c r="L17" s="166"/>
      <c r="M17" s="166"/>
      <c r="N17" s="166"/>
      <c r="O17" s="36"/>
      <c r="P17" s="166"/>
      <c r="Q17" s="166"/>
      <c r="R17" s="166"/>
      <c r="S17" s="167"/>
    </row>
    <row r="18" spans="1:19" s="2" customFormat="1" ht="21" customHeight="1">
      <c r="A18" s="168" t="s">
        <v>707</v>
      </c>
      <c r="B18" s="169"/>
      <c r="C18" s="169"/>
      <c r="D18" s="170"/>
      <c r="E18" s="171" t="s">
        <v>589</v>
      </c>
      <c r="F18" s="170"/>
      <c r="G18" s="171" t="s">
        <v>708</v>
      </c>
      <c r="H18" s="169"/>
      <c r="I18" s="170"/>
      <c r="J18" s="171" t="s">
        <v>709</v>
      </c>
      <c r="K18" s="169"/>
      <c r="L18" s="171" t="s">
        <v>710</v>
      </c>
      <c r="M18" s="169"/>
      <c r="N18" s="169"/>
      <c r="O18" s="172"/>
      <c r="P18" s="170"/>
      <c r="Q18" s="171" t="s">
        <v>711</v>
      </c>
      <c r="R18" s="169"/>
      <c r="S18" s="173"/>
    </row>
    <row r="19" spans="1:19" s="2" customFormat="1" ht="18.75" customHeight="1">
      <c r="A19" s="174"/>
      <c r="B19" s="175"/>
      <c r="C19" s="175"/>
      <c r="D19" s="176">
        <v>0</v>
      </c>
      <c r="E19" s="92">
        <v>0</v>
      </c>
      <c r="F19" s="177"/>
      <c r="G19" s="178"/>
      <c r="H19" s="175"/>
      <c r="I19" s="176">
        <v>0</v>
      </c>
      <c r="J19" s="92">
        <v>0</v>
      </c>
      <c r="K19" s="179"/>
      <c r="L19" s="178"/>
      <c r="M19" s="175"/>
      <c r="N19" s="175"/>
      <c r="O19" s="180"/>
      <c r="P19" s="176">
        <v>0</v>
      </c>
      <c r="Q19" s="178"/>
      <c r="R19" s="181">
        <v>0</v>
      </c>
      <c r="S19" s="182"/>
    </row>
    <row r="20" spans="1:19" s="2" customFormat="1" ht="20.25" customHeight="1">
      <c r="A20" s="165"/>
      <c r="B20" s="166"/>
      <c r="C20" s="166"/>
      <c r="D20" s="166"/>
      <c r="E20" s="40" t="s">
        <v>712</v>
      </c>
      <c r="F20" s="166"/>
      <c r="G20" s="166"/>
      <c r="H20" s="166"/>
      <c r="I20" s="166"/>
      <c r="J20" s="183" t="s">
        <v>591</v>
      </c>
      <c r="K20" s="166"/>
      <c r="L20" s="166"/>
      <c r="M20" s="166"/>
      <c r="N20" s="166"/>
      <c r="O20" s="36"/>
      <c r="P20" s="166"/>
      <c r="Q20" s="166"/>
      <c r="R20" s="166"/>
      <c r="S20" s="167"/>
    </row>
    <row r="21" spans="1:19" s="2" customFormat="1" ht="18.75" customHeight="1">
      <c r="A21" s="64" t="s">
        <v>592</v>
      </c>
      <c r="B21" s="184"/>
      <c r="C21" s="66" t="s">
        <v>593</v>
      </c>
      <c r="D21" s="67"/>
      <c r="E21" s="67"/>
      <c r="F21" s="69"/>
      <c r="G21" s="64" t="s">
        <v>594</v>
      </c>
      <c r="H21" s="65"/>
      <c r="I21" s="66" t="s">
        <v>595</v>
      </c>
      <c r="J21" s="67"/>
      <c r="K21" s="67"/>
      <c r="L21" s="64" t="s">
        <v>596</v>
      </c>
      <c r="M21" s="65"/>
      <c r="N21" s="66" t="s">
        <v>597</v>
      </c>
      <c r="O21" s="70"/>
      <c r="P21" s="67"/>
      <c r="Q21" s="67"/>
      <c r="R21" s="67"/>
      <c r="S21" s="69"/>
    </row>
    <row r="22" spans="1:19" s="2" customFormat="1" ht="18.75" customHeight="1">
      <c r="A22" s="71" t="s">
        <v>598</v>
      </c>
      <c r="B22" s="185" t="s">
        <v>599</v>
      </c>
      <c r="C22" s="186"/>
      <c r="D22" s="74" t="s">
        <v>600</v>
      </c>
      <c r="E22" s="75">
        <f>'9310010201 - Krycí list rozpočt'!E22</f>
        <v>0</v>
      </c>
      <c r="F22" s="187"/>
      <c r="G22" s="71" t="s">
        <v>601</v>
      </c>
      <c r="H22" s="77" t="s">
        <v>713</v>
      </c>
      <c r="I22" s="112"/>
      <c r="J22" s="188">
        <v>0</v>
      </c>
      <c r="K22" s="189"/>
      <c r="L22" s="71" t="s">
        <v>603</v>
      </c>
      <c r="M22" s="80" t="s">
        <v>604</v>
      </c>
      <c r="N22" s="87"/>
      <c r="O22" s="172"/>
      <c r="P22" s="87"/>
      <c r="Q22" s="190"/>
      <c r="R22" s="75">
        <v>0</v>
      </c>
      <c r="S22" s="187"/>
    </row>
    <row r="23" spans="1:19" s="2" customFormat="1" ht="18.75" customHeight="1">
      <c r="A23" s="71" t="s">
        <v>605</v>
      </c>
      <c r="B23" s="191"/>
      <c r="C23" s="192"/>
      <c r="D23" s="74" t="s">
        <v>606</v>
      </c>
      <c r="E23" s="75">
        <f>'9310010201 - Krycí list rozpočt'!E23</f>
        <v>0</v>
      </c>
      <c r="F23" s="187"/>
      <c r="G23" s="71" t="s">
        <v>607</v>
      </c>
      <c r="H23" s="16" t="s">
        <v>608</v>
      </c>
      <c r="I23" s="112"/>
      <c r="J23" s="188">
        <v>0</v>
      </c>
      <c r="K23" s="189"/>
      <c r="L23" s="71" t="s">
        <v>609</v>
      </c>
      <c r="M23" s="80" t="s">
        <v>610</v>
      </c>
      <c r="N23" s="87"/>
      <c r="O23" s="172"/>
      <c r="P23" s="87"/>
      <c r="Q23" s="190"/>
      <c r="R23" s="75">
        <v>0</v>
      </c>
      <c r="S23" s="187"/>
    </row>
    <row r="24" spans="1:19" s="2" customFormat="1" ht="18.75" customHeight="1">
      <c r="A24" s="71" t="s">
        <v>611</v>
      </c>
      <c r="B24" s="185" t="s">
        <v>612</v>
      </c>
      <c r="C24" s="186"/>
      <c r="D24" s="74" t="s">
        <v>600</v>
      </c>
      <c r="E24" s="75">
        <f>'9310010201 - Krycí list rozpočt'!E24</f>
        <v>0</v>
      </c>
      <c r="F24" s="187"/>
      <c r="G24" s="71" t="s">
        <v>613</v>
      </c>
      <c r="H24" s="77" t="s">
        <v>614</v>
      </c>
      <c r="I24" s="112"/>
      <c r="J24" s="188">
        <v>0</v>
      </c>
      <c r="K24" s="189"/>
      <c r="L24" s="71" t="s">
        <v>615</v>
      </c>
      <c r="M24" s="80" t="s">
        <v>616</v>
      </c>
      <c r="N24" s="87"/>
      <c r="O24" s="172"/>
      <c r="P24" s="87"/>
      <c r="Q24" s="190"/>
      <c r="R24" s="75">
        <v>0</v>
      </c>
      <c r="S24" s="187"/>
    </row>
    <row r="25" spans="1:19" s="2" customFormat="1" ht="18.75" customHeight="1">
      <c r="A25" s="71" t="s">
        <v>617</v>
      </c>
      <c r="B25" s="191"/>
      <c r="C25" s="192"/>
      <c r="D25" s="74" t="s">
        <v>606</v>
      </c>
      <c r="E25" s="75">
        <f>'9310010201 - Krycí list rozpočt'!E25</f>
        <v>0</v>
      </c>
      <c r="F25" s="187"/>
      <c r="G25" s="71" t="s">
        <v>618</v>
      </c>
      <c r="H25" s="77"/>
      <c r="I25" s="112"/>
      <c r="J25" s="188">
        <v>0</v>
      </c>
      <c r="K25" s="189"/>
      <c r="L25" s="71" t="s">
        <v>619</v>
      </c>
      <c r="M25" s="80" t="s">
        <v>620</v>
      </c>
      <c r="N25" s="87"/>
      <c r="O25" s="172"/>
      <c r="P25" s="87"/>
      <c r="Q25" s="190"/>
      <c r="R25" s="75">
        <v>0</v>
      </c>
      <c r="S25" s="187"/>
    </row>
    <row r="26" spans="1:19" s="2" customFormat="1" ht="18.75" customHeight="1">
      <c r="A26" s="71" t="s">
        <v>621</v>
      </c>
      <c r="B26" s="185" t="s">
        <v>622</v>
      </c>
      <c r="C26" s="186"/>
      <c r="D26" s="74" t="s">
        <v>600</v>
      </c>
      <c r="E26" s="75">
        <v>0</v>
      </c>
      <c r="F26" s="187"/>
      <c r="G26" s="86"/>
      <c r="H26" s="87"/>
      <c r="I26" s="112"/>
      <c r="J26" s="188"/>
      <c r="K26" s="189"/>
      <c r="L26" s="71" t="s">
        <v>623</v>
      </c>
      <c r="M26" s="80" t="s">
        <v>624</v>
      </c>
      <c r="N26" s="87"/>
      <c r="O26" s="172"/>
      <c r="P26" s="87"/>
      <c r="Q26" s="190"/>
      <c r="R26" s="75">
        <v>0</v>
      </c>
      <c r="S26" s="187"/>
    </row>
    <row r="27" spans="1:19" s="2" customFormat="1" ht="18.75" customHeight="1">
      <c r="A27" s="71" t="s">
        <v>625</v>
      </c>
      <c r="B27" s="191"/>
      <c r="C27" s="192"/>
      <c r="D27" s="74" t="s">
        <v>606</v>
      </c>
      <c r="E27" s="75">
        <v>0</v>
      </c>
      <c r="F27" s="187"/>
      <c r="G27" s="86"/>
      <c r="H27" s="87"/>
      <c r="I27" s="112"/>
      <c r="J27" s="188"/>
      <c r="K27" s="189"/>
      <c r="L27" s="71" t="s">
        <v>626</v>
      </c>
      <c r="M27" s="77" t="s">
        <v>627</v>
      </c>
      <c r="N27" s="87"/>
      <c r="O27" s="172"/>
      <c r="P27" s="87"/>
      <c r="Q27" s="112"/>
      <c r="R27" s="75">
        <v>0</v>
      </c>
      <c r="S27" s="187"/>
    </row>
    <row r="28" spans="1:19" s="2" customFormat="1" ht="18.75" customHeight="1">
      <c r="A28" s="71" t="s">
        <v>628</v>
      </c>
      <c r="B28" s="802" t="s">
        <v>629</v>
      </c>
      <c r="C28" s="802"/>
      <c r="D28" s="802"/>
      <c r="E28" s="193">
        <f>SUM(E22:E27)</f>
        <v>0</v>
      </c>
      <c r="F28" s="167"/>
      <c r="G28" s="71" t="s">
        <v>630</v>
      </c>
      <c r="H28" s="89" t="s">
        <v>631</v>
      </c>
      <c r="I28" s="112"/>
      <c r="J28" s="194"/>
      <c r="K28" s="195"/>
      <c r="L28" s="71" t="s">
        <v>632</v>
      </c>
      <c r="M28" s="89" t="s">
        <v>633</v>
      </c>
      <c r="N28" s="87"/>
      <c r="O28" s="172"/>
      <c r="P28" s="87"/>
      <c r="Q28" s="112"/>
      <c r="R28" s="193">
        <v>0</v>
      </c>
      <c r="S28" s="167"/>
    </row>
    <row r="29" spans="1:19" s="2" customFormat="1" ht="18.75" customHeight="1">
      <c r="A29" s="90" t="s">
        <v>634</v>
      </c>
      <c r="B29" s="91" t="s">
        <v>635</v>
      </c>
      <c r="C29" s="196"/>
      <c r="D29" s="197"/>
      <c r="E29" s="198">
        <v>0</v>
      </c>
      <c r="F29" s="37"/>
      <c r="G29" s="90" t="s">
        <v>636</v>
      </c>
      <c r="H29" s="91" t="s">
        <v>637</v>
      </c>
      <c r="I29" s="197"/>
      <c r="J29" s="199">
        <v>0</v>
      </c>
      <c r="K29" s="200"/>
      <c r="L29" s="90" t="s">
        <v>638</v>
      </c>
      <c r="M29" s="91" t="s">
        <v>639</v>
      </c>
      <c r="N29" s="196"/>
      <c r="O29" s="36"/>
      <c r="P29" s="196"/>
      <c r="Q29" s="197"/>
      <c r="R29" s="198">
        <v>0</v>
      </c>
      <c r="S29" s="37"/>
    </row>
    <row r="30" spans="1:19" s="2" customFormat="1" ht="18.75" customHeight="1">
      <c r="A30" s="93" t="s">
        <v>572</v>
      </c>
      <c r="B30" s="15"/>
      <c r="C30" s="15"/>
      <c r="D30" s="15"/>
      <c r="E30" s="15"/>
      <c r="F30" s="201"/>
      <c r="G30" s="202"/>
      <c r="H30" s="15"/>
      <c r="I30" s="15"/>
      <c r="J30" s="15"/>
      <c r="K30" s="15"/>
      <c r="L30" s="64" t="s">
        <v>640</v>
      </c>
      <c r="M30" s="170"/>
      <c r="N30" s="66" t="s">
        <v>641</v>
      </c>
      <c r="O30" s="70"/>
      <c r="P30" s="169"/>
      <c r="Q30" s="169"/>
      <c r="R30" s="169"/>
      <c r="S30" s="173"/>
    </row>
    <row r="31" spans="1:19" s="2" customFormat="1" ht="18.75" customHeight="1">
      <c r="A31" s="18"/>
      <c r="B31" s="16"/>
      <c r="C31" s="16"/>
      <c r="D31" s="16"/>
      <c r="E31" s="16"/>
      <c r="F31" s="203"/>
      <c r="G31" s="204"/>
      <c r="H31" s="16"/>
      <c r="I31" s="16"/>
      <c r="J31" s="16"/>
      <c r="K31" s="16"/>
      <c r="L31" s="71" t="s">
        <v>642</v>
      </c>
      <c r="M31" s="77" t="s">
        <v>643</v>
      </c>
      <c r="N31" s="87"/>
      <c r="O31" s="172"/>
      <c r="P31" s="87"/>
      <c r="Q31" s="112"/>
      <c r="R31" s="193">
        <f>E28+J28+R28+E29+J29+R29</f>
        <v>0</v>
      </c>
      <c r="S31" s="167"/>
    </row>
    <row r="32" spans="1:19" s="2" customFormat="1" ht="18.75" customHeight="1" thickBot="1">
      <c r="A32" s="104" t="s">
        <v>644</v>
      </c>
      <c r="B32" s="172"/>
      <c r="C32" s="172"/>
      <c r="D32" s="172"/>
      <c r="E32" s="172"/>
      <c r="F32" s="192"/>
      <c r="G32" s="105" t="s">
        <v>645</v>
      </c>
      <c r="H32" s="172"/>
      <c r="I32" s="172"/>
      <c r="J32" s="172"/>
      <c r="K32" s="172"/>
      <c r="L32" s="71" t="s">
        <v>646</v>
      </c>
      <c r="M32" s="80" t="s">
        <v>647</v>
      </c>
      <c r="N32" s="109">
        <v>20</v>
      </c>
      <c r="O32" s="205" t="s">
        <v>648</v>
      </c>
      <c r="P32" s="111">
        <f>R31</f>
        <v>0</v>
      </c>
      <c r="Q32" s="112"/>
      <c r="R32" s="113">
        <f>P32*0.2</f>
        <v>0</v>
      </c>
      <c r="S32" s="206"/>
    </row>
    <row r="33" spans="1:19" s="2" customFormat="1" ht="12.75" customHeight="1" hidden="1">
      <c r="A33" s="114"/>
      <c r="B33" s="207"/>
      <c r="C33" s="207"/>
      <c r="D33" s="207"/>
      <c r="E33" s="207"/>
      <c r="F33" s="186"/>
      <c r="G33" s="208"/>
      <c r="H33" s="207"/>
      <c r="I33" s="207"/>
      <c r="J33" s="207"/>
      <c r="K33" s="207"/>
      <c r="L33" s="209"/>
      <c r="M33" s="210"/>
      <c r="N33" s="211"/>
      <c r="O33" s="212"/>
      <c r="P33" s="213"/>
      <c r="Q33" s="211"/>
      <c r="R33" s="214"/>
      <c r="S33" s="187"/>
    </row>
    <row r="34" spans="1:19" s="2" customFormat="1" ht="35.25" customHeight="1" thickBot="1">
      <c r="A34" s="120" t="s">
        <v>569</v>
      </c>
      <c r="B34" s="215"/>
      <c r="C34" s="215"/>
      <c r="D34" s="215"/>
      <c r="E34" s="16"/>
      <c r="F34" s="203"/>
      <c r="G34" s="204"/>
      <c r="H34" s="16"/>
      <c r="I34" s="16"/>
      <c r="J34" s="16"/>
      <c r="K34" s="16"/>
      <c r="L34" s="90" t="s">
        <v>649</v>
      </c>
      <c r="M34" s="767" t="s">
        <v>650</v>
      </c>
      <c r="N34" s="800"/>
      <c r="O34" s="800"/>
      <c r="P34" s="800"/>
      <c r="Q34" s="197"/>
      <c r="R34" s="216">
        <f>SUM(R31:R33)</f>
        <v>0</v>
      </c>
      <c r="S34" s="128"/>
    </row>
    <row r="35" spans="1:19" s="2" customFormat="1" ht="33" customHeight="1">
      <c r="A35" s="104" t="s">
        <v>644</v>
      </c>
      <c r="B35" s="172"/>
      <c r="C35" s="172"/>
      <c r="D35" s="172"/>
      <c r="E35" s="172"/>
      <c r="F35" s="192"/>
      <c r="G35" s="105" t="s">
        <v>645</v>
      </c>
      <c r="H35" s="172"/>
      <c r="I35" s="172"/>
      <c r="J35" s="172"/>
      <c r="K35" s="172"/>
      <c r="L35" s="64" t="s">
        <v>651</v>
      </c>
      <c r="M35" s="170"/>
      <c r="N35" s="66" t="s">
        <v>652</v>
      </c>
      <c r="O35" s="70"/>
      <c r="P35" s="169"/>
      <c r="Q35" s="169"/>
      <c r="R35" s="217"/>
      <c r="S35" s="173"/>
    </row>
    <row r="36" spans="1:19" s="2" customFormat="1" ht="20.25" customHeight="1">
      <c r="A36" s="123" t="s">
        <v>576</v>
      </c>
      <c r="B36" s="207"/>
      <c r="C36" s="207"/>
      <c r="D36" s="207"/>
      <c r="E36" s="207"/>
      <c r="F36" s="186"/>
      <c r="G36" s="218"/>
      <c r="H36" s="207"/>
      <c r="I36" s="207"/>
      <c r="J36" s="207"/>
      <c r="K36" s="207"/>
      <c r="L36" s="71" t="s">
        <v>653</v>
      </c>
      <c r="M36" s="77" t="s">
        <v>714</v>
      </c>
      <c r="N36" s="87"/>
      <c r="O36" s="172"/>
      <c r="P36" s="87"/>
      <c r="Q36" s="112"/>
      <c r="R36" s="75">
        <v>0</v>
      </c>
      <c r="S36" s="187"/>
    </row>
    <row r="37" spans="1:19" s="2" customFormat="1" ht="18.75" customHeight="1">
      <c r="A37" s="18"/>
      <c r="B37" s="16"/>
      <c r="C37" s="16"/>
      <c r="D37" s="16"/>
      <c r="E37" s="16"/>
      <c r="F37" s="203"/>
      <c r="G37" s="219"/>
      <c r="H37" s="16"/>
      <c r="I37" s="16"/>
      <c r="J37" s="16"/>
      <c r="K37" s="16"/>
      <c r="L37" s="71" t="s">
        <v>655</v>
      </c>
      <c r="M37" s="77" t="s">
        <v>656</v>
      </c>
      <c r="N37" s="87"/>
      <c r="O37" s="172"/>
      <c r="P37" s="87"/>
      <c r="Q37" s="112"/>
      <c r="R37" s="75">
        <v>0</v>
      </c>
      <c r="S37" s="187"/>
    </row>
    <row r="38" spans="1:19" s="2" customFormat="1" ht="18.75" customHeight="1" thickBot="1">
      <c r="A38" s="124" t="s">
        <v>644</v>
      </c>
      <c r="B38" s="36"/>
      <c r="C38" s="36"/>
      <c r="D38" s="36"/>
      <c r="E38" s="36"/>
      <c r="F38" s="220"/>
      <c r="G38" s="126" t="s">
        <v>645</v>
      </c>
      <c r="H38" s="36"/>
      <c r="I38" s="36"/>
      <c r="J38" s="36"/>
      <c r="K38" s="36"/>
      <c r="L38" s="90" t="s">
        <v>657</v>
      </c>
      <c r="M38" s="91" t="s">
        <v>715</v>
      </c>
      <c r="N38" s="196"/>
      <c r="O38" s="221"/>
      <c r="P38" s="196"/>
      <c r="Q38" s="197"/>
      <c r="R38" s="92">
        <v>0</v>
      </c>
      <c r="S38" s="222"/>
    </row>
  </sheetData>
  <sheetProtection/>
  <mergeCells count="13">
    <mergeCell ref="Q12:R12"/>
    <mergeCell ref="H15:I15"/>
    <mergeCell ref="B28:D28"/>
    <mergeCell ref="E5:M5"/>
    <mergeCell ref="E6:M6"/>
    <mergeCell ref="E7:M7"/>
    <mergeCell ref="B8:D8"/>
    <mergeCell ref="E9:M9"/>
    <mergeCell ref="E10:M10"/>
    <mergeCell ref="M34:P34"/>
    <mergeCell ref="E11:M11"/>
    <mergeCell ref="B12:D12"/>
    <mergeCell ref="E12:M12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74" r:id="rId1"/>
  <headerFooter alignWithMargins="0">
    <oddFooter>&amp;C   Strana &amp;P 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view="pageBreakPreview" zoomScaleSheetLayoutView="100" zoomScalePageLayoutView="0" workbookViewId="0" topLeftCell="A1">
      <pane ySplit="3" topLeftCell="BM10" activePane="bottomLeft" state="frozen"/>
      <selection pane="topLeft" activeCell="A1" sqref="A1"/>
      <selection pane="bottomLeft" activeCell="T28" sqref="T28"/>
    </sheetView>
  </sheetViews>
  <sheetFormatPr defaultColWidth="13.16015625" defaultRowHeight="9" customHeight="1"/>
  <cols>
    <col min="1" max="1" width="3.83203125" style="2" customWidth="1"/>
    <col min="2" max="2" width="3.16015625" style="2" customWidth="1"/>
    <col min="3" max="3" width="4.83203125" style="2" customWidth="1"/>
    <col min="4" max="4" width="14.66015625" style="2" customWidth="1"/>
    <col min="5" max="5" width="18.5" style="2" customWidth="1"/>
    <col min="6" max="6" width="0.65625" style="2" customWidth="1"/>
    <col min="7" max="7" width="4" style="2" customWidth="1"/>
    <col min="8" max="8" width="3.83203125" style="2" customWidth="1"/>
    <col min="9" max="9" width="15.5" style="2" customWidth="1"/>
    <col min="10" max="10" width="20.16015625" style="2" customWidth="1"/>
    <col min="11" max="11" width="0.82421875" style="2" customWidth="1"/>
    <col min="12" max="12" width="3.83203125" style="2" customWidth="1"/>
    <col min="13" max="13" width="4.66015625" style="2" customWidth="1"/>
    <col min="14" max="14" width="11.33203125" style="2" customWidth="1"/>
    <col min="15" max="15" width="5.5" style="2" customWidth="1"/>
    <col min="16" max="16" width="19.16015625" style="2" customWidth="1"/>
    <col min="17" max="17" width="9.33203125" style="2" customWidth="1"/>
    <col min="18" max="18" width="18.16015625" style="2" customWidth="1"/>
    <col min="19" max="19" width="0.65625" style="2" customWidth="1"/>
    <col min="20" max="16384" width="13.16015625" style="1" customWidth="1"/>
  </cols>
  <sheetData>
    <row r="1" spans="1:19" s="2" customFormat="1" ht="14.2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  <c r="P1" s="151"/>
      <c r="Q1" s="151"/>
      <c r="R1" s="151"/>
      <c r="S1" s="153"/>
    </row>
    <row r="2" spans="1:19" s="2" customFormat="1" ht="21" customHeight="1">
      <c r="A2" s="154"/>
      <c r="B2" s="131"/>
      <c r="C2" s="131"/>
      <c r="D2" s="131"/>
      <c r="E2" s="131"/>
      <c r="F2" s="131"/>
      <c r="G2" s="155" t="s">
        <v>560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56"/>
    </row>
    <row r="3" spans="1:19" s="2" customFormat="1" ht="11.25" customHeight="1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9"/>
    </row>
    <row r="4" spans="1:19" s="2" customFormat="1" ht="9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" customHeight="1">
      <c r="A5" s="18"/>
      <c r="B5" s="16" t="s">
        <v>561</v>
      </c>
      <c r="C5" s="16"/>
      <c r="D5" s="16"/>
      <c r="E5" s="788" t="s">
        <v>661</v>
      </c>
      <c r="F5" s="789"/>
      <c r="G5" s="789"/>
      <c r="H5" s="789"/>
      <c r="I5" s="789"/>
      <c r="J5" s="789"/>
      <c r="K5" s="789"/>
      <c r="L5" s="789"/>
      <c r="M5" s="790"/>
      <c r="N5" s="16"/>
      <c r="O5" s="16"/>
      <c r="P5" s="16" t="s">
        <v>563</v>
      </c>
      <c r="Q5" s="160"/>
      <c r="R5" s="20"/>
      <c r="S5" s="21"/>
    </row>
    <row r="6" spans="1:19" s="2" customFormat="1" ht="24" customHeight="1">
      <c r="A6" s="18"/>
      <c r="B6" s="16" t="s">
        <v>705</v>
      </c>
      <c r="C6" s="16"/>
      <c r="D6" s="16"/>
      <c r="E6" s="777" t="s">
        <v>716</v>
      </c>
      <c r="F6" s="778"/>
      <c r="G6" s="778"/>
      <c r="H6" s="778"/>
      <c r="I6" s="778"/>
      <c r="J6" s="778"/>
      <c r="K6" s="778"/>
      <c r="L6" s="778"/>
      <c r="M6" s="779"/>
      <c r="N6" s="16"/>
      <c r="O6" s="16"/>
      <c r="P6" s="16" t="s">
        <v>564</v>
      </c>
      <c r="Q6" s="161"/>
      <c r="R6" s="23"/>
      <c r="S6" s="21"/>
    </row>
    <row r="7" spans="1:19" s="2" customFormat="1" ht="24" customHeight="1" thickBot="1">
      <c r="A7" s="18"/>
      <c r="B7" s="16" t="s">
        <v>719</v>
      </c>
      <c r="C7" s="16"/>
      <c r="D7" s="16"/>
      <c r="E7" s="780" t="s">
        <v>720</v>
      </c>
      <c r="F7" s="764"/>
      <c r="G7" s="764"/>
      <c r="H7" s="764"/>
      <c r="I7" s="764"/>
      <c r="J7" s="764"/>
      <c r="K7" s="764"/>
      <c r="L7" s="764"/>
      <c r="M7" s="765"/>
      <c r="N7" s="16"/>
      <c r="O7" s="16"/>
      <c r="P7" s="16" t="s">
        <v>565</v>
      </c>
      <c r="Q7" s="24" t="s">
        <v>566</v>
      </c>
      <c r="R7" s="25"/>
      <c r="S7" s="21"/>
    </row>
    <row r="8" spans="1:19" s="2" customFormat="1" ht="24" customHeight="1" thickBot="1">
      <c r="A8" s="18"/>
      <c r="B8" s="766"/>
      <c r="C8" s="766"/>
      <c r="D8" s="76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567</v>
      </c>
      <c r="Q8" s="16" t="s">
        <v>568</v>
      </c>
      <c r="R8" s="16"/>
      <c r="S8" s="21"/>
    </row>
    <row r="9" spans="1:19" s="2" customFormat="1" ht="24" customHeight="1" thickBot="1">
      <c r="A9" s="18"/>
      <c r="B9" s="16" t="s">
        <v>569</v>
      </c>
      <c r="C9" s="16"/>
      <c r="D9" s="16"/>
      <c r="E9" s="797" t="s">
        <v>570</v>
      </c>
      <c r="F9" s="798"/>
      <c r="G9" s="798"/>
      <c r="H9" s="798"/>
      <c r="I9" s="798"/>
      <c r="J9" s="798"/>
      <c r="K9" s="798"/>
      <c r="L9" s="798"/>
      <c r="M9" s="799"/>
      <c r="N9" s="16"/>
      <c r="O9" s="16"/>
      <c r="P9" s="26" t="s">
        <v>571</v>
      </c>
      <c r="Q9" s="129"/>
      <c r="R9" s="128"/>
      <c r="S9" s="21"/>
    </row>
    <row r="10" spans="1:19" s="2" customFormat="1" ht="24" customHeight="1" thickBot="1">
      <c r="A10" s="18"/>
      <c r="B10" s="16" t="s">
        <v>572</v>
      </c>
      <c r="C10" s="16"/>
      <c r="D10" s="16"/>
      <c r="E10" s="803" t="s">
        <v>573</v>
      </c>
      <c r="F10" s="781"/>
      <c r="G10" s="781"/>
      <c r="H10" s="781"/>
      <c r="I10" s="781"/>
      <c r="J10" s="781"/>
      <c r="K10" s="781"/>
      <c r="L10" s="781"/>
      <c r="M10" s="782"/>
      <c r="N10" s="16"/>
      <c r="O10" s="16"/>
      <c r="P10" s="26" t="s">
        <v>574</v>
      </c>
      <c r="Q10" s="129" t="s">
        <v>575</v>
      </c>
      <c r="R10" s="128"/>
      <c r="S10" s="21"/>
    </row>
    <row r="11" spans="1:19" s="2" customFormat="1" ht="24" customHeight="1" thickBot="1">
      <c r="A11" s="18"/>
      <c r="B11" s="16" t="s">
        <v>576</v>
      </c>
      <c r="C11" s="16"/>
      <c r="D11" s="16"/>
      <c r="E11" s="803" t="s">
        <v>577</v>
      </c>
      <c r="F11" s="781"/>
      <c r="G11" s="781"/>
      <c r="H11" s="781"/>
      <c r="I11" s="781"/>
      <c r="J11" s="781"/>
      <c r="K11" s="781"/>
      <c r="L11" s="781"/>
      <c r="M11" s="782"/>
      <c r="N11" s="16"/>
      <c r="O11" s="16"/>
      <c r="P11" s="26"/>
      <c r="Q11" s="129"/>
      <c r="R11" s="128"/>
      <c r="S11" s="21"/>
    </row>
    <row r="12" spans="1:19" s="2" customFormat="1" ht="21" customHeight="1" thickBot="1">
      <c r="A12" s="29"/>
      <c r="B12" s="801" t="s">
        <v>578</v>
      </c>
      <c r="C12" s="801"/>
      <c r="D12" s="801"/>
      <c r="E12" s="783"/>
      <c r="F12" s="768"/>
      <c r="G12" s="768"/>
      <c r="H12" s="768"/>
      <c r="I12" s="768"/>
      <c r="J12" s="768"/>
      <c r="K12" s="768"/>
      <c r="L12" s="768"/>
      <c r="M12" s="769"/>
      <c r="N12" s="28"/>
      <c r="O12" s="28"/>
      <c r="P12" s="30"/>
      <c r="Q12" s="770"/>
      <c r="R12" s="771"/>
      <c r="S12" s="31"/>
    </row>
    <row r="13" spans="1:19" s="2" customFormat="1" ht="9.75" customHeight="1" thickBot="1">
      <c r="A13" s="29"/>
      <c r="B13" s="28"/>
      <c r="C13" s="28"/>
      <c r="D13" s="28"/>
      <c r="E13" s="135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135"/>
      <c r="Q13" s="135"/>
      <c r="R13" s="28"/>
      <c r="S13" s="31"/>
    </row>
    <row r="14" spans="1:19" s="2" customFormat="1" ht="18" customHeight="1" thickBot="1">
      <c r="A14" s="18"/>
      <c r="B14" s="16"/>
      <c r="C14" s="16"/>
      <c r="D14" s="16"/>
      <c r="E14" s="162" t="s">
        <v>579</v>
      </c>
      <c r="F14" s="16"/>
      <c r="G14" s="28"/>
      <c r="H14" s="16" t="s">
        <v>580</v>
      </c>
      <c r="I14" s="28"/>
      <c r="J14" s="16"/>
      <c r="K14" s="16"/>
      <c r="L14" s="16"/>
      <c r="M14" s="16"/>
      <c r="N14" s="16"/>
      <c r="O14" s="16"/>
      <c r="P14" s="16" t="s">
        <v>582</v>
      </c>
      <c r="Q14" s="19"/>
      <c r="R14" s="20"/>
      <c r="S14" s="21"/>
    </row>
    <row r="15" spans="1:19" s="2" customFormat="1" ht="18" customHeight="1" thickBot="1">
      <c r="A15" s="18"/>
      <c r="B15" s="16"/>
      <c r="C15" s="16"/>
      <c r="D15" s="16"/>
      <c r="E15" s="30"/>
      <c r="F15" s="16"/>
      <c r="G15" s="28"/>
      <c r="H15" s="772"/>
      <c r="I15" s="773"/>
      <c r="J15" s="16"/>
      <c r="K15" s="16"/>
      <c r="L15" s="16"/>
      <c r="M15" s="16"/>
      <c r="N15" s="16"/>
      <c r="O15" s="16"/>
      <c r="P15" s="163" t="s">
        <v>583</v>
      </c>
      <c r="Q15" s="164"/>
      <c r="R15" s="25"/>
      <c r="S15" s="21"/>
    </row>
    <row r="16" spans="1:19" s="2" customFormat="1" ht="9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7"/>
    </row>
    <row r="17" spans="1:19" s="2" customFormat="1" ht="20.25" customHeight="1">
      <c r="A17" s="165"/>
      <c r="B17" s="166"/>
      <c r="C17" s="166"/>
      <c r="D17" s="166"/>
      <c r="E17" s="40" t="s">
        <v>706</v>
      </c>
      <c r="F17" s="166"/>
      <c r="G17" s="166"/>
      <c r="H17" s="166"/>
      <c r="I17" s="166"/>
      <c r="J17" s="166"/>
      <c r="K17" s="166"/>
      <c r="L17" s="166"/>
      <c r="M17" s="166"/>
      <c r="N17" s="166"/>
      <c r="O17" s="36"/>
      <c r="P17" s="166"/>
      <c r="Q17" s="166"/>
      <c r="R17" s="166"/>
      <c r="S17" s="167"/>
    </row>
    <row r="18" spans="1:19" s="2" customFormat="1" ht="21" customHeight="1">
      <c r="A18" s="168" t="s">
        <v>707</v>
      </c>
      <c r="B18" s="169"/>
      <c r="C18" s="169"/>
      <c r="D18" s="170"/>
      <c r="E18" s="171" t="s">
        <v>589</v>
      </c>
      <c r="F18" s="170"/>
      <c r="G18" s="171" t="s">
        <v>708</v>
      </c>
      <c r="H18" s="169"/>
      <c r="I18" s="170"/>
      <c r="J18" s="171" t="s">
        <v>709</v>
      </c>
      <c r="K18" s="169"/>
      <c r="L18" s="171" t="s">
        <v>710</v>
      </c>
      <c r="M18" s="169"/>
      <c r="N18" s="169"/>
      <c r="O18" s="172"/>
      <c r="P18" s="170"/>
      <c r="Q18" s="171" t="s">
        <v>711</v>
      </c>
      <c r="R18" s="169"/>
      <c r="S18" s="173"/>
    </row>
    <row r="19" spans="1:19" s="2" customFormat="1" ht="18.75" customHeight="1">
      <c r="A19" s="174"/>
      <c r="B19" s="175"/>
      <c r="C19" s="175"/>
      <c r="D19" s="176">
        <v>0</v>
      </c>
      <c r="E19" s="92">
        <v>0</v>
      </c>
      <c r="F19" s="177"/>
      <c r="G19" s="178"/>
      <c r="H19" s="175"/>
      <c r="I19" s="176">
        <v>0</v>
      </c>
      <c r="J19" s="92">
        <v>0</v>
      </c>
      <c r="K19" s="179"/>
      <c r="L19" s="178"/>
      <c r="M19" s="175"/>
      <c r="N19" s="175"/>
      <c r="O19" s="180"/>
      <c r="P19" s="176">
        <v>0</v>
      </c>
      <c r="Q19" s="178"/>
      <c r="R19" s="181">
        <v>0</v>
      </c>
      <c r="S19" s="182"/>
    </row>
    <row r="20" spans="1:19" s="2" customFormat="1" ht="20.25" customHeight="1">
      <c r="A20" s="165"/>
      <c r="B20" s="166"/>
      <c r="C20" s="166"/>
      <c r="D20" s="166"/>
      <c r="E20" s="40" t="s">
        <v>712</v>
      </c>
      <c r="F20" s="166"/>
      <c r="G20" s="166"/>
      <c r="H20" s="166"/>
      <c r="I20" s="166"/>
      <c r="J20" s="183" t="s">
        <v>591</v>
      </c>
      <c r="K20" s="166"/>
      <c r="L20" s="166"/>
      <c r="M20" s="166"/>
      <c r="N20" s="166"/>
      <c r="O20" s="36"/>
      <c r="P20" s="166"/>
      <c r="Q20" s="166"/>
      <c r="R20" s="166"/>
      <c r="S20" s="167"/>
    </row>
    <row r="21" spans="1:19" s="2" customFormat="1" ht="18.75" customHeight="1">
      <c r="A21" s="64" t="s">
        <v>592</v>
      </c>
      <c r="B21" s="184"/>
      <c r="C21" s="66" t="s">
        <v>593</v>
      </c>
      <c r="D21" s="67"/>
      <c r="E21" s="67"/>
      <c r="F21" s="69"/>
      <c r="G21" s="64" t="s">
        <v>594</v>
      </c>
      <c r="H21" s="65"/>
      <c r="I21" s="66" t="s">
        <v>595</v>
      </c>
      <c r="J21" s="67"/>
      <c r="K21" s="67"/>
      <c r="L21" s="64" t="s">
        <v>596</v>
      </c>
      <c r="M21" s="65"/>
      <c r="N21" s="66" t="s">
        <v>597</v>
      </c>
      <c r="O21" s="70"/>
      <c r="P21" s="67"/>
      <c r="Q21" s="67"/>
      <c r="R21" s="67"/>
      <c r="S21" s="69"/>
    </row>
    <row r="22" spans="1:19" s="2" customFormat="1" ht="18.75" customHeight="1">
      <c r="A22" s="71" t="s">
        <v>598</v>
      </c>
      <c r="B22" s="185" t="s">
        <v>599</v>
      </c>
      <c r="C22" s="186"/>
      <c r="D22" s="74" t="s">
        <v>600</v>
      </c>
      <c r="E22" s="75">
        <f>'9310010201 - Rekapitulácia rozp'!C13</f>
        <v>0</v>
      </c>
      <c r="F22" s="187"/>
      <c r="G22" s="71" t="s">
        <v>601</v>
      </c>
      <c r="H22" s="77" t="s">
        <v>713</v>
      </c>
      <c r="I22" s="112"/>
      <c r="J22" s="188">
        <v>0</v>
      </c>
      <c r="K22" s="189"/>
      <c r="L22" s="71" t="s">
        <v>603</v>
      </c>
      <c r="M22" s="80" t="s">
        <v>604</v>
      </c>
      <c r="N22" s="87"/>
      <c r="O22" s="172"/>
      <c r="P22" s="87"/>
      <c r="Q22" s="190"/>
      <c r="R22" s="75">
        <v>0</v>
      </c>
      <c r="S22" s="187"/>
    </row>
    <row r="23" spans="1:19" s="2" customFormat="1" ht="18.75" customHeight="1">
      <c r="A23" s="71" t="s">
        <v>605</v>
      </c>
      <c r="B23" s="191"/>
      <c r="C23" s="192"/>
      <c r="D23" s="74" t="s">
        <v>606</v>
      </c>
      <c r="E23" s="75">
        <f>'9310010201 - Rekapitulácia rozp'!D13</f>
        <v>0</v>
      </c>
      <c r="F23" s="187"/>
      <c r="G23" s="71" t="s">
        <v>607</v>
      </c>
      <c r="H23" s="16" t="s">
        <v>608</v>
      </c>
      <c r="I23" s="112"/>
      <c r="J23" s="188">
        <v>0</v>
      </c>
      <c r="K23" s="189"/>
      <c r="L23" s="71" t="s">
        <v>609</v>
      </c>
      <c r="M23" s="80" t="s">
        <v>610</v>
      </c>
      <c r="N23" s="87"/>
      <c r="O23" s="172"/>
      <c r="P23" s="87"/>
      <c r="Q23" s="190"/>
      <c r="R23" s="75">
        <v>0</v>
      </c>
      <c r="S23" s="187"/>
    </row>
    <row r="24" spans="1:19" s="2" customFormat="1" ht="18.75" customHeight="1">
      <c r="A24" s="71" t="s">
        <v>611</v>
      </c>
      <c r="B24" s="185" t="s">
        <v>612</v>
      </c>
      <c r="C24" s="186"/>
      <c r="D24" s="74" t="s">
        <v>600</v>
      </c>
      <c r="E24" s="75">
        <f>'9310010201 - Rekapitulácia rozp'!C19</f>
        <v>0</v>
      </c>
      <c r="F24" s="187"/>
      <c r="G24" s="71" t="s">
        <v>613</v>
      </c>
      <c r="H24" s="77" t="s">
        <v>614</v>
      </c>
      <c r="I24" s="112"/>
      <c r="J24" s="188">
        <v>0</v>
      </c>
      <c r="K24" s="189"/>
      <c r="L24" s="71" t="s">
        <v>615</v>
      </c>
      <c r="M24" s="80" t="s">
        <v>616</v>
      </c>
      <c r="N24" s="87"/>
      <c r="O24" s="172"/>
      <c r="P24" s="87"/>
      <c r="Q24" s="190"/>
      <c r="R24" s="75">
        <v>0</v>
      </c>
      <c r="S24" s="187"/>
    </row>
    <row r="25" spans="1:19" s="2" customFormat="1" ht="18.75" customHeight="1">
      <c r="A25" s="71" t="s">
        <v>617</v>
      </c>
      <c r="B25" s="191"/>
      <c r="C25" s="192"/>
      <c r="D25" s="74" t="s">
        <v>606</v>
      </c>
      <c r="E25" s="75">
        <f>'9310010201 - Rekapitulácia rozp'!D19</f>
        <v>0</v>
      </c>
      <c r="F25" s="187"/>
      <c r="G25" s="71" t="s">
        <v>618</v>
      </c>
      <c r="H25" s="77"/>
      <c r="I25" s="112"/>
      <c r="J25" s="188">
        <v>0</v>
      </c>
      <c r="K25" s="189"/>
      <c r="L25" s="71" t="s">
        <v>619</v>
      </c>
      <c r="M25" s="80" t="s">
        <v>620</v>
      </c>
      <c r="N25" s="87"/>
      <c r="O25" s="172"/>
      <c r="P25" s="87"/>
      <c r="Q25" s="190"/>
      <c r="R25" s="75">
        <v>0</v>
      </c>
      <c r="S25" s="187"/>
    </row>
    <row r="26" spans="1:19" s="2" customFormat="1" ht="18.75" customHeight="1">
      <c r="A26" s="71" t="s">
        <v>621</v>
      </c>
      <c r="B26" s="185" t="s">
        <v>622</v>
      </c>
      <c r="C26" s="186"/>
      <c r="D26" s="74" t="s">
        <v>600</v>
      </c>
      <c r="E26" s="75">
        <v>0</v>
      </c>
      <c r="F26" s="187"/>
      <c r="G26" s="86"/>
      <c r="H26" s="87"/>
      <c r="I26" s="112"/>
      <c r="J26" s="188"/>
      <c r="K26" s="189"/>
      <c r="L26" s="71" t="s">
        <v>623</v>
      </c>
      <c r="M26" s="80" t="s">
        <v>624</v>
      </c>
      <c r="N26" s="87"/>
      <c r="O26" s="172"/>
      <c r="P26" s="87"/>
      <c r="Q26" s="190"/>
      <c r="R26" s="75">
        <v>0</v>
      </c>
      <c r="S26" s="187"/>
    </row>
    <row r="27" spans="1:19" s="2" customFormat="1" ht="18.75" customHeight="1">
      <c r="A27" s="71" t="s">
        <v>625</v>
      </c>
      <c r="B27" s="191"/>
      <c r="C27" s="192"/>
      <c r="D27" s="74" t="s">
        <v>606</v>
      </c>
      <c r="E27" s="75">
        <v>0</v>
      </c>
      <c r="F27" s="187"/>
      <c r="G27" s="86"/>
      <c r="H27" s="87"/>
      <c r="I27" s="112"/>
      <c r="J27" s="188"/>
      <c r="K27" s="189"/>
      <c r="L27" s="71" t="s">
        <v>626</v>
      </c>
      <c r="M27" s="77" t="s">
        <v>627</v>
      </c>
      <c r="N27" s="87"/>
      <c r="O27" s="172"/>
      <c r="P27" s="87"/>
      <c r="Q27" s="112"/>
      <c r="R27" s="75">
        <v>0</v>
      </c>
      <c r="S27" s="187"/>
    </row>
    <row r="28" spans="1:19" s="2" customFormat="1" ht="18.75" customHeight="1">
      <c r="A28" s="71" t="s">
        <v>628</v>
      </c>
      <c r="B28" s="802" t="s">
        <v>629</v>
      </c>
      <c r="C28" s="802"/>
      <c r="D28" s="802"/>
      <c r="E28" s="193">
        <f>SUM(E22:E27)</f>
        <v>0</v>
      </c>
      <c r="F28" s="167"/>
      <c r="G28" s="71" t="s">
        <v>630</v>
      </c>
      <c r="H28" s="89" t="s">
        <v>631</v>
      </c>
      <c r="I28" s="112"/>
      <c r="J28" s="194"/>
      <c r="K28" s="195"/>
      <c r="L28" s="71" t="s">
        <v>632</v>
      </c>
      <c r="M28" s="89" t="s">
        <v>633</v>
      </c>
      <c r="N28" s="87"/>
      <c r="O28" s="172"/>
      <c r="P28" s="87"/>
      <c r="Q28" s="112"/>
      <c r="R28" s="193">
        <v>0</v>
      </c>
      <c r="S28" s="167"/>
    </row>
    <row r="29" spans="1:19" s="2" customFormat="1" ht="18.75" customHeight="1">
      <c r="A29" s="90" t="s">
        <v>634</v>
      </c>
      <c r="B29" s="91" t="s">
        <v>635</v>
      </c>
      <c r="C29" s="196"/>
      <c r="D29" s="197"/>
      <c r="E29" s="198">
        <v>0</v>
      </c>
      <c r="F29" s="37"/>
      <c r="G29" s="90" t="s">
        <v>636</v>
      </c>
      <c r="H29" s="91" t="s">
        <v>637</v>
      </c>
      <c r="I29" s="197"/>
      <c r="J29" s="199">
        <v>0</v>
      </c>
      <c r="K29" s="200"/>
      <c r="L29" s="90" t="s">
        <v>638</v>
      </c>
      <c r="M29" s="91" t="s">
        <v>639</v>
      </c>
      <c r="N29" s="196"/>
      <c r="O29" s="36"/>
      <c r="P29" s="196"/>
      <c r="Q29" s="197"/>
      <c r="R29" s="198">
        <v>0</v>
      </c>
      <c r="S29" s="37"/>
    </row>
    <row r="30" spans="1:19" s="2" customFormat="1" ht="18.75" customHeight="1">
      <c r="A30" s="93" t="s">
        <v>572</v>
      </c>
      <c r="B30" s="15"/>
      <c r="C30" s="15"/>
      <c r="D30" s="15"/>
      <c r="E30" s="15"/>
      <c r="F30" s="201"/>
      <c r="G30" s="202"/>
      <c r="H30" s="15"/>
      <c r="I30" s="15"/>
      <c r="J30" s="15"/>
      <c r="K30" s="15"/>
      <c r="L30" s="64" t="s">
        <v>640</v>
      </c>
      <c r="M30" s="170"/>
      <c r="N30" s="66" t="s">
        <v>641</v>
      </c>
      <c r="O30" s="70"/>
      <c r="P30" s="169"/>
      <c r="Q30" s="169"/>
      <c r="R30" s="169"/>
      <c r="S30" s="173"/>
    </row>
    <row r="31" spans="1:19" s="2" customFormat="1" ht="18.75" customHeight="1">
      <c r="A31" s="18"/>
      <c r="B31" s="16"/>
      <c r="C31" s="16"/>
      <c r="D31" s="16"/>
      <c r="E31" s="16"/>
      <c r="F31" s="203"/>
      <c r="G31" s="204"/>
      <c r="H31" s="16"/>
      <c r="I31" s="16"/>
      <c r="J31" s="16"/>
      <c r="K31" s="16"/>
      <c r="L31" s="71" t="s">
        <v>642</v>
      </c>
      <c r="M31" s="77" t="s">
        <v>643</v>
      </c>
      <c r="N31" s="87"/>
      <c r="O31" s="172"/>
      <c r="P31" s="87"/>
      <c r="Q31" s="112"/>
      <c r="R31" s="193">
        <f>E28+J28+R28+E29+J29+R29</f>
        <v>0</v>
      </c>
      <c r="S31" s="167"/>
    </row>
    <row r="32" spans="1:19" s="2" customFormat="1" ht="18.75" customHeight="1" thickBot="1">
      <c r="A32" s="104" t="s">
        <v>644</v>
      </c>
      <c r="B32" s="172"/>
      <c r="C32" s="172"/>
      <c r="D32" s="172"/>
      <c r="E32" s="172"/>
      <c r="F32" s="192"/>
      <c r="G32" s="105" t="s">
        <v>645</v>
      </c>
      <c r="H32" s="172"/>
      <c r="I32" s="172"/>
      <c r="J32" s="172"/>
      <c r="K32" s="172"/>
      <c r="L32" s="71" t="s">
        <v>646</v>
      </c>
      <c r="M32" s="80" t="s">
        <v>647</v>
      </c>
      <c r="N32" s="109">
        <v>20</v>
      </c>
      <c r="O32" s="205" t="s">
        <v>648</v>
      </c>
      <c r="P32" s="111">
        <f>R31</f>
        <v>0</v>
      </c>
      <c r="Q32" s="112"/>
      <c r="R32" s="113">
        <f>P32*0.2</f>
        <v>0</v>
      </c>
      <c r="S32" s="206"/>
    </row>
    <row r="33" spans="1:19" s="2" customFormat="1" ht="12.75" customHeight="1" hidden="1">
      <c r="A33" s="114"/>
      <c r="B33" s="207"/>
      <c r="C33" s="207"/>
      <c r="D33" s="207"/>
      <c r="E33" s="207"/>
      <c r="F33" s="186"/>
      <c r="G33" s="208"/>
      <c r="H33" s="207"/>
      <c r="I33" s="207"/>
      <c r="J33" s="207"/>
      <c r="K33" s="207"/>
      <c r="L33" s="209"/>
      <c r="M33" s="210"/>
      <c r="N33" s="211"/>
      <c r="O33" s="212"/>
      <c r="P33" s="213"/>
      <c r="Q33" s="211"/>
      <c r="R33" s="214"/>
      <c r="S33" s="187"/>
    </row>
    <row r="34" spans="1:19" s="2" customFormat="1" ht="35.25" customHeight="1" thickBot="1">
      <c r="A34" s="120" t="s">
        <v>569</v>
      </c>
      <c r="B34" s="215"/>
      <c r="C34" s="215"/>
      <c r="D34" s="215"/>
      <c r="E34" s="16"/>
      <c r="F34" s="203"/>
      <c r="G34" s="204"/>
      <c r="H34" s="16"/>
      <c r="I34" s="16"/>
      <c r="J34" s="16"/>
      <c r="K34" s="16"/>
      <c r="L34" s="90" t="s">
        <v>649</v>
      </c>
      <c r="M34" s="767" t="s">
        <v>650</v>
      </c>
      <c r="N34" s="800"/>
      <c r="O34" s="800"/>
      <c r="P34" s="800"/>
      <c r="Q34" s="197"/>
      <c r="R34" s="216">
        <f>SUM(R31:R33)</f>
        <v>0</v>
      </c>
      <c r="S34" s="128"/>
    </row>
    <row r="35" spans="1:19" s="2" customFormat="1" ht="33" customHeight="1">
      <c r="A35" s="104" t="s">
        <v>644</v>
      </c>
      <c r="B35" s="172"/>
      <c r="C35" s="172"/>
      <c r="D35" s="172"/>
      <c r="E35" s="172"/>
      <c r="F35" s="192"/>
      <c r="G35" s="105" t="s">
        <v>645</v>
      </c>
      <c r="H35" s="172"/>
      <c r="I35" s="172"/>
      <c r="J35" s="172"/>
      <c r="K35" s="172"/>
      <c r="L35" s="64" t="s">
        <v>651</v>
      </c>
      <c r="M35" s="170"/>
      <c r="N35" s="66" t="s">
        <v>652</v>
      </c>
      <c r="O35" s="70"/>
      <c r="P35" s="169"/>
      <c r="Q35" s="169"/>
      <c r="R35" s="217"/>
      <c r="S35" s="173"/>
    </row>
    <row r="36" spans="1:19" s="2" customFormat="1" ht="20.25" customHeight="1">
      <c r="A36" s="123" t="s">
        <v>576</v>
      </c>
      <c r="B36" s="207"/>
      <c r="C36" s="207"/>
      <c r="D36" s="207"/>
      <c r="E36" s="207"/>
      <c r="F36" s="186"/>
      <c r="G36" s="218"/>
      <c r="H36" s="207"/>
      <c r="I36" s="207"/>
      <c r="J36" s="207"/>
      <c r="K36" s="207"/>
      <c r="L36" s="71" t="s">
        <v>653</v>
      </c>
      <c r="M36" s="77" t="s">
        <v>714</v>
      </c>
      <c r="N36" s="87"/>
      <c r="O36" s="172"/>
      <c r="P36" s="87"/>
      <c r="Q36" s="112"/>
      <c r="R36" s="75">
        <v>0</v>
      </c>
      <c r="S36" s="187"/>
    </row>
    <row r="37" spans="1:19" s="2" customFormat="1" ht="18.75" customHeight="1">
      <c r="A37" s="18"/>
      <c r="B37" s="16"/>
      <c r="C37" s="16"/>
      <c r="D37" s="16"/>
      <c r="E37" s="16"/>
      <c r="F37" s="203"/>
      <c r="G37" s="219"/>
      <c r="H37" s="16"/>
      <c r="I37" s="16"/>
      <c r="J37" s="16"/>
      <c r="K37" s="16"/>
      <c r="L37" s="71" t="s">
        <v>655</v>
      </c>
      <c r="M37" s="77" t="s">
        <v>656</v>
      </c>
      <c r="N37" s="87"/>
      <c r="O37" s="172"/>
      <c r="P37" s="87"/>
      <c r="Q37" s="112"/>
      <c r="R37" s="75">
        <v>0</v>
      </c>
      <c r="S37" s="187"/>
    </row>
    <row r="38" spans="1:19" s="2" customFormat="1" ht="18.75" customHeight="1" thickBot="1">
      <c r="A38" s="124" t="s">
        <v>644</v>
      </c>
      <c r="B38" s="36"/>
      <c r="C38" s="36"/>
      <c r="D38" s="36"/>
      <c r="E38" s="36"/>
      <c r="F38" s="220"/>
      <c r="G38" s="126" t="s">
        <v>645</v>
      </c>
      <c r="H38" s="36"/>
      <c r="I38" s="36"/>
      <c r="J38" s="36"/>
      <c r="K38" s="36"/>
      <c r="L38" s="90" t="s">
        <v>657</v>
      </c>
      <c r="M38" s="91" t="s">
        <v>715</v>
      </c>
      <c r="N38" s="196"/>
      <c r="O38" s="221"/>
      <c r="P38" s="196"/>
      <c r="Q38" s="197"/>
      <c r="R38" s="92">
        <v>0</v>
      </c>
      <c r="S38" s="222"/>
    </row>
  </sheetData>
  <sheetProtection/>
  <mergeCells count="13">
    <mergeCell ref="B28:D28"/>
    <mergeCell ref="B12:D12"/>
    <mergeCell ref="E12:M12"/>
    <mergeCell ref="Q12:R12"/>
    <mergeCell ref="H15:I15"/>
    <mergeCell ref="E9:M9"/>
    <mergeCell ref="E10:M10"/>
    <mergeCell ref="M34:P34"/>
    <mergeCell ref="E11:M11"/>
    <mergeCell ref="E5:M5"/>
    <mergeCell ref="E6:M6"/>
    <mergeCell ref="E7:M7"/>
    <mergeCell ref="B8:D8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74" r:id="rId1"/>
  <headerFooter alignWithMargins="0">
    <oddFooter>&amp;C   Strana &amp;P 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view="pageBreakPreview" zoomScaleSheetLayoutView="100" zoomScalePageLayoutView="0" workbookViewId="0" topLeftCell="A1">
      <selection activeCell="D39" sqref="D39"/>
    </sheetView>
  </sheetViews>
  <sheetFormatPr defaultColWidth="13.33203125" defaultRowHeight="9" customHeight="1"/>
  <cols>
    <col min="1" max="1" width="19.33203125" style="223" customWidth="1"/>
    <col min="2" max="2" width="90.5" style="223" customWidth="1"/>
    <col min="3" max="3" width="27.5" style="223" customWidth="1"/>
    <col min="4" max="4" width="26.33203125" style="223" customWidth="1"/>
    <col min="5" max="5" width="26.83203125" style="223" customWidth="1"/>
    <col min="6" max="7" width="24.66015625" style="223" customWidth="1"/>
    <col min="8" max="16384" width="13.33203125" style="223" customWidth="1"/>
  </cols>
  <sheetData>
    <row r="1" spans="1:7" ht="30" customHeight="1">
      <c r="A1" s="841" t="s">
        <v>721</v>
      </c>
      <c r="B1" s="841"/>
      <c r="C1" s="841"/>
      <c r="D1" s="841"/>
      <c r="E1" s="841"/>
      <c r="F1" s="841"/>
      <c r="G1" s="841"/>
    </row>
    <row r="2" spans="1:7" ht="12" customHeight="1">
      <c r="A2" s="224" t="s">
        <v>722</v>
      </c>
      <c r="B2" s="224"/>
      <c r="C2" s="224"/>
      <c r="D2" s="224"/>
      <c r="E2" s="224"/>
      <c r="F2" s="224"/>
      <c r="G2" s="224"/>
    </row>
    <row r="3" spans="1:7" ht="12" customHeight="1">
      <c r="A3" s="224" t="s">
        <v>723</v>
      </c>
      <c r="B3" s="224"/>
      <c r="C3" s="224"/>
      <c r="D3" s="224"/>
      <c r="E3" s="224"/>
      <c r="F3" s="224"/>
      <c r="G3" s="224"/>
    </row>
    <row r="4" spans="1:7" ht="12.75" customHeight="1">
      <c r="A4" s="225" t="s">
        <v>724</v>
      </c>
      <c r="B4" s="225" t="s">
        <v>725</v>
      </c>
      <c r="C4" s="224"/>
      <c r="D4" s="224"/>
      <c r="E4" s="224"/>
      <c r="F4" s="224"/>
      <c r="G4" s="224"/>
    </row>
    <row r="5" spans="1:7" ht="6" customHeight="1">
      <c r="A5" s="226"/>
      <c r="B5" s="226"/>
      <c r="C5" s="226"/>
      <c r="D5" s="226"/>
      <c r="E5" s="226"/>
      <c r="F5" s="226"/>
      <c r="G5" s="226"/>
    </row>
    <row r="6" spans="1:7" ht="12.75" customHeight="1">
      <c r="A6" s="227" t="s">
        <v>726</v>
      </c>
      <c r="B6" s="227"/>
      <c r="C6" s="228"/>
      <c r="D6" s="229"/>
      <c r="E6" s="228"/>
      <c r="F6" s="228"/>
      <c r="G6" s="228"/>
    </row>
    <row r="7" spans="1:7" ht="14.25" customHeight="1">
      <c r="A7" s="227" t="s">
        <v>727</v>
      </c>
      <c r="B7" s="227"/>
      <c r="C7" s="230"/>
      <c r="D7" s="842" t="s">
        <v>728</v>
      </c>
      <c r="E7" s="843"/>
      <c r="F7" s="844"/>
      <c r="G7" s="230"/>
    </row>
    <row r="8" spans="1:7" ht="14.25" customHeight="1">
      <c r="A8" s="227" t="s">
        <v>729</v>
      </c>
      <c r="B8" s="227"/>
      <c r="C8" s="230"/>
      <c r="D8" s="227" t="s">
        <v>339</v>
      </c>
      <c r="E8" s="230"/>
      <c r="F8" s="230"/>
      <c r="G8" s="230"/>
    </row>
    <row r="9" spans="1:7" ht="6" customHeight="1">
      <c r="A9" s="231"/>
      <c r="B9" s="231"/>
      <c r="C9" s="231"/>
      <c r="D9" s="231"/>
      <c r="E9" s="231"/>
      <c r="F9" s="231"/>
      <c r="G9" s="231"/>
    </row>
    <row r="10" spans="1:7" ht="23.25" customHeight="1">
      <c r="A10" s="232" t="s">
        <v>668</v>
      </c>
      <c r="B10" s="232" t="s">
        <v>731</v>
      </c>
      <c r="C10" s="232" t="s">
        <v>732</v>
      </c>
      <c r="D10" s="232" t="s">
        <v>606</v>
      </c>
      <c r="E10" s="232" t="s">
        <v>733</v>
      </c>
      <c r="F10" s="232" t="s">
        <v>734</v>
      </c>
      <c r="G10" s="232" t="s">
        <v>735</v>
      </c>
    </row>
    <row r="11" spans="1:7" ht="12.75" customHeight="1" hidden="1">
      <c r="A11" s="232" t="s">
        <v>598</v>
      </c>
      <c r="B11" s="232" t="s">
        <v>605</v>
      </c>
      <c r="C11" s="233" t="s">
        <v>611</v>
      </c>
      <c r="D11" s="233" t="s">
        <v>617</v>
      </c>
      <c r="E11" s="233" t="s">
        <v>621</v>
      </c>
      <c r="F11" s="233" t="s">
        <v>625</v>
      </c>
      <c r="G11" s="233" t="s">
        <v>628</v>
      </c>
    </row>
    <row r="12" spans="1:7" ht="3.75" customHeight="1">
      <c r="A12" s="234"/>
      <c r="B12" s="234"/>
      <c r="C12" s="231"/>
      <c r="D12" s="231"/>
      <c r="E12" s="231"/>
      <c r="F12" s="231"/>
      <c r="G12" s="231"/>
    </row>
    <row r="13" spans="1:7" ht="30" customHeight="1">
      <c r="A13" s="235" t="s">
        <v>599</v>
      </c>
      <c r="B13" s="236" t="s">
        <v>736</v>
      </c>
      <c r="C13" s="495">
        <f>SUM(C14:C18)</f>
        <v>0</v>
      </c>
      <c r="D13" s="495">
        <f>SUM(D14:D18)</f>
        <v>0</v>
      </c>
      <c r="E13" s="495">
        <f>SUM(E14:E18)</f>
        <v>0</v>
      </c>
      <c r="F13" s="237">
        <f>SUM(F14:F18)</f>
        <v>2421.6954304408</v>
      </c>
      <c r="G13" s="237">
        <f>SUM(G14:G18)</f>
        <v>427.0779</v>
      </c>
    </row>
    <row r="14" spans="1:7" ht="27.75" customHeight="1">
      <c r="A14" s="238" t="s">
        <v>598</v>
      </c>
      <c r="B14" s="239" t="s">
        <v>737</v>
      </c>
      <c r="C14" s="496">
        <v>0</v>
      </c>
      <c r="D14" s="496">
        <f>'9310010201 - Rozpočet'!G15+'9310010201 - Rozpočet'!G16+'9310010201 - Rozpočet'!G17+'9310010201 - Rozpočet'!G19+'9310010201 - Rozpočet'!G18+'9310010201 - Rozpočet'!G20+'9310010201 - Rozpočet'!G21+'9310010201 - Rozpočet'!G22+'9310010201 - Rozpočet'!G23+'9310010201 - Rozpočet'!G24+'9310010201 - Rozpočet'!G25</f>
        <v>0</v>
      </c>
      <c r="E14" s="496">
        <f>D14+C14</f>
        <v>0</v>
      </c>
      <c r="F14" s="240">
        <v>0</v>
      </c>
      <c r="G14" s="240">
        <v>427.0619</v>
      </c>
    </row>
    <row r="15" spans="1:7" ht="27.75" customHeight="1">
      <c r="A15" s="238" t="s">
        <v>605</v>
      </c>
      <c r="B15" s="239" t="s">
        <v>738</v>
      </c>
      <c r="C15" s="496">
        <f>'9310010201 - Rozpočet'!G28</f>
        <v>0</v>
      </c>
      <c r="D15" s="496">
        <f>'9310010201 - Rozpočet'!G27</f>
        <v>0</v>
      </c>
      <c r="E15" s="496">
        <f aca="true" t="shared" si="0" ref="E15:E20">D15+C15</f>
        <v>0</v>
      </c>
      <c r="F15" s="240">
        <v>0.6866328</v>
      </c>
      <c r="G15" s="240">
        <v>0</v>
      </c>
    </row>
    <row r="16" spans="1:7" ht="27.75" customHeight="1">
      <c r="A16" s="238" t="s">
        <v>621</v>
      </c>
      <c r="B16" s="239" t="s">
        <v>739</v>
      </c>
      <c r="C16" s="496">
        <v>0</v>
      </c>
      <c r="D16" s="496">
        <f>'9310010201 - Rozpočet'!G30+'9310010201 - Rozpočet'!G31+'9310010201 - Rozpočet'!G32+'9310010201 - Rozpočet'!G33+'9310010201 - Rozpočet'!G34+'9310010201 - Rozpočet'!G35+'9310010201 - Rozpočet'!G36</f>
        <v>0</v>
      </c>
      <c r="E16" s="496">
        <f t="shared" si="0"/>
        <v>0</v>
      </c>
      <c r="F16" s="240">
        <v>1884.3888935</v>
      </c>
      <c r="G16" s="240">
        <v>0</v>
      </c>
    </row>
    <row r="17" spans="1:7" ht="27.75" customHeight="1">
      <c r="A17" s="238" t="s">
        <v>607</v>
      </c>
      <c r="B17" s="239" t="s">
        <v>740</v>
      </c>
      <c r="C17" s="496">
        <f>'9310010201 - Rozpočet'!G39+'9310010201 - Rozpočet'!G41+'9310010201 - Rozpočet'!G48+'9310010201 - Rozpočet'!G50+'9310010201 - Rozpočet'!G51+'9310010201 - Rozpočet'!G52+'9310010201 - Rozpočet'!G54+'9310010201 - Rozpočet'!G58+'9310010201 - Rozpočet'!G59+'9310010201 - Rozpočet'!G60+'9310010201 - Rozpočet'!G62+'9310010201 - Rozpočet'!G64</f>
        <v>0</v>
      </c>
      <c r="D17" s="496">
        <f>'9310010201 - Rozpočet'!G38+'9310010201 - Rozpočet'!G40+'9310010201 - Rozpočet'!G42+'9310010201 - Rozpočet'!G43+'9310010201 - Rozpočet'!G44+'9310010201 - Rozpočet'!G45+'9310010201 - Rozpočet'!G46+'9310010201 - Rozpočet'!G47+'9310010201 - Rozpočet'!G49+'9310010201 - Rozpočet'!G53+'9310010201 - Rozpočet'!G55+'9310010201 - Rozpočet'!G56+'9310010201 - Rozpočet'!G57+'9310010201 - Rozpočet'!G61+'9310010201 - Rozpočet'!G63+'9310010201 - Rozpočet'!G65+'9310010201 - Rozpočet'!G66+'9310010201 - Rozpočet'!G67+'9310010201 - Rozpočet'!G68+'9310010201 - Rozpočet'!G69+'9310010201 - Rozpočet'!G70</f>
        <v>0</v>
      </c>
      <c r="E17" s="496">
        <f t="shared" si="0"/>
        <v>0</v>
      </c>
      <c r="F17" s="240">
        <v>536.6199041408</v>
      </c>
      <c r="G17" s="240">
        <v>0.016</v>
      </c>
    </row>
    <row r="18" spans="1:7" ht="27.75" customHeight="1">
      <c r="A18" s="238" t="s">
        <v>741</v>
      </c>
      <c r="B18" s="239" t="s">
        <v>742</v>
      </c>
      <c r="C18" s="496">
        <v>0</v>
      </c>
      <c r="D18" s="496">
        <f>'9310010201 - Rozpočet'!G72</f>
        <v>0</v>
      </c>
      <c r="E18" s="496">
        <f t="shared" si="0"/>
        <v>0</v>
      </c>
      <c r="F18" s="240">
        <v>0</v>
      </c>
      <c r="G18" s="240">
        <v>0</v>
      </c>
    </row>
    <row r="19" spans="1:7" ht="30" customHeight="1">
      <c r="A19" s="235" t="s">
        <v>612</v>
      </c>
      <c r="B19" s="236" t="s">
        <v>743</v>
      </c>
      <c r="C19" s="495">
        <f>SUM(C20)</f>
        <v>0</v>
      </c>
      <c r="D19" s="495">
        <f>SUM(D20)</f>
        <v>0</v>
      </c>
      <c r="E19" s="495">
        <f>SUM(E20)</f>
        <v>0</v>
      </c>
      <c r="F19" s="237">
        <f>SUM(F20)</f>
        <v>0.00444</v>
      </c>
      <c r="G19" s="237">
        <f>SUM(G20)</f>
        <v>0</v>
      </c>
    </row>
    <row r="20" spans="1:7" ht="27.75" customHeight="1">
      <c r="A20" s="238" t="s">
        <v>744</v>
      </c>
      <c r="B20" s="239" t="s">
        <v>745</v>
      </c>
      <c r="C20" s="496">
        <f>'9310010201 - Rozpočet'!G76</f>
        <v>0</v>
      </c>
      <c r="D20" s="496">
        <f>'9310010201 - Rozpočet'!G75+'9310010201 - Rozpočet'!G78</f>
        <v>0</v>
      </c>
      <c r="E20" s="496">
        <f t="shared" si="0"/>
        <v>0</v>
      </c>
      <c r="F20" s="240">
        <v>0.00444</v>
      </c>
      <c r="G20" s="240">
        <v>0</v>
      </c>
    </row>
    <row r="21" spans="1:7" ht="30" customHeight="1">
      <c r="A21" s="241"/>
      <c r="B21" s="242" t="s">
        <v>746</v>
      </c>
      <c r="C21" s="497">
        <f>C13+C19</f>
        <v>0</v>
      </c>
      <c r="D21" s="497">
        <f>D13+D19</f>
        <v>0</v>
      </c>
      <c r="E21" s="497">
        <f>E13+E19</f>
        <v>0</v>
      </c>
      <c r="F21" s="243">
        <f>F13+F19</f>
        <v>2421.6998704408</v>
      </c>
      <c r="G21" s="243">
        <f>G13+G19</f>
        <v>427.0779</v>
      </c>
    </row>
  </sheetData>
  <sheetProtection/>
  <mergeCells count="2">
    <mergeCell ref="A1:G1"/>
    <mergeCell ref="D7:F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50" r:id="rId1"/>
  <headerFooter alignWithMargins="0">
    <oddFooter>&amp;C   Strana &amp;P 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showGridLines="0" view="pageBreakPreview" zoomScaleSheetLayoutView="100" zoomScalePageLayoutView="0" workbookViewId="0" topLeftCell="A52">
      <selection activeCell="M81" sqref="M81"/>
    </sheetView>
  </sheetViews>
  <sheetFormatPr defaultColWidth="13.16015625" defaultRowHeight="9" customHeight="1"/>
  <cols>
    <col min="1" max="1" width="5" style="269" customWidth="1"/>
    <col min="2" max="2" width="17.33203125" style="270" customWidth="1"/>
    <col min="3" max="3" width="62.33203125" style="270" customWidth="1"/>
    <col min="4" max="4" width="4.83203125" style="270" customWidth="1"/>
    <col min="5" max="5" width="14.16015625" style="271" customWidth="1"/>
    <col min="6" max="6" width="14.33203125" style="271" customWidth="1"/>
    <col min="7" max="7" width="21.66015625" style="271" customWidth="1"/>
    <col min="8" max="8" width="17.33203125" style="271" customWidth="1"/>
    <col min="9" max="16384" width="13.16015625" style="1" customWidth="1"/>
  </cols>
  <sheetData>
    <row r="1" spans="1:8" s="2" customFormat="1" ht="27" customHeight="1">
      <c r="A1" s="845" t="s">
        <v>308</v>
      </c>
      <c r="B1" s="846"/>
      <c r="C1" s="846"/>
      <c r="D1" s="846"/>
      <c r="E1" s="846"/>
      <c r="F1" s="846"/>
      <c r="G1" s="846"/>
      <c r="H1" s="846"/>
    </row>
    <row r="2" spans="1:8" s="2" customFormat="1" ht="12" customHeight="1">
      <c r="A2" s="133" t="s">
        <v>722</v>
      </c>
      <c r="B2" s="137"/>
      <c r="C2" s="137"/>
      <c r="D2" s="137"/>
      <c r="E2" s="137"/>
      <c r="F2" s="137"/>
      <c r="G2" s="137"/>
      <c r="H2" s="137"/>
    </row>
    <row r="3" spans="1:8" s="2" customFormat="1" ht="12" customHeight="1">
      <c r="A3" s="133" t="s">
        <v>723</v>
      </c>
      <c r="B3" s="137"/>
      <c r="C3" s="137"/>
      <c r="D3" s="137"/>
      <c r="E3" s="137"/>
      <c r="F3" s="137"/>
      <c r="G3" s="137"/>
      <c r="H3" s="137"/>
    </row>
    <row r="4" spans="1:8" s="2" customFormat="1" ht="12.75" customHeight="1">
      <c r="A4" s="244" t="s">
        <v>724</v>
      </c>
      <c r="B4" s="133"/>
      <c r="C4" s="244" t="s">
        <v>725</v>
      </c>
      <c r="D4" s="134"/>
      <c r="E4" s="134"/>
      <c r="F4" s="134"/>
      <c r="G4" s="134"/>
      <c r="H4" s="134"/>
    </row>
    <row r="5" spans="1:8" s="2" customFormat="1" ht="6" customHeight="1">
      <c r="A5" s="245"/>
      <c r="B5" s="246"/>
      <c r="C5" s="246"/>
      <c r="D5" s="246"/>
      <c r="E5" s="247"/>
      <c r="F5" s="247"/>
      <c r="G5" s="247"/>
      <c r="H5" s="247"/>
    </row>
    <row r="6" spans="1:8" s="2" customFormat="1" ht="12" customHeight="1">
      <c r="A6" s="137" t="s">
        <v>726</v>
      </c>
      <c r="B6" s="137"/>
      <c r="C6" s="137"/>
      <c r="D6" s="137"/>
      <c r="E6" s="137"/>
      <c r="F6" s="137"/>
      <c r="G6" s="137"/>
      <c r="H6" s="137"/>
    </row>
    <row r="7" spans="1:8" s="2" customFormat="1" ht="12.75" customHeight="1">
      <c r="A7" s="137" t="s">
        <v>747</v>
      </c>
      <c r="B7" s="137"/>
      <c r="C7" s="137"/>
      <c r="D7" s="137"/>
      <c r="E7" s="137" t="s">
        <v>728</v>
      </c>
      <c r="F7" s="137"/>
      <c r="G7" s="137"/>
      <c r="H7" s="137"/>
    </row>
    <row r="8" spans="1:8" s="2" customFormat="1" ht="12.75" customHeight="1">
      <c r="A8" s="847" t="s">
        <v>729</v>
      </c>
      <c r="B8" s="848"/>
      <c r="C8" s="848"/>
      <c r="D8" s="248"/>
      <c r="E8" s="137" t="s">
        <v>340</v>
      </c>
      <c r="F8" s="249"/>
      <c r="G8" s="249"/>
      <c r="H8" s="249"/>
    </row>
    <row r="9" spans="1:8" s="2" customFormat="1" ht="6" customHeight="1">
      <c r="A9" s="245"/>
      <c r="B9" s="245"/>
      <c r="C9" s="245"/>
      <c r="D9" s="245"/>
      <c r="E9" s="245"/>
      <c r="F9" s="245"/>
      <c r="G9" s="245"/>
      <c r="H9" s="245"/>
    </row>
    <row r="10" spans="1:8" s="2" customFormat="1" ht="27.75" customHeight="1">
      <c r="A10" s="250" t="s">
        <v>748</v>
      </c>
      <c r="B10" s="250" t="s">
        <v>749</v>
      </c>
      <c r="C10" s="250" t="s">
        <v>731</v>
      </c>
      <c r="D10" s="250" t="s">
        <v>750</v>
      </c>
      <c r="E10" s="250" t="s">
        <v>751</v>
      </c>
      <c r="F10" s="250" t="s">
        <v>752</v>
      </c>
      <c r="G10" s="250" t="s">
        <v>733</v>
      </c>
      <c r="H10" s="250" t="s">
        <v>734</v>
      </c>
    </row>
    <row r="11" spans="1:8" s="2" customFormat="1" ht="12.75" customHeight="1" hidden="1">
      <c r="A11" s="250" t="s">
        <v>598</v>
      </c>
      <c r="B11" s="250" t="s">
        <v>605</v>
      </c>
      <c r="C11" s="250" t="s">
        <v>611</v>
      </c>
      <c r="D11" s="250" t="s">
        <v>617</v>
      </c>
      <c r="E11" s="250" t="s">
        <v>621</v>
      </c>
      <c r="F11" s="250" t="s">
        <v>625</v>
      </c>
      <c r="G11" s="250" t="s">
        <v>628</v>
      </c>
      <c r="H11" s="250" t="s">
        <v>601</v>
      </c>
    </row>
    <row r="12" spans="1:8" s="2" customFormat="1" ht="3" customHeight="1">
      <c r="A12" s="245"/>
      <c r="B12" s="245"/>
      <c r="C12" s="245"/>
      <c r="D12" s="245"/>
      <c r="E12" s="245"/>
      <c r="F12" s="245"/>
      <c r="G12" s="245"/>
      <c r="H12" s="245"/>
    </row>
    <row r="13" spans="1:8" s="2" customFormat="1" ht="30" customHeight="1">
      <c r="A13" s="251"/>
      <c r="B13" s="252" t="s">
        <v>599</v>
      </c>
      <c r="C13" s="252" t="s">
        <v>736</v>
      </c>
      <c r="D13" s="252"/>
      <c r="E13" s="253"/>
      <c r="F13" s="461"/>
      <c r="G13" s="461">
        <f>G14+G26+G29+G37+G71</f>
        <v>0</v>
      </c>
      <c r="H13" s="253">
        <f>H14+H26+H29+H37+H71</f>
        <v>2421.6954304408</v>
      </c>
    </row>
    <row r="14" spans="1:8" s="2" customFormat="1" ht="27.75" customHeight="1">
      <c r="A14" s="254"/>
      <c r="B14" s="255" t="s">
        <v>598</v>
      </c>
      <c r="C14" s="255" t="s">
        <v>737</v>
      </c>
      <c r="D14" s="255"/>
      <c r="E14" s="256"/>
      <c r="F14" s="462"/>
      <c r="G14" s="462">
        <f>SUM(G15:G25)</f>
        <v>0</v>
      </c>
      <c r="H14" s="256">
        <f>SUM(H15:H25)</f>
        <v>0</v>
      </c>
    </row>
    <row r="15" spans="1:8" s="2" customFormat="1" ht="21" customHeight="1">
      <c r="A15" s="257">
        <v>1</v>
      </c>
      <c r="B15" s="258" t="s">
        <v>753</v>
      </c>
      <c r="C15" s="258" t="s">
        <v>754</v>
      </c>
      <c r="D15" s="258" t="s">
        <v>755</v>
      </c>
      <c r="E15" s="259">
        <v>271.45</v>
      </c>
      <c r="F15" s="463"/>
      <c r="G15" s="463">
        <f aca="true" t="shared" si="0" ref="G15:G25">ROUND(E15*F15,2)</f>
        <v>0</v>
      </c>
      <c r="H15" s="259">
        <v>0</v>
      </c>
    </row>
    <row r="16" spans="1:8" s="2" customFormat="1" ht="21" customHeight="1">
      <c r="A16" s="257">
        <v>2</v>
      </c>
      <c r="B16" s="258" t="s">
        <v>756</v>
      </c>
      <c r="C16" s="258" t="s">
        <v>757</v>
      </c>
      <c r="D16" s="258" t="s">
        <v>755</v>
      </c>
      <c r="E16" s="259">
        <v>42.14</v>
      </c>
      <c r="F16" s="463"/>
      <c r="G16" s="463">
        <f t="shared" si="0"/>
        <v>0</v>
      </c>
      <c r="H16" s="259">
        <v>0</v>
      </c>
    </row>
    <row r="17" spans="1:8" s="2" customFormat="1" ht="21" customHeight="1">
      <c r="A17" s="257">
        <v>3</v>
      </c>
      <c r="B17" s="258" t="s">
        <v>758</v>
      </c>
      <c r="C17" s="258" t="s">
        <v>759</v>
      </c>
      <c r="D17" s="258" t="s">
        <v>755</v>
      </c>
      <c r="E17" s="259">
        <v>180.99</v>
      </c>
      <c r="F17" s="463"/>
      <c r="G17" s="463">
        <f t="shared" si="0"/>
        <v>0</v>
      </c>
      <c r="H17" s="259">
        <v>0</v>
      </c>
    </row>
    <row r="18" spans="1:8" s="2" customFormat="1" ht="21" customHeight="1">
      <c r="A18" s="257">
        <v>4</v>
      </c>
      <c r="B18" s="258" t="s">
        <v>760</v>
      </c>
      <c r="C18" s="258" t="s">
        <v>761</v>
      </c>
      <c r="D18" s="258" t="s">
        <v>755</v>
      </c>
      <c r="E18" s="259">
        <v>303.41</v>
      </c>
      <c r="F18" s="463"/>
      <c r="G18" s="463">
        <f t="shared" si="0"/>
        <v>0</v>
      </c>
      <c r="H18" s="259">
        <v>0</v>
      </c>
    </row>
    <row r="19" spans="1:8" s="2" customFormat="1" ht="21" customHeight="1">
      <c r="A19" s="257">
        <v>5</v>
      </c>
      <c r="B19" s="258" t="s">
        <v>762</v>
      </c>
      <c r="C19" s="258" t="s">
        <v>763</v>
      </c>
      <c r="D19" s="258" t="s">
        <v>764</v>
      </c>
      <c r="E19" s="259">
        <v>824.5</v>
      </c>
      <c r="F19" s="463"/>
      <c r="G19" s="463">
        <f t="shared" si="0"/>
        <v>0</v>
      </c>
      <c r="H19" s="259">
        <v>0</v>
      </c>
    </row>
    <row r="20" spans="1:8" s="2" customFormat="1" ht="21" customHeight="1">
      <c r="A20" s="257">
        <v>6</v>
      </c>
      <c r="B20" s="258" t="s">
        <v>765</v>
      </c>
      <c r="C20" s="258" t="s">
        <v>766</v>
      </c>
      <c r="D20" s="258" t="s">
        <v>767</v>
      </c>
      <c r="E20" s="259">
        <v>278.646</v>
      </c>
      <c r="F20" s="463"/>
      <c r="G20" s="463">
        <f t="shared" si="0"/>
        <v>0</v>
      </c>
      <c r="H20" s="259">
        <v>0</v>
      </c>
    </row>
    <row r="21" spans="1:8" s="2" customFormat="1" ht="21" customHeight="1">
      <c r="A21" s="257">
        <v>7</v>
      </c>
      <c r="B21" s="258" t="s">
        <v>768</v>
      </c>
      <c r="C21" s="258" t="s">
        <v>769</v>
      </c>
      <c r="D21" s="258" t="s">
        <v>767</v>
      </c>
      <c r="E21" s="259">
        <v>390.104</v>
      </c>
      <c r="F21" s="463"/>
      <c r="G21" s="463">
        <f t="shared" si="0"/>
        <v>0</v>
      </c>
      <c r="H21" s="259">
        <v>0</v>
      </c>
    </row>
    <row r="22" spans="1:8" s="2" customFormat="1" ht="12" customHeight="1">
      <c r="A22" s="257">
        <v>8</v>
      </c>
      <c r="B22" s="258" t="s">
        <v>770</v>
      </c>
      <c r="C22" s="258" t="s">
        <v>771</v>
      </c>
      <c r="D22" s="258" t="s">
        <v>767</v>
      </c>
      <c r="E22" s="259">
        <v>668.75</v>
      </c>
      <c r="F22" s="463"/>
      <c r="G22" s="463">
        <f t="shared" si="0"/>
        <v>0</v>
      </c>
      <c r="H22" s="259">
        <v>0</v>
      </c>
    </row>
    <row r="23" spans="1:8" s="2" customFormat="1" ht="21" customHeight="1">
      <c r="A23" s="257">
        <v>9</v>
      </c>
      <c r="B23" s="258" t="s">
        <v>772</v>
      </c>
      <c r="C23" s="258" t="s">
        <v>773</v>
      </c>
      <c r="D23" s="258" t="s">
        <v>767</v>
      </c>
      <c r="E23" s="259">
        <v>12037.5</v>
      </c>
      <c r="F23" s="463"/>
      <c r="G23" s="463">
        <f t="shared" si="0"/>
        <v>0</v>
      </c>
      <c r="H23" s="259">
        <v>0</v>
      </c>
    </row>
    <row r="24" spans="1:8" s="2" customFormat="1" ht="21" customHeight="1">
      <c r="A24" s="257">
        <v>10</v>
      </c>
      <c r="B24" s="258" t="s">
        <v>774</v>
      </c>
      <c r="C24" s="258" t="s">
        <v>775</v>
      </c>
      <c r="D24" s="258" t="s">
        <v>767</v>
      </c>
      <c r="E24" s="259">
        <v>668.75</v>
      </c>
      <c r="F24" s="463"/>
      <c r="G24" s="463">
        <f t="shared" si="0"/>
        <v>0</v>
      </c>
      <c r="H24" s="259">
        <v>0</v>
      </c>
    </row>
    <row r="25" spans="1:8" s="2" customFormat="1" ht="12" customHeight="1">
      <c r="A25" s="257">
        <v>11</v>
      </c>
      <c r="B25" s="258" t="s">
        <v>776</v>
      </c>
      <c r="C25" s="258" t="s">
        <v>777</v>
      </c>
      <c r="D25" s="258" t="s">
        <v>778</v>
      </c>
      <c r="E25" s="259">
        <v>1203.75</v>
      </c>
      <c r="F25" s="463"/>
      <c r="G25" s="463">
        <f t="shared" si="0"/>
        <v>0</v>
      </c>
      <c r="H25" s="259">
        <v>0</v>
      </c>
    </row>
    <row r="26" spans="1:8" s="2" customFormat="1" ht="27.75" customHeight="1">
      <c r="A26" s="254"/>
      <c r="B26" s="255" t="s">
        <v>605</v>
      </c>
      <c r="C26" s="255" t="s">
        <v>738</v>
      </c>
      <c r="D26" s="255"/>
      <c r="E26" s="256"/>
      <c r="F26" s="462"/>
      <c r="G26" s="462">
        <f>SUM(G27:G28)</f>
        <v>0</v>
      </c>
      <c r="H26" s="256">
        <f>SUM(H27:H28)</f>
        <v>0.6866328</v>
      </c>
    </row>
    <row r="27" spans="1:8" s="2" customFormat="1" ht="21" customHeight="1">
      <c r="A27" s="257">
        <v>12</v>
      </c>
      <c r="B27" s="258" t="s">
        <v>779</v>
      </c>
      <c r="C27" s="258" t="s">
        <v>780</v>
      </c>
      <c r="D27" s="258" t="s">
        <v>755</v>
      </c>
      <c r="E27" s="259">
        <v>2043.55</v>
      </c>
      <c r="F27" s="463"/>
      <c r="G27" s="463">
        <f>ROUND(E27*F27,2)</f>
        <v>0</v>
      </c>
      <c r="H27" s="259">
        <v>0.0613065</v>
      </c>
    </row>
    <row r="28" spans="1:8" s="2" customFormat="1" ht="21" customHeight="1">
      <c r="A28" s="260">
        <v>13</v>
      </c>
      <c r="B28" s="261" t="s">
        <v>781</v>
      </c>
      <c r="C28" s="261" t="s">
        <v>782</v>
      </c>
      <c r="D28" s="261" t="s">
        <v>755</v>
      </c>
      <c r="E28" s="262">
        <v>2084.421</v>
      </c>
      <c r="F28" s="464"/>
      <c r="G28" s="464">
        <f>ROUND(E28*F28,2)</f>
        <v>0</v>
      </c>
      <c r="H28" s="262">
        <v>0.6253263</v>
      </c>
    </row>
    <row r="29" spans="1:8" s="2" customFormat="1" ht="27.75" customHeight="1">
      <c r="A29" s="254"/>
      <c r="B29" s="255" t="s">
        <v>621</v>
      </c>
      <c r="C29" s="255" t="s">
        <v>739</v>
      </c>
      <c r="D29" s="255"/>
      <c r="E29" s="256"/>
      <c r="F29" s="462"/>
      <c r="G29" s="462">
        <f>SUM(G30:G36)</f>
        <v>0</v>
      </c>
      <c r="H29" s="256">
        <f>SUM(H30:H36)</f>
        <v>1884.3888935</v>
      </c>
    </row>
    <row r="30" spans="1:8" s="2" customFormat="1" ht="21" customHeight="1">
      <c r="A30" s="257">
        <v>14</v>
      </c>
      <c r="B30" s="258" t="s">
        <v>783</v>
      </c>
      <c r="C30" s="258" t="s">
        <v>784</v>
      </c>
      <c r="D30" s="258" t="s">
        <v>755</v>
      </c>
      <c r="E30" s="259">
        <v>2043.55</v>
      </c>
      <c r="F30" s="463"/>
      <c r="G30" s="463">
        <f aca="true" t="shared" si="1" ref="G30:G36">ROUND(E30*F30,2)</f>
        <v>0</v>
      </c>
      <c r="H30" s="259">
        <v>572.071387</v>
      </c>
    </row>
    <row r="31" spans="1:8" s="2" customFormat="1" ht="21" customHeight="1">
      <c r="A31" s="257">
        <v>15</v>
      </c>
      <c r="B31" s="258" t="s">
        <v>785</v>
      </c>
      <c r="C31" s="258" t="s">
        <v>786</v>
      </c>
      <c r="D31" s="258" t="s">
        <v>755</v>
      </c>
      <c r="E31" s="259">
        <v>2043.55</v>
      </c>
      <c r="F31" s="463"/>
      <c r="G31" s="463">
        <f t="shared" si="1"/>
        <v>0</v>
      </c>
      <c r="H31" s="259">
        <v>722.149699</v>
      </c>
    </row>
    <row r="32" spans="1:8" s="2" customFormat="1" ht="21" customHeight="1">
      <c r="A32" s="257">
        <v>16</v>
      </c>
      <c r="B32" s="258" t="s">
        <v>787</v>
      </c>
      <c r="C32" s="258" t="s">
        <v>788</v>
      </c>
      <c r="D32" s="258" t="s">
        <v>755</v>
      </c>
      <c r="E32" s="259">
        <v>2043.55</v>
      </c>
      <c r="F32" s="463"/>
      <c r="G32" s="463">
        <f t="shared" si="1"/>
        <v>0</v>
      </c>
      <c r="H32" s="259">
        <v>1.2465655</v>
      </c>
    </row>
    <row r="33" spans="1:8" s="2" customFormat="1" ht="12" customHeight="1">
      <c r="A33" s="257">
        <v>17</v>
      </c>
      <c r="B33" s="258" t="s">
        <v>789</v>
      </c>
      <c r="C33" s="258" t="s">
        <v>790</v>
      </c>
      <c r="D33" s="258" t="s">
        <v>755</v>
      </c>
      <c r="E33" s="259">
        <v>2043.55</v>
      </c>
      <c r="F33" s="463"/>
      <c r="G33" s="463">
        <f t="shared" si="1"/>
        <v>0</v>
      </c>
      <c r="H33" s="259">
        <v>1.2465655</v>
      </c>
    </row>
    <row r="34" spans="1:8" s="2" customFormat="1" ht="21" customHeight="1">
      <c r="A34" s="257">
        <v>18</v>
      </c>
      <c r="B34" s="258" t="s">
        <v>791</v>
      </c>
      <c r="C34" s="258" t="s">
        <v>792</v>
      </c>
      <c r="D34" s="258" t="s">
        <v>755</v>
      </c>
      <c r="E34" s="259">
        <v>2043.55</v>
      </c>
      <c r="F34" s="463"/>
      <c r="G34" s="463">
        <f t="shared" si="1"/>
        <v>0</v>
      </c>
      <c r="H34" s="259">
        <v>211.9774415</v>
      </c>
    </row>
    <row r="35" spans="1:8" s="2" customFormat="1" ht="30.75" customHeight="1">
      <c r="A35" s="257">
        <v>19</v>
      </c>
      <c r="B35" s="258" t="s">
        <v>793</v>
      </c>
      <c r="C35" s="258" t="s">
        <v>794</v>
      </c>
      <c r="D35" s="258" t="s">
        <v>755</v>
      </c>
      <c r="E35" s="259">
        <v>36.65</v>
      </c>
      <c r="F35" s="463"/>
      <c r="G35" s="463">
        <f t="shared" si="1"/>
        <v>0</v>
      </c>
      <c r="H35" s="259">
        <v>4.752039</v>
      </c>
    </row>
    <row r="36" spans="1:8" s="2" customFormat="1" ht="21" customHeight="1">
      <c r="A36" s="257">
        <v>20</v>
      </c>
      <c r="B36" s="258" t="s">
        <v>795</v>
      </c>
      <c r="C36" s="258" t="s">
        <v>796</v>
      </c>
      <c r="D36" s="258" t="s">
        <v>755</v>
      </c>
      <c r="E36" s="259">
        <v>2043.55</v>
      </c>
      <c r="F36" s="463"/>
      <c r="G36" s="463">
        <f t="shared" si="1"/>
        <v>0</v>
      </c>
      <c r="H36" s="259">
        <v>370.945196</v>
      </c>
    </row>
    <row r="37" spans="1:8" s="2" customFormat="1" ht="27.75" customHeight="1">
      <c r="A37" s="254"/>
      <c r="B37" s="255" t="s">
        <v>607</v>
      </c>
      <c r="C37" s="255" t="s">
        <v>740</v>
      </c>
      <c r="D37" s="255"/>
      <c r="E37" s="256"/>
      <c r="F37" s="462"/>
      <c r="G37" s="462">
        <f>SUM(G38:G70)</f>
        <v>0</v>
      </c>
      <c r="H37" s="256">
        <f>SUM(H38:H70)</f>
        <v>536.6199041408</v>
      </c>
    </row>
    <row r="38" spans="1:8" s="2" customFormat="1" ht="21" customHeight="1">
      <c r="A38" s="257">
        <v>21</v>
      </c>
      <c r="B38" s="258" t="s">
        <v>797</v>
      </c>
      <c r="C38" s="258" t="s">
        <v>798</v>
      </c>
      <c r="D38" s="258" t="s">
        <v>799</v>
      </c>
      <c r="E38" s="259">
        <v>15</v>
      </c>
      <c r="F38" s="463"/>
      <c r="G38" s="463">
        <f aca="true" t="shared" si="2" ref="G38:G70">ROUND(E38*F38,2)</f>
        <v>0</v>
      </c>
      <c r="H38" s="259">
        <v>3.6855378</v>
      </c>
    </row>
    <row r="39" spans="1:8" s="2" customFormat="1" ht="12" customHeight="1">
      <c r="A39" s="260">
        <v>22</v>
      </c>
      <c r="B39" s="261" t="s">
        <v>800</v>
      </c>
      <c r="C39" s="261" t="s">
        <v>801</v>
      </c>
      <c r="D39" s="261" t="s">
        <v>799</v>
      </c>
      <c r="E39" s="262">
        <v>15</v>
      </c>
      <c r="F39" s="464"/>
      <c r="G39" s="464">
        <f t="shared" si="2"/>
        <v>0</v>
      </c>
      <c r="H39" s="262">
        <v>0.01395</v>
      </c>
    </row>
    <row r="40" spans="1:8" s="2" customFormat="1" ht="21" customHeight="1">
      <c r="A40" s="257">
        <v>23</v>
      </c>
      <c r="B40" s="258" t="s">
        <v>802</v>
      </c>
      <c r="C40" s="258" t="s">
        <v>803</v>
      </c>
      <c r="D40" s="258" t="s">
        <v>799</v>
      </c>
      <c r="E40" s="259">
        <v>22</v>
      </c>
      <c r="F40" s="463"/>
      <c r="G40" s="463">
        <f t="shared" si="2"/>
        <v>0</v>
      </c>
      <c r="H40" s="259">
        <v>2.63076</v>
      </c>
    </row>
    <row r="41" spans="1:8" s="2" customFormat="1" ht="12" customHeight="1">
      <c r="A41" s="260">
        <v>24</v>
      </c>
      <c r="B41" s="261" t="s">
        <v>804</v>
      </c>
      <c r="C41" s="261" t="s">
        <v>805</v>
      </c>
      <c r="D41" s="261" t="s">
        <v>799</v>
      </c>
      <c r="E41" s="262">
        <v>22</v>
      </c>
      <c r="F41" s="464"/>
      <c r="G41" s="464">
        <f t="shared" si="2"/>
        <v>0</v>
      </c>
      <c r="H41" s="262">
        <v>0.0308</v>
      </c>
    </row>
    <row r="42" spans="1:8" s="2" customFormat="1" ht="21" customHeight="1">
      <c r="A42" s="257">
        <v>25</v>
      </c>
      <c r="B42" s="258" t="s">
        <v>806</v>
      </c>
      <c r="C42" s="258" t="s">
        <v>807</v>
      </c>
      <c r="D42" s="258" t="s">
        <v>764</v>
      </c>
      <c r="E42" s="259">
        <v>796.66</v>
      </c>
      <c r="F42" s="463"/>
      <c r="G42" s="463">
        <f t="shared" si="2"/>
        <v>0</v>
      </c>
      <c r="H42" s="259">
        <v>0.0318664</v>
      </c>
    </row>
    <row r="43" spans="1:8" s="2" customFormat="1" ht="21" customHeight="1">
      <c r="A43" s="257">
        <v>26</v>
      </c>
      <c r="B43" s="258" t="s">
        <v>808</v>
      </c>
      <c r="C43" s="258" t="s">
        <v>809</v>
      </c>
      <c r="D43" s="258" t="s">
        <v>755</v>
      </c>
      <c r="E43" s="259">
        <v>57.63</v>
      </c>
      <c r="F43" s="463"/>
      <c r="G43" s="463">
        <f t="shared" si="2"/>
        <v>0</v>
      </c>
      <c r="H43" s="259">
        <v>0.11526</v>
      </c>
    </row>
    <row r="44" spans="1:8" s="2" customFormat="1" ht="21" customHeight="1">
      <c r="A44" s="257">
        <v>27</v>
      </c>
      <c r="B44" s="258" t="s">
        <v>810</v>
      </c>
      <c r="C44" s="258" t="s">
        <v>811</v>
      </c>
      <c r="D44" s="258" t="s">
        <v>764</v>
      </c>
      <c r="E44" s="259">
        <v>796.66</v>
      </c>
      <c r="F44" s="463"/>
      <c r="G44" s="463">
        <f t="shared" si="2"/>
        <v>0</v>
      </c>
      <c r="H44" s="259">
        <v>0.00278831</v>
      </c>
    </row>
    <row r="45" spans="1:8" s="2" customFormat="1" ht="21" customHeight="1">
      <c r="A45" s="257">
        <v>28</v>
      </c>
      <c r="B45" s="258" t="s">
        <v>812</v>
      </c>
      <c r="C45" s="258" t="s">
        <v>813</v>
      </c>
      <c r="D45" s="258" t="s">
        <v>755</v>
      </c>
      <c r="E45" s="259">
        <v>57.63</v>
      </c>
      <c r="F45" s="463"/>
      <c r="G45" s="463">
        <f t="shared" si="2"/>
        <v>0</v>
      </c>
      <c r="H45" s="259">
        <v>0.00011526</v>
      </c>
    </row>
    <row r="46" spans="1:8" s="2" customFormat="1" ht="21" customHeight="1">
      <c r="A46" s="257">
        <v>29</v>
      </c>
      <c r="B46" s="258" t="s">
        <v>814</v>
      </c>
      <c r="C46" s="258" t="s">
        <v>815</v>
      </c>
      <c r="D46" s="258" t="s">
        <v>799</v>
      </c>
      <c r="E46" s="259">
        <v>61</v>
      </c>
      <c r="F46" s="463"/>
      <c r="G46" s="463">
        <f t="shared" si="2"/>
        <v>0</v>
      </c>
      <c r="H46" s="259">
        <v>0</v>
      </c>
    </row>
    <row r="47" spans="1:8" s="2" customFormat="1" ht="21" customHeight="1">
      <c r="A47" s="257">
        <v>30</v>
      </c>
      <c r="B47" s="258" t="s">
        <v>816</v>
      </c>
      <c r="C47" s="258" t="s">
        <v>830</v>
      </c>
      <c r="D47" s="258" t="s">
        <v>799</v>
      </c>
      <c r="E47" s="259">
        <v>17</v>
      </c>
      <c r="F47" s="463"/>
      <c r="G47" s="463">
        <f t="shared" si="2"/>
        <v>0</v>
      </c>
      <c r="H47" s="259">
        <v>0</v>
      </c>
    </row>
    <row r="48" spans="1:8" s="2" customFormat="1" ht="21" customHeight="1">
      <c r="A48" s="260">
        <v>31</v>
      </c>
      <c r="B48" s="261" t="s">
        <v>831</v>
      </c>
      <c r="C48" s="261" t="s">
        <v>832</v>
      </c>
      <c r="D48" s="261" t="s">
        <v>799</v>
      </c>
      <c r="E48" s="262">
        <v>17</v>
      </c>
      <c r="F48" s="464"/>
      <c r="G48" s="464">
        <f t="shared" si="2"/>
        <v>0</v>
      </c>
      <c r="H48" s="262">
        <v>0.0425</v>
      </c>
    </row>
    <row r="49" spans="1:8" s="2" customFormat="1" ht="21" customHeight="1">
      <c r="A49" s="257">
        <v>32</v>
      </c>
      <c r="B49" s="258" t="s">
        <v>833</v>
      </c>
      <c r="C49" s="258" t="s">
        <v>834</v>
      </c>
      <c r="D49" s="258" t="s">
        <v>764</v>
      </c>
      <c r="E49" s="259">
        <v>1002.79</v>
      </c>
      <c r="F49" s="463"/>
      <c r="G49" s="463">
        <f t="shared" si="2"/>
        <v>0</v>
      </c>
      <c r="H49" s="259">
        <v>152.6547217</v>
      </c>
    </row>
    <row r="50" spans="1:8" s="2" customFormat="1" ht="21" customHeight="1">
      <c r="A50" s="260">
        <v>33</v>
      </c>
      <c r="B50" s="261" t="s">
        <v>835</v>
      </c>
      <c r="C50" s="261" t="s">
        <v>836</v>
      </c>
      <c r="D50" s="261" t="s">
        <v>799</v>
      </c>
      <c r="E50" s="262">
        <v>13.433</v>
      </c>
      <c r="F50" s="464"/>
      <c r="G50" s="464">
        <f t="shared" si="2"/>
        <v>0</v>
      </c>
      <c r="H50" s="262">
        <v>1.1391184</v>
      </c>
    </row>
    <row r="51" spans="1:8" s="2" customFormat="1" ht="21" customHeight="1">
      <c r="A51" s="260">
        <v>34</v>
      </c>
      <c r="B51" s="261" t="s">
        <v>837</v>
      </c>
      <c r="C51" s="261" t="s">
        <v>838</v>
      </c>
      <c r="D51" s="261" t="s">
        <v>799</v>
      </c>
      <c r="E51" s="262">
        <v>986.689</v>
      </c>
      <c r="F51" s="464"/>
      <c r="G51" s="464">
        <f t="shared" si="2"/>
        <v>0</v>
      </c>
      <c r="H51" s="262">
        <v>83.868565</v>
      </c>
    </row>
    <row r="52" spans="1:8" s="2" customFormat="1" ht="21" customHeight="1">
      <c r="A52" s="260">
        <v>35</v>
      </c>
      <c r="B52" s="261" t="s">
        <v>839</v>
      </c>
      <c r="C52" s="261" t="s">
        <v>840</v>
      </c>
      <c r="D52" s="261" t="s">
        <v>799</v>
      </c>
      <c r="E52" s="262">
        <v>12.696</v>
      </c>
      <c r="F52" s="464"/>
      <c r="G52" s="464">
        <f t="shared" si="2"/>
        <v>0</v>
      </c>
      <c r="H52" s="262">
        <v>1.14264</v>
      </c>
    </row>
    <row r="53" spans="1:8" s="2" customFormat="1" ht="21" customHeight="1">
      <c r="A53" s="257">
        <v>36</v>
      </c>
      <c r="B53" s="258" t="s">
        <v>841</v>
      </c>
      <c r="C53" s="258" t="s">
        <v>842</v>
      </c>
      <c r="D53" s="258" t="s">
        <v>764</v>
      </c>
      <c r="E53" s="259">
        <v>613.5</v>
      </c>
      <c r="F53" s="463"/>
      <c r="G53" s="463">
        <f t="shared" si="2"/>
        <v>0</v>
      </c>
      <c r="H53" s="259">
        <v>83.1477340188</v>
      </c>
    </row>
    <row r="54" spans="1:8" s="2" customFormat="1" ht="12" customHeight="1">
      <c r="A54" s="260">
        <v>37</v>
      </c>
      <c r="B54" s="261" t="s">
        <v>843</v>
      </c>
      <c r="C54" s="261" t="s">
        <v>844</v>
      </c>
      <c r="D54" s="261" t="s">
        <v>799</v>
      </c>
      <c r="E54" s="262">
        <v>619.635</v>
      </c>
      <c r="F54" s="464"/>
      <c r="G54" s="464">
        <f t="shared" si="2"/>
        <v>0</v>
      </c>
      <c r="H54" s="262">
        <v>14.251605</v>
      </c>
    </row>
    <row r="55" spans="1:8" s="2" customFormat="1" ht="21" customHeight="1">
      <c r="A55" s="257">
        <v>38</v>
      </c>
      <c r="B55" s="258" t="s">
        <v>845</v>
      </c>
      <c r="C55" s="258" t="s">
        <v>846</v>
      </c>
      <c r="D55" s="258" t="s">
        <v>767</v>
      </c>
      <c r="E55" s="259">
        <v>80.81</v>
      </c>
      <c r="F55" s="463"/>
      <c r="G55" s="463">
        <f t="shared" si="2"/>
        <v>0</v>
      </c>
      <c r="H55" s="259">
        <v>190.9419085</v>
      </c>
    </row>
    <row r="56" spans="1:8" s="2" customFormat="1" ht="21" customHeight="1">
      <c r="A56" s="257">
        <v>39</v>
      </c>
      <c r="B56" s="258" t="s">
        <v>847</v>
      </c>
      <c r="C56" s="258" t="s">
        <v>848</v>
      </c>
      <c r="D56" s="258" t="s">
        <v>764</v>
      </c>
      <c r="E56" s="259">
        <v>36.65</v>
      </c>
      <c r="F56" s="463"/>
      <c r="G56" s="463">
        <f t="shared" si="2"/>
        <v>0</v>
      </c>
      <c r="H56" s="259">
        <v>0</v>
      </c>
    </row>
    <row r="57" spans="1:8" s="2" customFormat="1" ht="30.75" customHeight="1">
      <c r="A57" s="257">
        <v>40</v>
      </c>
      <c r="B57" s="258" t="s">
        <v>849</v>
      </c>
      <c r="C57" s="258" t="s">
        <v>850</v>
      </c>
      <c r="D57" s="258" t="s">
        <v>764</v>
      </c>
      <c r="E57" s="259">
        <v>14</v>
      </c>
      <c r="F57" s="463"/>
      <c r="G57" s="463">
        <f t="shared" si="2"/>
        <v>0</v>
      </c>
      <c r="H57" s="259">
        <v>1.36654</v>
      </c>
    </row>
    <row r="58" spans="1:8" s="2" customFormat="1" ht="21" customHeight="1">
      <c r="A58" s="260">
        <v>41</v>
      </c>
      <c r="B58" s="261" t="s">
        <v>851</v>
      </c>
      <c r="C58" s="261" t="s">
        <v>852</v>
      </c>
      <c r="D58" s="261" t="s">
        <v>799</v>
      </c>
      <c r="E58" s="262">
        <v>2</v>
      </c>
      <c r="F58" s="464"/>
      <c r="G58" s="464">
        <f t="shared" si="2"/>
        <v>0</v>
      </c>
      <c r="H58" s="262">
        <v>0.0006</v>
      </c>
    </row>
    <row r="59" spans="1:8" s="2" customFormat="1" ht="30.75" customHeight="1">
      <c r="A59" s="260">
        <v>42</v>
      </c>
      <c r="B59" s="261" t="s">
        <v>853</v>
      </c>
      <c r="C59" s="261" t="s">
        <v>854</v>
      </c>
      <c r="D59" s="261" t="s">
        <v>799</v>
      </c>
      <c r="E59" s="262">
        <v>14</v>
      </c>
      <c r="F59" s="464"/>
      <c r="G59" s="464">
        <f t="shared" si="2"/>
        <v>0</v>
      </c>
      <c r="H59" s="262">
        <v>0.0546</v>
      </c>
    </row>
    <row r="60" spans="1:8" s="2" customFormat="1" ht="30.75" customHeight="1">
      <c r="A60" s="260">
        <v>43</v>
      </c>
      <c r="B60" s="261" t="s">
        <v>855</v>
      </c>
      <c r="C60" s="261" t="s">
        <v>856</v>
      </c>
      <c r="D60" s="261" t="s">
        <v>799</v>
      </c>
      <c r="E60" s="262">
        <v>14</v>
      </c>
      <c r="F60" s="464"/>
      <c r="G60" s="464">
        <f t="shared" si="2"/>
        <v>0</v>
      </c>
      <c r="H60" s="262">
        <v>0.518</v>
      </c>
    </row>
    <row r="61" spans="1:8" s="2" customFormat="1" ht="30.75" customHeight="1">
      <c r="A61" s="257">
        <v>44</v>
      </c>
      <c r="B61" s="258" t="s">
        <v>857</v>
      </c>
      <c r="C61" s="258" t="s">
        <v>858</v>
      </c>
      <c r="D61" s="258" t="s">
        <v>799</v>
      </c>
      <c r="E61" s="259">
        <v>3</v>
      </c>
      <c r="F61" s="463"/>
      <c r="G61" s="463">
        <f t="shared" si="2"/>
        <v>0</v>
      </c>
      <c r="H61" s="259">
        <v>0.26703</v>
      </c>
    </row>
    <row r="62" spans="1:8" s="2" customFormat="1" ht="30.75" customHeight="1">
      <c r="A62" s="260">
        <v>45</v>
      </c>
      <c r="B62" s="261" t="s">
        <v>859</v>
      </c>
      <c r="C62" s="261" t="s">
        <v>860</v>
      </c>
      <c r="D62" s="261" t="s">
        <v>799</v>
      </c>
      <c r="E62" s="262">
        <v>3</v>
      </c>
      <c r="F62" s="464"/>
      <c r="G62" s="464">
        <f t="shared" si="2"/>
        <v>0</v>
      </c>
      <c r="H62" s="262">
        <v>0.0657</v>
      </c>
    </row>
    <row r="63" spans="1:8" s="2" customFormat="1" ht="21" customHeight="1">
      <c r="A63" s="257">
        <v>46</v>
      </c>
      <c r="B63" s="258" t="s">
        <v>861</v>
      </c>
      <c r="C63" s="258" t="s">
        <v>862</v>
      </c>
      <c r="D63" s="258" t="s">
        <v>799</v>
      </c>
      <c r="E63" s="259">
        <v>22</v>
      </c>
      <c r="F63" s="463"/>
      <c r="G63" s="463">
        <f t="shared" si="2"/>
        <v>0</v>
      </c>
      <c r="H63" s="259">
        <v>0.100951752</v>
      </c>
    </row>
    <row r="64" spans="1:8" s="2" customFormat="1" ht="12" customHeight="1">
      <c r="A64" s="260">
        <v>47</v>
      </c>
      <c r="B64" s="261" t="s">
        <v>863</v>
      </c>
      <c r="C64" s="261" t="s">
        <v>864</v>
      </c>
      <c r="D64" s="261" t="s">
        <v>799</v>
      </c>
      <c r="E64" s="262">
        <v>22.22</v>
      </c>
      <c r="F64" s="464"/>
      <c r="G64" s="464">
        <f t="shared" si="2"/>
        <v>0</v>
      </c>
      <c r="H64" s="262">
        <v>0.546612</v>
      </c>
    </row>
    <row r="65" spans="1:8" s="2" customFormat="1" ht="21" customHeight="1">
      <c r="A65" s="257">
        <v>48</v>
      </c>
      <c r="B65" s="258" t="s">
        <v>865</v>
      </c>
      <c r="C65" s="258" t="s">
        <v>866</v>
      </c>
      <c r="D65" s="258" t="s">
        <v>799</v>
      </c>
      <c r="E65" s="259">
        <v>4</v>
      </c>
      <c r="F65" s="463"/>
      <c r="G65" s="463">
        <f t="shared" si="2"/>
        <v>0</v>
      </c>
      <c r="H65" s="259">
        <v>0</v>
      </c>
    </row>
    <row r="66" spans="1:8" s="2" customFormat="1" ht="12" customHeight="1">
      <c r="A66" s="257">
        <v>49</v>
      </c>
      <c r="B66" s="258" t="s">
        <v>867</v>
      </c>
      <c r="C66" s="258" t="s">
        <v>868</v>
      </c>
      <c r="D66" s="258" t="s">
        <v>778</v>
      </c>
      <c r="E66" s="259">
        <v>427.078</v>
      </c>
      <c r="F66" s="463"/>
      <c r="G66" s="463">
        <f t="shared" si="2"/>
        <v>0</v>
      </c>
      <c r="H66" s="259">
        <v>0</v>
      </c>
    </row>
    <row r="67" spans="1:8" s="2" customFormat="1" ht="21" customHeight="1">
      <c r="A67" s="257">
        <v>50</v>
      </c>
      <c r="B67" s="258" t="s">
        <v>869</v>
      </c>
      <c r="C67" s="258" t="s">
        <v>870</v>
      </c>
      <c r="D67" s="258" t="s">
        <v>778</v>
      </c>
      <c r="E67" s="259">
        <v>7687.404</v>
      </c>
      <c r="F67" s="463"/>
      <c r="G67" s="463">
        <f t="shared" si="2"/>
        <v>0</v>
      </c>
      <c r="H67" s="259">
        <v>0</v>
      </c>
    </row>
    <row r="68" spans="1:8" s="2" customFormat="1" ht="21" customHeight="1">
      <c r="A68" s="257">
        <v>51</v>
      </c>
      <c r="B68" s="258" t="s">
        <v>871</v>
      </c>
      <c r="C68" s="258" t="s">
        <v>872</v>
      </c>
      <c r="D68" s="258" t="s">
        <v>778</v>
      </c>
      <c r="E68" s="259">
        <v>427.078</v>
      </c>
      <c r="F68" s="463"/>
      <c r="G68" s="463">
        <f t="shared" si="2"/>
        <v>0</v>
      </c>
      <c r="H68" s="259">
        <v>0</v>
      </c>
    </row>
    <row r="69" spans="1:8" s="2" customFormat="1" ht="12" customHeight="1">
      <c r="A69" s="257">
        <v>52</v>
      </c>
      <c r="B69" s="258" t="s">
        <v>873</v>
      </c>
      <c r="C69" s="258" t="s">
        <v>874</v>
      </c>
      <c r="D69" s="258" t="s">
        <v>778</v>
      </c>
      <c r="E69" s="259">
        <v>427.078</v>
      </c>
      <c r="F69" s="463"/>
      <c r="G69" s="463">
        <f t="shared" si="2"/>
        <v>0</v>
      </c>
      <c r="H69" s="259">
        <v>0</v>
      </c>
    </row>
    <row r="70" spans="1:8" s="2" customFormat="1" ht="12" customHeight="1">
      <c r="A70" s="257">
        <v>53</v>
      </c>
      <c r="B70" s="258" t="s">
        <v>875</v>
      </c>
      <c r="C70" s="258" t="s">
        <v>876</v>
      </c>
      <c r="D70" s="258" t="s">
        <v>778</v>
      </c>
      <c r="E70" s="259">
        <v>427.078</v>
      </c>
      <c r="F70" s="463"/>
      <c r="G70" s="463">
        <f t="shared" si="2"/>
        <v>0</v>
      </c>
      <c r="H70" s="259">
        <v>0</v>
      </c>
    </row>
    <row r="71" spans="1:8" s="2" customFormat="1" ht="27.75" customHeight="1">
      <c r="A71" s="254"/>
      <c r="B71" s="255" t="s">
        <v>741</v>
      </c>
      <c r="C71" s="255" t="s">
        <v>742</v>
      </c>
      <c r="D71" s="255"/>
      <c r="E71" s="256"/>
      <c r="F71" s="462"/>
      <c r="G71" s="462">
        <f>SUM(G72)</f>
        <v>0</v>
      </c>
      <c r="H71" s="256">
        <f>SUM(H72)</f>
        <v>0</v>
      </c>
    </row>
    <row r="72" spans="1:8" s="2" customFormat="1" ht="21" customHeight="1">
      <c r="A72" s="257">
        <v>54</v>
      </c>
      <c r="B72" s="258" t="s">
        <v>877</v>
      </c>
      <c r="C72" s="258" t="s">
        <v>878</v>
      </c>
      <c r="D72" s="258" t="s">
        <v>778</v>
      </c>
      <c r="E72" s="259">
        <v>2421.695</v>
      </c>
      <c r="F72" s="463"/>
      <c r="G72" s="463">
        <f>ROUND(E72*F72,2)</f>
        <v>0</v>
      </c>
      <c r="H72" s="259">
        <v>0</v>
      </c>
    </row>
    <row r="73" spans="1:8" s="2" customFormat="1" ht="30" customHeight="1">
      <c r="A73" s="251"/>
      <c r="B73" s="252" t="s">
        <v>612</v>
      </c>
      <c r="C73" s="252" t="s">
        <v>743</v>
      </c>
      <c r="D73" s="252"/>
      <c r="E73" s="253"/>
      <c r="F73" s="461"/>
      <c r="G73" s="461">
        <f>G74</f>
        <v>0</v>
      </c>
      <c r="H73" s="253">
        <f>H74</f>
        <v>0.00444</v>
      </c>
    </row>
    <row r="74" spans="1:8" s="2" customFormat="1" ht="27.75" customHeight="1">
      <c r="A74" s="254"/>
      <c r="B74" s="255" t="s">
        <v>744</v>
      </c>
      <c r="C74" s="255" t="s">
        <v>745</v>
      </c>
      <c r="D74" s="255"/>
      <c r="E74" s="256"/>
      <c r="F74" s="462"/>
      <c r="G74" s="462">
        <f>SUM(G75:G78)</f>
        <v>0</v>
      </c>
      <c r="H74" s="256">
        <f>SUM(H75:H78)</f>
        <v>0.00444</v>
      </c>
    </row>
    <row r="75" spans="1:8" s="2" customFormat="1" ht="21" customHeight="1">
      <c r="A75" s="257">
        <v>55</v>
      </c>
      <c r="B75" s="258" t="s">
        <v>879</v>
      </c>
      <c r="C75" s="258" t="s">
        <v>880</v>
      </c>
      <c r="D75" s="258" t="s">
        <v>799</v>
      </c>
      <c r="E75" s="259">
        <v>2</v>
      </c>
      <c r="F75" s="463"/>
      <c r="G75" s="463">
        <f>ROUND(E75*F75,2)</f>
        <v>0</v>
      </c>
      <c r="H75" s="259">
        <v>0.00222</v>
      </c>
    </row>
    <row r="76" spans="1:8" s="2" customFormat="1" ht="21" customHeight="1">
      <c r="A76" s="260">
        <v>56</v>
      </c>
      <c r="B76" s="261" t="s">
        <v>881</v>
      </c>
      <c r="C76" s="261" t="s">
        <v>882</v>
      </c>
      <c r="D76" s="261" t="s">
        <v>799</v>
      </c>
      <c r="E76" s="262">
        <v>2</v>
      </c>
      <c r="F76" s="464"/>
      <c r="G76" s="464">
        <f>ROUND(E76*F76,2)</f>
        <v>0</v>
      </c>
      <c r="H76" s="262">
        <v>0.00222</v>
      </c>
    </row>
    <row r="77" spans="1:8" s="2" customFormat="1" ht="29.25" customHeight="1">
      <c r="A77" s="263"/>
      <c r="B77" s="264"/>
      <c r="C77" s="264" t="s">
        <v>883</v>
      </c>
      <c r="D77" s="264"/>
      <c r="E77" s="265"/>
      <c r="F77" s="494"/>
      <c r="G77" s="494"/>
      <c r="H77" s="265"/>
    </row>
    <row r="78" spans="1:8" s="2" customFormat="1" ht="21" customHeight="1">
      <c r="A78" s="257">
        <v>57</v>
      </c>
      <c r="B78" s="258" t="s">
        <v>884</v>
      </c>
      <c r="C78" s="258" t="s">
        <v>885</v>
      </c>
      <c r="D78" s="258" t="s">
        <v>886</v>
      </c>
      <c r="E78" s="259">
        <v>0.846</v>
      </c>
      <c r="F78" s="463"/>
      <c r="G78" s="463">
        <f>ROUND(E78*F78,2)</f>
        <v>0</v>
      </c>
      <c r="H78" s="259">
        <v>0</v>
      </c>
    </row>
    <row r="79" spans="1:8" s="2" customFormat="1" ht="30" customHeight="1">
      <c r="A79" s="266"/>
      <c r="B79" s="267"/>
      <c r="C79" s="267" t="s">
        <v>746</v>
      </c>
      <c r="D79" s="267"/>
      <c r="E79" s="268"/>
      <c r="F79" s="465"/>
      <c r="G79" s="465">
        <f>G73+G13</f>
        <v>0</v>
      </c>
      <c r="H79" s="268">
        <f>H73+H13</f>
        <v>2421.6998704408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77" r:id="rId1"/>
  <headerFooter alignWithMargins="0">
    <oddFooter>&amp;C   Strana &amp;P 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view="pageBreakPreview" zoomScaleSheetLayoutView="100" zoomScalePageLayoutView="0" workbookViewId="0" topLeftCell="A1">
      <pane ySplit="3" topLeftCell="BM16" activePane="bottomLeft" state="frozen"/>
      <selection pane="topLeft" activeCell="A1" sqref="A1"/>
      <selection pane="bottomLeft" activeCell="E26" sqref="E26"/>
    </sheetView>
  </sheetViews>
  <sheetFormatPr defaultColWidth="13.16015625" defaultRowHeight="9" customHeight="1"/>
  <cols>
    <col min="1" max="1" width="3.83203125" style="2" customWidth="1"/>
    <col min="2" max="2" width="3.16015625" style="2" customWidth="1"/>
    <col min="3" max="3" width="4.83203125" style="2" customWidth="1"/>
    <col min="4" max="4" width="14.66015625" style="2" customWidth="1"/>
    <col min="5" max="5" width="18.5" style="2" customWidth="1"/>
    <col min="6" max="6" width="0.65625" style="2" customWidth="1"/>
    <col min="7" max="7" width="4" style="2" customWidth="1"/>
    <col min="8" max="8" width="3.83203125" style="2" customWidth="1"/>
    <col min="9" max="9" width="15.5" style="2" customWidth="1"/>
    <col min="10" max="10" width="20.16015625" style="2" customWidth="1"/>
    <col min="11" max="11" width="0.82421875" style="2" customWidth="1"/>
    <col min="12" max="12" width="3.83203125" style="2" customWidth="1"/>
    <col min="13" max="13" width="4.66015625" style="2" customWidth="1"/>
    <col min="14" max="14" width="11.33203125" style="2" customWidth="1"/>
    <col min="15" max="15" width="5.5" style="2" customWidth="1"/>
    <col min="16" max="16" width="19.16015625" style="2" customWidth="1"/>
    <col min="17" max="17" width="9.33203125" style="2" customWidth="1"/>
    <col min="18" max="18" width="18.16015625" style="2" customWidth="1"/>
    <col min="19" max="19" width="0.65625" style="2" customWidth="1"/>
    <col min="20" max="16384" width="13.16015625" style="1" customWidth="1"/>
  </cols>
  <sheetData>
    <row r="1" spans="1:19" s="2" customFormat="1" ht="14.2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  <c r="P1" s="151"/>
      <c r="Q1" s="151"/>
      <c r="R1" s="151"/>
      <c r="S1" s="153"/>
    </row>
    <row r="2" spans="1:19" s="2" customFormat="1" ht="21" customHeight="1">
      <c r="A2" s="154"/>
      <c r="B2" s="131"/>
      <c r="C2" s="131"/>
      <c r="D2" s="131"/>
      <c r="E2" s="131"/>
      <c r="F2" s="131"/>
      <c r="G2" s="155" t="s">
        <v>560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56"/>
    </row>
    <row r="3" spans="1:19" s="2" customFormat="1" ht="11.25" customHeight="1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9"/>
    </row>
    <row r="4" spans="1:19" s="2" customFormat="1" ht="9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" customHeight="1">
      <c r="A5" s="18"/>
      <c r="B5" s="16" t="s">
        <v>561</v>
      </c>
      <c r="C5" s="16"/>
      <c r="D5" s="16"/>
      <c r="E5" s="788" t="s">
        <v>661</v>
      </c>
      <c r="F5" s="789"/>
      <c r="G5" s="789"/>
      <c r="H5" s="789"/>
      <c r="I5" s="789"/>
      <c r="J5" s="789"/>
      <c r="K5" s="789"/>
      <c r="L5" s="789"/>
      <c r="M5" s="790"/>
      <c r="N5" s="16"/>
      <c r="O5" s="16"/>
      <c r="P5" s="16" t="s">
        <v>563</v>
      </c>
      <c r="Q5" s="160"/>
      <c r="R5" s="20"/>
      <c r="S5" s="21"/>
    </row>
    <row r="6" spans="1:19" s="2" customFormat="1" ht="24" customHeight="1">
      <c r="A6" s="18"/>
      <c r="B6" s="16" t="s">
        <v>705</v>
      </c>
      <c r="C6" s="16"/>
      <c r="D6" s="16"/>
      <c r="E6" s="777" t="s">
        <v>716</v>
      </c>
      <c r="F6" s="778"/>
      <c r="G6" s="778"/>
      <c r="H6" s="778"/>
      <c r="I6" s="778"/>
      <c r="J6" s="778"/>
      <c r="K6" s="778"/>
      <c r="L6" s="778"/>
      <c r="M6" s="779"/>
      <c r="N6" s="16"/>
      <c r="O6" s="16"/>
      <c r="P6" s="16" t="s">
        <v>564</v>
      </c>
      <c r="Q6" s="161"/>
      <c r="R6" s="23"/>
      <c r="S6" s="21"/>
    </row>
    <row r="7" spans="1:19" s="2" customFormat="1" ht="24" customHeight="1" thickBot="1">
      <c r="A7" s="18"/>
      <c r="B7" s="16" t="s">
        <v>717</v>
      </c>
      <c r="C7" s="16"/>
      <c r="D7" s="16"/>
      <c r="E7" s="780" t="s">
        <v>887</v>
      </c>
      <c r="F7" s="764"/>
      <c r="G7" s="764"/>
      <c r="H7" s="764"/>
      <c r="I7" s="764"/>
      <c r="J7" s="764"/>
      <c r="K7" s="764"/>
      <c r="L7" s="764"/>
      <c r="M7" s="765"/>
      <c r="N7" s="16"/>
      <c r="O7" s="16"/>
      <c r="P7" s="16" t="s">
        <v>565</v>
      </c>
      <c r="Q7" s="24" t="s">
        <v>566</v>
      </c>
      <c r="R7" s="25"/>
      <c r="S7" s="21"/>
    </row>
    <row r="8" spans="1:19" s="2" customFormat="1" ht="24" customHeight="1" thickBot="1">
      <c r="A8" s="18"/>
      <c r="B8" s="766"/>
      <c r="C8" s="766"/>
      <c r="D8" s="76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567</v>
      </c>
      <c r="Q8" s="16" t="s">
        <v>568</v>
      </c>
      <c r="R8" s="16"/>
      <c r="S8" s="21"/>
    </row>
    <row r="9" spans="1:19" s="2" customFormat="1" ht="24" customHeight="1" thickBot="1">
      <c r="A9" s="18"/>
      <c r="B9" s="16" t="s">
        <v>569</v>
      </c>
      <c r="C9" s="16"/>
      <c r="D9" s="16"/>
      <c r="E9" s="797" t="s">
        <v>570</v>
      </c>
      <c r="F9" s="798"/>
      <c r="G9" s="798"/>
      <c r="H9" s="798"/>
      <c r="I9" s="798"/>
      <c r="J9" s="798"/>
      <c r="K9" s="798"/>
      <c r="L9" s="798"/>
      <c r="M9" s="799"/>
      <c r="N9" s="16"/>
      <c r="O9" s="16"/>
      <c r="P9" s="26" t="s">
        <v>571</v>
      </c>
      <c r="Q9" s="129"/>
      <c r="R9" s="128"/>
      <c r="S9" s="21"/>
    </row>
    <row r="10" spans="1:19" s="2" customFormat="1" ht="24" customHeight="1" thickBot="1">
      <c r="A10" s="18"/>
      <c r="B10" s="16" t="s">
        <v>572</v>
      </c>
      <c r="C10" s="16"/>
      <c r="D10" s="16"/>
      <c r="E10" s="803" t="s">
        <v>573</v>
      </c>
      <c r="F10" s="781"/>
      <c r="G10" s="781"/>
      <c r="H10" s="781"/>
      <c r="I10" s="781"/>
      <c r="J10" s="781"/>
      <c r="K10" s="781"/>
      <c r="L10" s="781"/>
      <c r="M10" s="782"/>
      <c r="N10" s="16"/>
      <c r="O10" s="16"/>
      <c r="P10" s="26" t="s">
        <v>574</v>
      </c>
      <c r="Q10" s="129" t="s">
        <v>575</v>
      </c>
      <c r="R10" s="128"/>
      <c r="S10" s="21"/>
    </row>
    <row r="11" spans="1:19" s="2" customFormat="1" ht="24" customHeight="1" thickBot="1">
      <c r="A11" s="18"/>
      <c r="B11" s="16" t="s">
        <v>576</v>
      </c>
      <c r="C11" s="16"/>
      <c r="D11" s="16"/>
      <c r="E11" s="803" t="s">
        <v>577</v>
      </c>
      <c r="F11" s="781"/>
      <c r="G11" s="781"/>
      <c r="H11" s="781"/>
      <c r="I11" s="781"/>
      <c r="J11" s="781"/>
      <c r="K11" s="781"/>
      <c r="L11" s="781"/>
      <c r="M11" s="782"/>
      <c r="N11" s="16"/>
      <c r="O11" s="16"/>
      <c r="P11" s="26"/>
      <c r="Q11" s="129"/>
      <c r="R11" s="128"/>
      <c r="S11" s="21"/>
    </row>
    <row r="12" spans="1:19" s="2" customFormat="1" ht="21" customHeight="1" thickBot="1">
      <c r="A12" s="29"/>
      <c r="B12" s="801" t="s">
        <v>578</v>
      </c>
      <c r="C12" s="801"/>
      <c r="D12" s="801"/>
      <c r="E12" s="783"/>
      <c r="F12" s="768"/>
      <c r="G12" s="768"/>
      <c r="H12" s="768"/>
      <c r="I12" s="768"/>
      <c r="J12" s="768"/>
      <c r="K12" s="768"/>
      <c r="L12" s="768"/>
      <c r="M12" s="769"/>
      <c r="N12" s="28"/>
      <c r="O12" s="28"/>
      <c r="P12" s="30"/>
      <c r="Q12" s="770"/>
      <c r="R12" s="771"/>
      <c r="S12" s="31"/>
    </row>
    <row r="13" spans="1:19" s="2" customFormat="1" ht="9.75" customHeight="1" thickBot="1">
      <c r="A13" s="29"/>
      <c r="B13" s="28"/>
      <c r="C13" s="28"/>
      <c r="D13" s="28"/>
      <c r="E13" s="135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135"/>
      <c r="Q13" s="135"/>
      <c r="R13" s="28"/>
      <c r="S13" s="31"/>
    </row>
    <row r="14" spans="1:19" s="2" customFormat="1" ht="18" customHeight="1" thickBot="1">
      <c r="A14" s="18"/>
      <c r="B14" s="16"/>
      <c r="C14" s="16"/>
      <c r="D14" s="16"/>
      <c r="E14" s="162" t="s">
        <v>579</v>
      </c>
      <c r="F14" s="16"/>
      <c r="G14" s="28"/>
      <c r="H14" s="16" t="s">
        <v>580</v>
      </c>
      <c r="I14" s="28"/>
      <c r="J14" s="16"/>
      <c r="K14" s="16"/>
      <c r="L14" s="16"/>
      <c r="M14" s="16"/>
      <c r="N14" s="16"/>
      <c r="O14" s="16"/>
      <c r="P14" s="16" t="s">
        <v>582</v>
      </c>
      <c r="Q14" s="19"/>
      <c r="R14" s="20"/>
      <c r="S14" s="21"/>
    </row>
    <row r="15" spans="1:19" s="2" customFormat="1" ht="18" customHeight="1" thickBot="1">
      <c r="A15" s="18"/>
      <c r="B15" s="16"/>
      <c r="C15" s="16"/>
      <c r="D15" s="16"/>
      <c r="E15" s="30"/>
      <c r="F15" s="16"/>
      <c r="G15" s="28"/>
      <c r="H15" s="772"/>
      <c r="I15" s="773"/>
      <c r="J15" s="16"/>
      <c r="K15" s="16"/>
      <c r="L15" s="16"/>
      <c r="M15" s="16"/>
      <c r="N15" s="16"/>
      <c r="O15" s="16"/>
      <c r="P15" s="163" t="s">
        <v>583</v>
      </c>
      <c r="Q15" s="164"/>
      <c r="R15" s="25"/>
      <c r="S15" s="21"/>
    </row>
    <row r="16" spans="1:19" s="2" customFormat="1" ht="9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7"/>
    </row>
    <row r="17" spans="1:19" s="2" customFormat="1" ht="20.25" customHeight="1">
      <c r="A17" s="165"/>
      <c r="B17" s="166"/>
      <c r="C17" s="166"/>
      <c r="D17" s="166"/>
      <c r="E17" s="40" t="s">
        <v>706</v>
      </c>
      <c r="F17" s="166"/>
      <c r="G17" s="166"/>
      <c r="H17" s="166"/>
      <c r="I17" s="166"/>
      <c r="J17" s="166"/>
      <c r="K17" s="166"/>
      <c r="L17" s="166"/>
      <c r="M17" s="166"/>
      <c r="N17" s="166"/>
      <c r="O17" s="36"/>
      <c r="P17" s="166"/>
      <c r="Q17" s="166"/>
      <c r="R17" s="166"/>
      <c r="S17" s="167"/>
    </row>
    <row r="18" spans="1:19" s="2" customFormat="1" ht="21" customHeight="1">
      <c r="A18" s="168" t="s">
        <v>707</v>
      </c>
      <c r="B18" s="169"/>
      <c r="C18" s="169"/>
      <c r="D18" s="170"/>
      <c r="E18" s="171" t="s">
        <v>589</v>
      </c>
      <c r="F18" s="170"/>
      <c r="G18" s="171" t="s">
        <v>708</v>
      </c>
      <c r="H18" s="169"/>
      <c r="I18" s="170"/>
      <c r="J18" s="171" t="s">
        <v>709</v>
      </c>
      <c r="K18" s="169"/>
      <c r="L18" s="171" t="s">
        <v>710</v>
      </c>
      <c r="M18" s="169"/>
      <c r="N18" s="169"/>
      <c r="O18" s="172"/>
      <c r="P18" s="170"/>
      <c r="Q18" s="171" t="s">
        <v>711</v>
      </c>
      <c r="R18" s="169"/>
      <c r="S18" s="173"/>
    </row>
    <row r="19" spans="1:19" s="2" customFormat="1" ht="18.75" customHeight="1">
      <c r="A19" s="174"/>
      <c r="B19" s="175"/>
      <c r="C19" s="175"/>
      <c r="D19" s="176">
        <v>0</v>
      </c>
      <c r="E19" s="92">
        <v>0</v>
      </c>
      <c r="F19" s="177"/>
      <c r="G19" s="178"/>
      <c r="H19" s="175"/>
      <c r="I19" s="176">
        <v>0</v>
      </c>
      <c r="J19" s="92">
        <v>0</v>
      </c>
      <c r="K19" s="179"/>
      <c r="L19" s="178"/>
      <c r="M19" s="175"/>
      <c r="N19" s="175"/>
      <c r="O19" s="180"/>
      <c r="P19" s="176">
        <v>0</v>
      </c>
      <c r="Q19" s="178"/>
      <c r="R19" s="181">
        <v>0</v>
      </c>
      <c r="S19" s="182"/>
    </row>
    <row r="20" spans="1:19" s="2" customFormat="1" ht="20.25" customHeight="1">
      <c r="A20" s="165"/>
      <c r="B20" s="166"/>
      <c r="C20" s="166"/>
      <c r="D20" s="166"/>
      <c r="E20" s="40" t="s">
        <v>712</v>
      </c>
      <c r="F20" s="166"/>
      <c r="G20" s="166"/>
      <c r="H20" s="166"/>
      <c r="I20" s="166"/>
      <c r="J20" s="183" t="s">
        <v>591</v>
      </c>
      <c r="K20" s="166"/>
      <c r="L20" s="166"/>
      <c r="M20" s="166"/>
      <c r="N20" s="166"/>
      <c r="O20" s="36"/>
      <c r="P20" s="166"/>
      <c r="Q20" s="166"/>
      <c r="R20" s="166"/>
      <c r="S20" s="167"/>
    </row>
    <row r="21" spans="1:19" s="2" customFormat="1" ht="18.75" customHeight="1">
      <c r="A21" s="64" t="s">
        <v>592</v>
      </c>
      <c r="B21" s="184"/>
      <c r="C21" s="66" t="s">
        <v>593</v>
      </c>
      <c r="D21" s="67"/>
      <c r="E21" s="67"/>
      <c r="F21" s="69"/>
      <c r="G21" s="64" t="s">
        <v>594</v>
      </c>
      <c r="H21" s="65"/>
      <c r="I21" s="66" t="s">
        <v>595</v>
      </c>
      <c r="J21" s="67"/>
      <c r="K21" s="67"/>
      <c r="L21" s="64" t="s">
        <v>596</v>
      </c>
      <c r="M21" s="65"/>
      <c r="N21" s="66" t="s">
        <v>597</v>
      </c>
      <c r="O21" s="70"/>
      <c r="P21" s="67"/>
      <c r="Q21" s="67"/>
      <c r="R21" s="67"/>
      <c r="S21" s="69"/>
    </row>
    <row r="22" spans="1:19" s="2" customFormat="1" ht="18.75" customHeight="1">
      <c r="A22" s="71" t="s">
        <v>598</v>
      </c>
      <c r="B22" s="185" t="s">
        <v>599</v>
      </c>
      <c r="C22" s="186"/>
      <c r="D22" s="74" t="s">
        <v>600</v>
      </c>
      <c r="E22" s="75">
        <f>'9310010301 - Krycí list rozpočt'!E22+'9310010302 - Krycí list rozpočt'!E22+'9310010303 - Krycí list rozpočt'!E22</f>
        <v>0</v>
      </c>
      <c r="F22" s="187"/>
      <c r="G22" s="71" t="s">
        <v>601</v>
      </c>
      <c r="H22" s="77" t="s">
        <v>713</v>
      </c>
      <c r="I22" s="112"/>
      <c r="J22" s="188">
        <v>0</v>
      </c>
      <c r="K22" s="189"/>
      <c r="L22" s="71" t="s">
        <v>603</v>
      </c>
      <c r="M22" s="80" t="s">
        <v>604</v>
      </c>
      <c r="N22" s="87"/>
      <c r="O22" s="172"/>
      <c r="P22" s="87"/>
      <c r="Q22" s="190"/>
      <c r="R22" s="75">
        <v>0</v>
      </c>
      <c r="S22" s="187"/>
    </row>
    <row r="23" spans="1:19" s="2" customFormat="1" ht="18.75" customHeight="1">
      <c r="A23" s="71" t="s">
        <v>605</v>
      </c>
      <c r="B23" s="191"/>
      <c r="C23" s="192"/>
      <c r="D23" s="74" t="s">
        <v>606</v>
      </c>
      <c r="E23" s="75">
        <f>'9310010301 - Krycí list rozpočt'!E23+'9310010302 - Krycí list rozpočt'!E23+'9310010303 - Krycí list rozpočt'!E23</f>
        <v>0</v>
      </c>
      <c r="F23" s="187"/>
      <c r="G23" s="71" t="s">
        <v>607</v>
      </c>
      <c r="H23" s="16" t="s">
        <v>608</v>
      </c>
      <c r="I23" s="112"/>
      <c r="J23" s="188">
        <v>0</v>
      </c>
      <c r="K23" s="189"/>
      <c r="L23" s="71" t="s">
        <v>609</v>
      </c>
      <c r="M23" s="80" t="s">
        <v>610</v>
      </c>
      <c r="N23" s="87"/>
      <c r="O23" s="172"/>
      <c r="P23" s="87"/>
      <c r="Q23" s="190"/>
      <c r="R23" s="75">
        <v>0</v>
      </c>
      <c r="S23" s="187"/>
    </row>
    <row r="24" spans="1:19" s="2" customFormat="1" ht="18.75" customHeight="1">
      <c r="A24" s="71" t="s">
        <v>611</v>
      </c>
      <c r="B24" s="185" t="s">
        <v>612</v>
      </c>
      <c r="C24" s="186"/>
      <c r="D24" s="74" t="s">
        <v>600</v>
      </c>
      <c r="E24" s="75">
        <f>'9310010301 - Krycí list rozpočt'!E24+'9310010302 - Krycí list rozpočt'!E24+'9310010303 - Krycí list rozpočt'!E24</f>
        <v>0</v>
      </c>
      <c r="F24" s="187"/>
      <c r="G24" s="71" t="s">
        <v>613</v>
      </c>
      <c r="H24" s="77" t="s">
        <v>614</v>
      </c>
      <c r="I24" s="112"/>
      <c r="J24" s="188">
        <v>0</v>
      </c>
      <c r="K24" s="189"/>
      <c r="L24" s="71" t="s">
        <v>615</v>
      </c>
      <c r="M24" s="80" t="s">
        <v>616</v>
      </c>
      <c r="N24" s="87"/>
      <c r="O24" s="172"/>
      <c r="P24" s="87"/>
      <c r="Q24" s="190"/>
      <c r="R24" s="75">
        <v>0</v>
      </c>
      <c r="S24" s="187"/>
    </row>
    <row r="25" spans="1:19" s="2" customFormat="1" ht="18.75" customHeight="1">
      <c r="A25" s="71" t="s">
        <v>617</v>
      </c>
      <c r="B25" s="191"/>
      <c r="C25" s="192"/>
      <c r="D25" s="74" t="s">
        <v>606</v>
      </c>
      <c r="E25" s="75">
        <f>'9310010301 - Krycí list rozpočt'!E25+'9310010302 - Krycí list rozpočt'!E25+'9310010303 - Krycí list rozpočt'!E25</f>
        <v>0</v>
      </c>
      <c r="F25" s="187"/>
      <c r="G25" s="71" t="s">
        <v>618</v>
      </c>
      <c r="H25" s="77"/>
      <c r="I25" s="112"/>
      <c r="J25" s="188">
        <v>0</v>
      </c>
      <c r="K25" s="189"/>
      <c r="L25" s="71" t="s">
        <v>619</v>
      </c>
      <c r="M25" s="80" t="s">
        <v>620</v>
      </c>
      <c r="N25" s="87"/>
      <c r="O25" s="172"/>
      <c r="P25" s="87"/>
      <c r="Q25" s="190"/>
      <c r="R25" s="75">
        <v>0</v>
      </c>
      <c r="S25" s="187"/>
    </row>
    <row r="26" spans="1:19" s="2" customFormat="1" ht="18.75" customHeight="1">
      <c r="A26" s="71" t="s">
        <v>621</v>
      </c>
      <c r="B26" s="185" t="s">
        <v>622</v>
      </c>
      <c r="C26" s="186"/>
      <c r="D26" s="74" t="s">
        <v>600</v>
      </c>
      <c r="E26" s="75">
        <v>0</v>
      </c>
      <c r="F26" s="187"/>
      <c r="G26" s="86"/>
      <c r="H26" s="87"/>
      <c r="I26" s="112"/>
      <c r="J26" s="188"/>
      <c r="K26" s="189"/>
      <c r="L26" s="71" t="s">
        <v>623</v>
      </c>
      <c r="M26" s="80" t="s">
        <v>624</v>
      </c>
      <c r="N26" s="87"/>
      <c r="O26" s="172"/>
      <c r="P26" s="87"/>
      <c r="Q26" s="190"/>
      <c r="R26" s="75">
        <v>0</v>
      </c>
      <c r="S26" s="187"/>
    </row>
    <row r="27" spans="1:19" s="2" customFormat="1" ht="18.75" customHeight="1">
      <c r="A27" s="71" t="s">
        <v>625</v>
      </c>
      <c r="B27" s="191"/>
      <c r="C27" s="192"/>
      <c r="D27" s="74" t="s">
        <v>606</v>
      </c>
      <c r="E27" s="75">
        <v>0</v>
      </c>
      <c r="F27" s="187"/>
      <c r="G27" s="86"/>
      <c r="H27" s="87"/>
      <c r="I27" s="112"/>
      <c r="J27" s="188"/>
      <c r="K27" s="189"/>
      <c r="L27" s="71" t="s">
        <v>626</v>
      </c>
      <c r="M27" s="77" t="s">
        <v>627</v>
      </c>
      <c r="N27" s="87"/>
      <c r="O27" s="172"/>
      <c r="P27" s="87"/>
      <c r="Q27" s="112"/>
      <c r="R27" s="75">
        <v>0</v>
      </c>
      <c r="S27" s="187"/>
    </row>
    <row r="28" spans="1:19" s="2" customFormat="1" ht="18.75" customHeight="1">
      <c r="A28" s="71" t="s">
        <v>628</v>
      </c>
      <c r="B28" s="802" t="s">
        <v>629</v>
      </c>
      <c r="C28" s="802"/>
      <c r="D28" s="802"/>
      <c r="E28" s="193">
        <f>SUM(E22:E27)</f>
        <v>0</v>
      </c>
      <c r="F28" s="167"/>
      <c r="G28" s="71" t="s">
        <v>630</v>
      </c>
      <c r="H28" s="89" t="s">
        <v>631</v>
      </c>
      <c r="I28" s="112"/>
      <c r="J28" s="194"/>
      <c r="K28" s="195"/>
      <c r="L28" s="71" t="s">
        <v>632</v>
      </c>
      <c r="M28" s="89" t="s">
        <v>633</v>
      </c>
      <c r="N28" s="87"/>
      <c r="O28" s="172"/>
      <c r="P28" s="87"/>
      <c r="Q28" s="112"/>
      <c r="R28" s="193">
        <v>0</v>
      </c>
      <c r="S28" s="167"/>
    </row>
    <row r="29" spans="1:19" s="2" customFormat="1" ht="18.75" customHeight="1">
      <c r="A29" s="90" t="s">
        <v>634</v>
      </c>
      <c r="B29" s="91" t="s">
        <v>635</v>
      </c>
      <c r="C29" s="196"/>
      <c r="D29" s="197"/>
      <c r="E29" s="198">
        <v>0</v>
      </c>
      <c r="F29" s="37"/>
      <c r="G29" s="90" t="s">
        <v>636</v>
      </c>
      <c r="H29" s="91" t="s">
        <v>637</v>
      </c>
      <c r="I29" s="197"/>
      <c r="J29" s="199">
        <v>0</v>
      </c>
      <c r="K29" s="200"/>
      <c r="L29" s="90" t="s">
        <v>638</v>
      </c>
      <c r="M29" s="91" t="s">
        <v>639</v>
      </c>
      <c r="N29" s="196"/>
      <c r="O29" s="36"/>
      <c r="P29" s="196"/>
      <c r="Q29" s="197"/>
      <c r="R29" s="198">
        <v>0</v>
      </c>
      <c r="S29" s="37"/>
    </row>
    <row r="30" spans="1:19" s="2" customFormat="1" ht="18.75" customHeight="1">
      <c r="A30" s="93" t="s">
        <v>572</v>
      </c>
      <c r="B30" s="15"/>
      <c r="C30" s="15"/>
      <c r="D30" s="15"/>
      <c r="E30" s="15"/>
      <c r="F30" s="201"/>
      <c r="G30" s="202"/>
      <c r="H30" s="15"/>
      <c r="I30" s="15"/>
      <c r="J30" s="15"/>
      <c r="K30" s="15"/>
      <c r="L30" s="64" t="s">
        <v>640</v>
      </c>
      <c r="M30" s="170"/>
      <c r="N30" s="66" t="s">
        <v>641</v>
      </c>
      <c r="O30" s="70"/>
      <c r="P30" s="169"/>
      <c r="Q30" s="169"/>
      <c r="R30" s="169"/>
      <c r="S30" s="173"/>
    </row>
    <row r="31" spans="1:19" s="2" customFormat="1" ht="18.75" customHeight="1">
      <c r="A31" s="18"/>
      <c r="B31" s="16"/>
      <c r="C31" s="16"/>
      <c r="D31" s="16"/>
      <c r="E31" s="16"/>
      <c r="F31" s="203"/>
      <c r="G31" s="204"/>
      <c r="H31" s="16"/>
      <c r="I31" s="16"/>
      <c r="J31" s="16"/>
      <c r="K31" s="16"/>
      <c r="L31" s="71" t="s">
        <v>642</v>
      </c>
      <c r="M31" s="77" t="s">
        <v>643</v>
      </c>
      <c r="N31" s="87"/>
      <c r="O31" s="172"/>
      <c r="P31" s="87"/>
      <c r="Q31" s="112"/>
      <c r="R31" s="193">
        <f>E28+J28+R28+E29+J29+R29</f>
        <v>0</v>
      </c>
      <c r="S31" s="167"/>
    </row>
    <row r="32" spans="1:19" s="2" customFormat="1" ht="18.75" customHeight="1" thickBot="1">
      <c r="A32" s="104" t="s">
        <v>644</v>
      </c>
      <c r="B32" s="172"/>
      <c r="C32" s="172"/>
      <c r="D32" s="172"/>
      <c r="E32" s="172"/>
      <c r="F32" s="192"/>
      <c r="G32" s="105" t="s">
        <v>645</v>
      </c>
      <c r="H32" s="172"/>
      <c r="I32" s="172"/>
      <c r="J32" s="172"/>
      <c r="K32" s="172"/>
      <c r="L32" s="71" t="s">
        <v>646</v>
      </c>
      <c r="M32" s="80" t="s">
        <v>647</v>
      </c>
      <c r="N32" s="109">
        <v>20</v>
      </c>
      <c r="O32" s="205" t="s">
        <v>648</v>
      </c>
      <c r="P32" s="111">
        <f>R31</f>
        <v>0</v>
      </c>
      <c r="Q32" s="112"/>
      <c r="R32" s="113">
        <f>P32*0.2</f>
        <v>0</v>
      </c>
      <c r="S32" s="206"/>
    </row>
    <row r="33" spans="1:19" s="2" customFormat="1" ht="12.75" customHeight="1" hidden="1">
      <c r="A33" s="114"/>
      <c r="B33" s="207"/>
      <c r="C33" s="207"/>
      <c r="D33" s="207"/>
      <c r="E33" s="207"/>
      <c r="F33" s="186"/>
      <c r="G33" s="208"/>
      <c r="H33" s="207"/>
      <c r="I33" s="207"/>
      <c r="J33" s="207"/>
      <c r="K33" s="207"/>
      <c r="L33" s="209"/>
      <c r="M33" s="210"/>
      <c r="N33" s="211"/>
      <c r="O33" s="212"/>
      <c r="P33" s="213"/>
      <c r="Q33" s="211"/>
      <c r="R33" s="214"/>
      <c r="S33" s="187"/>
    </row>
    <row r="34" spans="1:19" s="2" customFormat="1" ht="35.25" customHeight="1" thickBot="1">
      <c r="A34" s="120" t="s">
        <v>569</v>
      </c>
      <c r="B34" s="215"/>
      <c r="C34" s="215"/>
      <c r="D34" s="215"/>
      <c r="E34" s="16"/>
      <c r="F34" s="203"/>
      <c r="G34" s="204"/>
      <c r="H34" s="16"/>
      <c r="I34" s="16"/>
      <c r="J34" s="16"/>
      <c r="K34" s="16"/>
      <c r="L34" s="90" t="s">
        <v>649</v>
      </c>
      <c r="M34" s="767" t="s">
        <v>650</v>
      </c>
      <c r="N34" s="800"/>
      <c r="O34" s="800"/>
      <c r="P34" s="800"/>
      <c r="Q34" s="197"/>
      <c r="R34" s="216">
        <f>SUM(R31:R33)</f>
        <v>0</v>
      </c>
      <c r="S34" s="128"/>
    </row>
    <row r="35" spans="1:19" s="2" customFormat="1" ht="33" customHeight="1">
      <c r="A35" s="104" t="s">
        <v>644</v>
      </c>
      <c r="B35" s="172"/>
      <c r="C35" s="172"/>
      <c r="D35" s="172"/>
      <c r="E35" s="172"/>
      <c r="F35" s="192"/>
      <c r="G35" s="105" t="s">
        <v>645</v>
      </c>
      <c r="H35" s="172"/>
      <c r="I35" s="172"/>
      <c r="J35" s="172"/>
      <c r="K35" s="172"/>
      <c r="L35" s="64" t="s">
        <v>651</v>
      </c>
      <c r="M35" s="170"/>
      <c r="N35" s="66" t="s">
        <v>652</v>
      </c>
      <c r="O35" s="70"/>
      <c r="P35" s="169"/>
      <c r="Q35" s="169"/>
      <c r="R35" s="217"/>
      <c r="S35" s="173"/>
    </row>
    <row r="36" spans="1:19" s="2" customFormat="1" ht="20.25" customHeight="1">
      <c r="A36" s="123" t="s">
        <v>576</v>
      </c>
      <c r="B36" s="207"/>
      <c r="C36" s="207"/>
      <c r="D36" s="207"/>
      <c r="E36" s="207"/>
      <c r="F36" s="186"/>
      <c r="G36" s="218"/>
      <c r="H36" s="207"/>
      <c r="I36" s="207"/>
      <c r="J36" s="207"/>
      <c r="K36" s="207"/>
      <c r="L36" s="71" t="s">
        <v>653</v>
      </c>
      <c r="M36" s="77" t="s">
        <v>714</v>
      </c>
      <c r="N36" s="87"/>
      <c r="O36" s="172"/>
      <c r="P36" s="87"/>
      <c r="Q36" s="112"/>
      <c r="R36" s="75">
        <v>0</v>
      </c>
      <c r="S36" s="187"/>
    </row>
    <row r="37" spans="1:19" s="2" customFormat="1" ht="18.75" customHeight="1">
      <c r="A37" s="18"/>
      <c r="B37" s="16"/>
      <c r="C37" s="16"/>
      <c r="D37" s="16"/>
      <c r="E37" s="16"/>
      <c r="F37" s="203"/>
      <c r="G37" s="219"/>
      <c r="H37" s="16"/>
      <c r="I37" s="16"/>
      <c r="J37" s="16"/>
      <c r="K37" s="16"/>
      <c r="L37" s="71" t="s">
        <v>655</v>
      </c>
      <c r="M37" s="77" t="s">
        <v>656</v>
      </c>
      <c r="N37" s="87"/>
      <c r="O37" s="172"/>
      <c r="P37" s="87"/>
      <c r="Q37" s="112"/>
      <c r="R37" s="75">
        <v>0</v>
      </c>
      <c r="S37" s="187"/>
    </row>
    <row r="38" spans="1:19" s="2" customFormat="1" ht="18.75" customHeight="1" thickBot="1">
      <c r="A38" s="124" t="s">
        <v>644</v>
      </c>
      <c r="B38" s="36"/>
      <c r="C38" s="36"/>
      <c r="D38" s="36"/>
      <c r="E38" s="36"/>
      <c r="F38" s="220"/>
      <c r="G38" s="126" t="s">
        <v>645</v>
      </c>
      <c r="H38" s="36"/>
      <c r="I38" s="36"/>
      <c r="J38" s="36"/>
      <c r="K38" s="36"/>
      <c r="L38" s="90" t="s">
        <v>657</v>
      </c>
      <c r="M38" s="91" t="s">
        <v>715</v>
      </c>
      <c r="N38" s="196"/>
      <c r="O38" s="221"/>
      <c r="P38" s="196"/>
      <c r="Q38" s="197"/>
      <c r="R38" s="92">
        <v>0</v>
      </c>
      <c r="S38" s="222"/>
    </row>
  </sheetData>
  <sheetProtection/>
  <mergeCells count="13">
    <mergeCell ref="Q12:R12"/>
    <mergeCell ref="H15:I15"/>
    <mergeCell ref="B28:D28"/>
    <mergeCell ref="E5:M5"/>
    <mergeCell ref="E6:M6"/>
    <mergeCell ref="E7:M7"/>
    <mergeCell ref="B8:D8"/>
    <mergeCell ref="E9:M9"/>
    <mergeCell ref="E10:M10"/>
    <mergeCell ref="M34:P34"/>
    <mergeCell ref="E11:M11"/>
    <mergeCell ref="B12:D12"/>
    <mergeCell ref="E12:M12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74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sokolova</cp:lastModifiedBy>
  <cp:lastPrinted>2020-11-30T14:16:10Z</cp:lastPrinted>
  <dcterms:created xsi:type="dcterms:W3CDTF">2020-07-03T13:08:57Z</dcterms:created>
  <dcterms:modified xsi:type="dcterms:W3CDTF">2020-11-30T14:24:48Z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