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lubos.cizmar\OneDrive - SATES\Pracovná plocha\"/>
    </mc:Choice>
  </mc:AlternateContent>
  <bookViews>
    <workbookView xWindow="0" yWindow="0" windowWidth="0" windowHeight="0" firstSheet="1" activeTab="1"/>
  </bookViews>
  <sheets>
    <sheet name="Rekapitulácia stavby" sheetId="1" state="veryHidden" r:id="rId1"/>
    <sheet name="N22-001 - Terasa na ÚZLPa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'N22-001 - Terasa na ÚZLPa...'!$C$119:$K$170</definedName>
    <definedName name="_xlnm.Print_Area" localSheetId="1">'N22-001 - Terasa na ÚZLPa...'!$C$4:$J$76,'N22-001 - Terasa na ÚZLPa...'!$C$109:$J$170</definedName>
    <definedName name="_xlnm.Print_Titles" localSheetId="1">'N22-001 - Terasa na ÚZLPa...'!$119:$119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5"/>
  <c r="BH165"/>
  <c r="BG165"/>
  <c r="BE165"/>
  <c r="T165"/>
  <c r="T164"/>
  <c r="R165"/>
  <c r="R164"/>
  <c r="P165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J117"/>
  <c r="J116"/>
  <c r="F116"/>
  <c r="F114"/>
  <c r="E112"/>
  <c r="J90"/>
  <c r="J89"/>
  <c r="F89"/>
  <c r="F87"/>
  <c r="E85"/>
  <c r="J16"/>
  <c r="E16"/>
  <c r="F90"/>
  <c r="J15"/>
  <c r="J10"/>
  <c r="J87"/>
  <c i="1" r="L90"/>
  <c r="AM90"/>
  <c r="AM89"/>
  <c r="L89"/>
  <c r="AM87"/>
  <c r="L87"/>
  <c r="L85"/>
  <c r="L84"/>
  <c i="2" r="J160"/>
  <c r="J150"/>
  <c r="BK127"/>
  <c r="BK169"/>
  <c r="J163"/>
  <c r="J153"/>
  <c r="BK142"/>
  <c r="J127"/>
  <c r="BK155"/>
  <c r="BK146"/>
  <c r="BK133"/>
  <c r="BK144"/>
  <c r="J138"/>
  <c r="BK129"/>
  <c r="J159"/>
  <c r="J156"/>
  <c r="J132"/>
  <c r="J170"/>
  <c r="J157"/>
  <c r="J147"/>
  <c r="BK128"/>
  <c r="BK162"/>
  <c r="J148"/>
  <c r="BK138"/>
  <c r="BK134"/>
  <c r="J130"/>
  <c r="J123"/>
  <c r="J158"/>
  <c r="BK152"/>
  <c r="J124"/>
  <c r="BK168"/>
  <c r="BK160"/>
  <c r="BK148"/>
  <c r="J135"/>
  <c r="BK165"/>
  <c r="BK151"/>
  <c r="BK140"/>
  <c r="BK123"/>
  <c r="J143"/>
  <c r="J134"/>
  <c i="1" r="AS94"/>
  <c i="2" r="J162"/>
  <c r="BK157"/>
  <c r="J146"/>
  <c r="J129"/>
  <c r="J169"/>
  <c r="J161"/>
  <c r="BK156"/>
  <c r="J144"/>
  <c r="BK130"/>
  <c r="BK163"/>
  <c r="BK153"/>
  <c r="BK143"/>
  <c r="BK147"/>
  <c r="J133"/>
  <c r="BK132"/>
  <c r="BK124"/>
  <c r="BK167"/>
  <c r="J154"/>
  <c r="J140"/>
  <c r="J165"/>
  <c r="BK158"/>
  <c r="BK150"/>
  <c r="BK136"/>
  <c r="J168"/>
  <c r="J152"/>
  <c r="BK141"/>
  <c r="J126"/>
  <c r="J136"/>
  <c r="J128"/>
  <c r="BK161"/>
  <c r="J155"/>
  <c r="J142"/>
  <c r="BK170"/>
  <c r="J167"/>
  <c r="BK159"/>
  <c r="J151"/>
  <c r="J137"/>
  <c r="BK126"/>
  <c r="BK154"/>
  <c r="BK135"/>
  <c r="J125"/>
  <c r="J141"/>
  <c r="BK137"/>
  <c r="BK125"/>
  <c l="1" r="T131"/>
  <c r="T122"/>
  <c r="P139"/>
  <c r="R149"/>
  <c r="P131"/>
  <c r="T139"/>
  <c r="T149"/>
  <c r="BK131"/>
  <c r="J131"/>
  <c r="J97"/>
  <c r="R139"/>
  <c r="R145"/>
  <c r="P166"/>
  <c r="BK122"/>
  <c r="J122"/>
  <c r="J96"/>
  <c r="R131"/>
  <c r="BK145"/>
  <c r="J145"/>
  <c r="J99"/>
  <c r="P149"/>
  <c r="BK166"/>
  <c r="J166"/>
  <c r="J102"/>
  <c r="R122"/>
  <c r="R121"/>
  <c r="BK149"/>
  <c r="J149"/>
  <c r="J100"/>
  <c r="R166"/>
  <c r="P122"/>
  <c r="BK139"/>
  <c r="J139"/>
  <c r="J98"/>
  <c r="P145"/>
  <c r="T145"/>
  <c r="T166"/>
  <c r="BK164"/>
  <c r="J164"/>
  <c r="J101"/>
  <c r="BF152"/>
  <c r="J114"/>
  <c r="BF134"/>
  <c r="BF126"/>
  <c r="BF128"/>
  <c r="BF136"/>
  <c r="BF165"/>
  <c r="F117"/>
  <c r="BF127"/>
  <c r="BF130"/>
  <c r="BF133"/>
  <c r="BF135"/>
  <c r="BF140"/>
  <c r="BF142"/>
  <c r="BF170"/>
  <c r="BF129"/>
  <c r="BF132"/>
  <c r="BF137"/>
  <c r="BF146"/>
  <c r="BF147"/>
  <c r="BF151"/>
  <c r="BF155"/>
  <c r="BF157"/>
  <c r="BF158"/>
  <c r="BF159"/>
  <c r="BF160"/>
  <c r="BF123"/>
  <c r="BF141"/>
  <c r="BF143"/>
  <c r="BF150"/>
  <c r="BF153"/>
  <c r="BF154"/>
  <c r="BF156"/>
  <c r="BF161"/>
  <c r="BF167"/>
  <c r="BF168"/>
  <c r="BF169"/>
  <c r="BF124"/>
  <c r="BF125"/>
  <c r="BF138"/>
  <c r="BF144"/>
  <c r="BF148"/>
  <c r="BF162"/>
  <c r="BF163"/>
  <c r="F31"/>
  <c i="1" r="AZ95"/>
  <c r="AZ94"/>
  <c r="W29"/>
  <c i="2" r="F33"/>
  <c i="1" r="BB95"/>
  <c r="BB94"/>
  <c r="W31"/>
  <c i="2" r="J31"/>
  <c i="1" r="AV95"/>
  <c i="2" r="F35"/>
  <c i="1" r="BD95"/>
  <c r="BD94"/>
  <c r="W33"/>
  <c i="2" r="F34"/>
  <c i="1" r="BC95"/>
  <c r="BC94"/>
  <c r="W32"/>
  <c i="2" l="1" r="P121"/>
  <c r="P120"/>
  <c i="1" r="AU95"/>
  <c i="2" r="T121"/>
  <c r="T120"/>
  <c r="R120"/>
  <c r="BK121"/>
  <c r="BK120"/>
  <c r="J120"/>
  <c i="1" r="AU94"/>
  <c r="AX94"/>
  <c r="AY94"/>
  <c i="2" r="J32"/>
  <c i="1" r="AW95"/>
  <c r="AT95"/>
  <c i="2" r="J28"/>
  <c i="1" r="AG95"/>
  <c r="AG94"/>
  <c i="2" r="F32"/>
  <c i="1" r="BA95"/>
  <c r="BA94"/>
  <c r="W30"/>
  <c r="AV94"/>
  <c r="AK29"/>
  <c i="2" l="1" r="J94"/>
  <c r="J121"/>
  <c r="J95"/>
  <c r="J37"/>
  <c i="1" r="AN95"/>
  <c r="AK26"/>
  <c r="AW94"/>
  <c r="AK30"/>
  <c l="1"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<sst xmlns="http://schemas.openxmlformats.org/spreadsheetml/2006/main">
  <si>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</si>
  <si>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</si>
  <si>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</si>
  <si>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</si>
  <si>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</si>
  <si>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{4818a689-f24f-4871-9d84-4b1d34226b60}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</si>
  <si>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</si>
  <si>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</si>
  <si>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</si>
  <si>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</si>
  <si>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</si>
  <si>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</si>
  <si>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</si>
  <si>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N22/001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</si>
  <si>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</si>
  <si>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</si>
  <si>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Terasa na ÚZLPaR Antonstál</t>
  </si>
  <si>
    <t>JKSO:</t>
  </si>
  <si>
    <t>KS:</t>
  </si>
  <si>
    <t>Miesto:</t>
  </si>
  <si>
    <t>Nemšová</t>
  </si>
  <si>
    <t>Dátum:</t>
  </si>
  <si>
    <t>27. 5. 2022</t>
  </si>
  <si>
    <t>Objednávateľ:</t>
  </si>
  <si>
    <t>IČO:</t>
  </si>
  <si>
    <t>36038351</t>
  </si>
  <si>
    <t>Lesy Slovenskej republiky, štátny podnik</t>
  </si>
  <si>
    <t>IČ DPH:</t>
  </si>
  <si>
    <t>SK2020087982</t>
  </si>
  <si>
    <t>Zhotoviteľ:</t>
  </si>
  <si>
    <t>Vyplň údaj</t>
  </si>
  <si>
    <t>Projektant:</t>
  </si>
  <si>
    <t xml:space="preserve"> </t>
  </si>
  <si>
    <t>True</t>
  </si>
  <si>
    <t>Spracovateľ:</t>
  </si>
  <si>
    <t>Ing. Ľuboš Čižmár, NORGE SK, s.r.o.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</si>
  <si>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</si>
  <si>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</si>
  <si>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</si>
  <si>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</si>
  <si>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</si>
  <si>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</si>
  <si>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</si>
  <si>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</si>
  <si>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</si>
  <si>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</si>
  <si>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</si>
  <si>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</si>
  <si>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</si>
  <si>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</si>
  <si>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</si>
  <si>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</si>
  <si>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</si>
  <si>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</si>
  <si>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</si>
  <si>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</si>
  <si>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</si>
  <si>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</si>
  <si>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</si>
  <si>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</si>
  <si>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</si>
  <si>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</si>
  <si>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</si>
  <si>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</si>
  <si>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</si>
  <si>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</si>
  <si>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</si>
  <si>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</si>
  <si>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</si>
  <si>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</si>
  <si>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</si>
  <si>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</si>
  <si>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</si>
  <si>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</si>
  <si>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</si>
  <si>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</si>
  <si>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</si>
  <si>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</si>
  <si>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</si>
  <si>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</si>
  <si>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</si>
  <si>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</si>
  <si>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</si>
  <si>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</si>
  <si>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</si>
  <si>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</si>
  <si>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</si>
  <si>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</si>
  <si>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</si>
  <si>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</si>
  <si>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</si>
  <si>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</si>
  <si>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</si>
  <si>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</si>
  <si>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</si>
  <si>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</si>
  <si>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</si>
  <si>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</si>
  <si>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</si>
  <si>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</si>
  <si>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</si>
  <si>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</si>
  <si>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</si>
  <si>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</si>
  <si>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</si>
  <si>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</si>
  <si>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</si>
  <si>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</si>
  <si>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</si>
  <si>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</si>
  <si>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</si>
  <si>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</si>
  <si>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</si>
  <si>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</si>
  <si>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</si>
  <si>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111301111.S</t>
  </si>
  <si>
    <t>Zobratie mačiny hr. do 100 mm</t>
  </si>
  <si>
    <t>m2</t>
  </si>
  <si>
    <t>4</t>
  </si>
  <si>
    <t>2</t>
  </si>
  <si>
    <t>-322800722</t>
  </si>
  <si>
    <t>121101001.S</t>
  </si>
  <si>
    <t>Odstránenie ornice ručne s vodorov. premiest., na hromady do 50 m hr. do 150 mm</t>
  </si>
  <si>
    <t>m3</t>
  </si>
  <si>
    <t>188581588</t>
  </si>
  <si>
    <t>3</t>
  </si>
  <si>
    <t>122201101.S</t>
  </si>
  <si>
    <t xml:space="preserve">Odkopávka a prekopávka nezapažená v hornine 3, do 100 m3  hr. do 150 mm</t>
  </si>
  <si>
    <t>-1544734602</t>
  </si>
  <si>
    <t>122201109.S</t>
  </si>
  <si>
    <t>Odkopávky a prekopávky nezapažené. Príplatok k cenám za lepivosť horniny 3</t>
  </si>
  <si>
    <t>1809163460</t>
  </si>
  <si>
    <t>5</t>
  </si>
  <si>
    <t>130201001.S</t>
  </si>
  <si>
    <t>Výkop jamy a ryhy v obmedzenom priestore horn. tr.3 ručne</t>
  </si>
  <si>
    <t>-1808177915</t>
  </si>
  <si>
    <t>6</t>
  </si>
  <si>
    <t>162301102</t>
  </si>
  <si>
    <t>Vodorovné premiestnenie výkopku po spevnenej ceste z horniny tr.1-4, do 100 m3 na vzdialenosť do 1000 m</t>
  </si>
  <si>
    <t>618544145</t>
  </si>
  <si>
    <t>7</t>
  </si>
  <si>
    <t>171201201.S</t>
  </si>
  <si>
    <t>Uloženie sypaniny na skládky do 100 m3</t>
  </si>
  <si>
    <t>-255359256</t>
  </si>
  <si>
    <t>8</t>
  </si>
  <si>
    <t>181101102.S</t>
  </si>
  <si>
    <t>Úprava pláne v zárezoch v hornine 1-4 so zhutnením</t>
  </si>
  <si>
    <t>1460847440</t>
  </si>
  <si>
    <t>Zakladanie</t>
  </si>
  <si>
    <t>9</t>
  </si>
  <si>
    <t>211971110.S</t>
  </si>
  <si>
    <t>Zhotovenie opláštenia výplne z geotextílie, v ryhe alebo v záreze so stenami šikmými o skl. do 1:2,5</t>
  </si>
  <si>
    <t>-994821163</t>
  </si>
  <si>
    <t>10</t>
  </si>
  <si>
    <t>M</t>
  </si>
  <si>
    <t>693110002000.S</t>
  </si>
  <si>
    <t>Geotextília polypropylénová netkaná 200 g/m2</t>
  </si>
  <si>
    <t>-542100554</t>
  </si>
  <si>
    <t>11</t>
  </si>
  <si>
    <t>212532111.S</t>
  </si>
  <si>
    <t>Lôžko pre trativod z kameniva hrubého drveného frakcie 16-32 mm</t>
  </si>
  <si>
    <t>-1822866352</t>
  </si>
  <si>
    <t>12</t>
  </si>
  <si>
    <t>212756111.S</t>
  </si>
  <si>
    <t>Trativody z flexodrenážnych rúr, DN 100</t>
  </si>
  <si>
    <t>m</t>
  </si>
  <si>
    <t>955029250</t>
  </si>
  <si>
    <t>13</t>
  </si>
  <si>
    <t>289971212.R</t>
  </si>
  <si>
    <t>Zhotovenie vrstvy z geotextílie na upravenom povrchu sklon do 1 : 5</t>
  </si>
  <si>
    <t>643824128</t>
  </si>
  <si>
    <t>14</t>
  </si>
  <si>
    <t>693110004500.S</t>
  </si>
  <si>
    <t>Geotextília polypropylénová netkaná 300 g/m2</t>
  </si>
  <si>
    <t>465238224</t>
  </si>
  <si>
    <t>15</t>
  </si>
  <si>
    <t>271533001.R</t>
  </si>
  <si>
    <t xml:space="preserve">Násyp pod základové  konštrukcie so zhutnením z  kameniva hrubého drveného fr.32-63 mm hr. 200 mm</t>
  </si>
  <si>
    <t>-1856024990</t>
  </si>
  <si>
    <t>Komunikácie</t>
  </si>
  <si>
    <t>16</t>
  </si>
  <si>
    <t>564750111.S</t>
  </si>
  <si>
    <t>Podklad alebo kryt z kameniva hrubého drveného veľ. 8-16 mm s rozprestretím a zhutnením hr. 150 mm</t>
  </si>
  <si>
    <t>-597678755</t>
  </si>
  <si>
    <t>17</t>
  </si>
  <si>
    <t>289971211.R</t>
  </si>
  <si>
    <t>2099642146</t>
  </si>
  <si>
    <t>18</t>
  </si>
  <si>
    <t>693110002700.S</t>
  </si>
  <si>
    <t>Geotextília polypropylénová netkaná 150 g/m2</t>
  </si>
  <si>
    <t>-422971442</t>
  </si>
  <si>
    <t>19</t>
  </si>
  <si>
    <t>596911145R</t>
  </si>
  <si>
    <t>Kladenie betónovej zámkovej dlažby komunikácií pre peších hr.do 60 mm pre peších nad 300 m2 so zriadením lôžka z kameniva hr. 40 mm</t>
  </si>
  <si>
    <t>-1601106951</t>
  </si>
  <si>
    <t>592460016190.R</t>
  </si>
  <si>
    <t xml:space="preserve">Dlažba betónová napr. TRAVERTÍN, hr.40 mm 60x40 cm piesková </t>
  </si>
  <si>
    <t>441703352</t>
  </si>
  <si>
    <t>Úpravy povrchov, podlahy, osadenie</t>
  </si>
  <si>
    <t>21</t>
  </si>
  <si>
    <t>625907119.R</t>
  </si>
  <si>
    <t>Očistenie oceľových konštrukcií (mreží) od usadenín, hrdze a starého náteru</t>
  </si>
  <si>
    <t>-1930070433</t>
  </si>
  <si>
    <t>22</t>
  </si>
  <si>
    <t>625907139.R</t>
  </si>
  <si>
    <t>Pozinkovanie oceľových konštrukcií (mreží)</t>
  </si>
  <si>
    <t>-295409193</t>
  </si>
  <si>
    <t>23</t>
  </si>
  <si>
    <t>632451643.S</t>
  </si>
  <si>
    <t>Sanácia betónovej konštrukcie jemnou opravnou (reprofilačnou) maltou na betón hr. 30 mm</t>
  </si>
  <si>
    <t>-1398217095</t>
  </si>
  <si>
    <t>Ostatné konštrukcie a práce-búranie</t>
  </si>
  <si>
    <t>24</t>
  </si>
  <si>
    <t>916561112</t>
  </si>
  <si>
    <t>Osadenie záhonového alebo parkového obrubníka betón., do lôžka z bet. pros. tr. C 16/20 s bočnou oporou</t>
  </si>
  <si>
    <t>1246792234</t>
  </si>
  <si>
    <t>25</t>
  </si>
  <si>
    <t>592170002700</t>
  </si>
  <si>
    <t>Obrubník SEMMELROCK parkový, lxšxv 500x50x200 mm, sivá</t>
  </si>
  <si>
    <t>ks</t>
  </si>
  <si>
    <t>-85544143</t>
  </si>
  <si>
    <t>26</t>
  </si>
  <si>
    <t>918101112</t>
  </si>
  <si>
    <t>Lôžko pod obrubníky, krajníky alebo obruby z dlažobných kociek z betónu prostého tr. C 16/20</t>
  </si>
  <si>
    <t>470301426</t>
  </si>
  <si>
    <t>27</t>
  </si>
  <si>
    <t>174101001.S</t>
  </si>
  <si>
    <t>Zásyp sypaninou so zhutnením jám, šachiet, rýh, zárezov alebo okolo objektov do 100 m3</t>
  </si>
  <si>
    <t>-1453548494</t>
  </si>
  <si>
    <t>28</t>
  </si>
  <si>
    <t>583310003400.S</t>
  </si>
  <si>
    <t>Štrkopiesok frakcia 0-63 mm</t>
  </si>
  <si>
    <t>t</t>
  </si>
  <si>
    <t>640356814</t>
  </si>
  <si>
    <t>29</t>
  </si>
  <si>
    <t>175101102.S</t>
  </si>
  <si>
    <t>Obsyp potrubia sypaninou z vhodných hornín 1 až 4 s prehodením sypaniny</t>
  </si>
  <si>
    <t>1444311422</t>
  </si>
  <si>
    <t>30</t>
  </si>
  <si>
    <t>286130031400.S</t>
  </si>
  <si>
    <t>Rúra HDPE na vodu PE100 PN10 SDR17 110x6,6x12 m</t>
  </si>
  <si>
    <t>-1003481713</t>
  </si>
  <si>
    <t>31</t>
  </si>
  <si>
    <t>935152199.R</t>
  </si>
  <si>
    <t>Napojenie odvodňovacieho žľabu 110 mm</t>
  </si>
  <si>
    <t>1754789929</t>
  </si>
  <si>
    <t>32</t>
  </si>
  <si>
    <t>966008119.R</t>
  </si>
  <si>
    <t xml:space="preserve">Búranie betónového žľabu do 300 mm,  -0,15300t</t>
  </si>
  <si>
    <t>878012684</t>
  </si>
  <si>
    <t>33</t>
  </si>
  <si>
    <t>935141232.S</t>
  </si>
  <si>
    <t>Osadenie odvodňovacieho polymérbetónového žľabu univerzálneho s ochrannou hranou svetlej šírky 200 mm s roštom triedy B 125</t>
  </si>
  <si>
    <t>-1062514454</t>
  </si>
  <si>
    <t>34</t>
  </si>
  <si>
    <t>592270070900.S</t>
  </si>
  <si>
    <t>Odvodňovací žľab polymérbetónový s ochrannou hranou, svetlej šírky 200 mm, dĺ. 1 m, bez spádu</t>
  </si>
  <si>
    <t>1154729121</t>
  </si>
  <si>
    <t>35</t>
  </si>
  <si>
    <t>592270071800.S</t>
  </si>
  <si>
    <t>Kombi stena pre začiatok/koniec, hr. 20 mm, pre odvodňovacie žľaby univerzálne polymérbetónové s ochrannou hranou svetlej šírky 200 mm</t>
  </si>
  <si>
    <t>-93356324</t>
  </si>
  <si>
    <t>36</t>
  </si>
  <si>
    <t>592270073500.S</t>
  </si>
  <si>
    <t>Mriežkový rošt pozinkovaný, dĺ. 1 m, B 125, pre odvodňovacie žľaby univerzálne polymérbetónové alebo plastové s ochrannou hranou svetlej šírky 200 mm</t>
  </si>
  <si>
    <t>-1151177926</t>
  </si>
  <si>
    <t>37</t>
  </si>
  <si>
    <t>979081111.S</t>
  </si>
  <si>
    <t>Odvoz sutiny a vybúraných hmôt na skládku do 1 km</t>
  </si>
  <si>
    <t>2009599976</t>
  </si>
  <si>
    <t>99</t>
  </si>
  <si>
    <t>Presun hmôt HSV</t>
  </si>
  <si>
    <t>38</t>
  </si>
  <si>
    <t>998223011.S</t>
  </si>
  <si>
    <t>Presun hmôt pre pozemné komunikácie s krytom dláždeným (822 2.3, 822 5.3) akejkoľvek dĺžky objektu</t>
  </si>
  <si>
    <t>-241807344</t>
  </si>
  <si>
    <t>VRN</t>
  </si>
  <si>
    <t>Investičné náklady neobsiahnuté v cenách</t>
  </si>
  <si>
    <t>39</t>
  </si>
  <si>
    <t>000300021.S</t>
  </si>
  <si>
    <t>Geodetické práce - vykonávané v priebehu výstavby výškové merania</t>
  </si>
  <si>
    <t>eur</t>
  </si>
  <si>
    <t>1024</t>
  </si>
  <si>
    <t>1929140822</t>
  </si>
  <si>
    <t>40</t>
  </si>
  <si>
    <t>000300031.S</t>
  </si>
  <si>
    <t>Geodetické práce - vykonávané po výstavbe zameranie skutočného vyhotovenia stavby</t>
  </si>
  <si>
    <t>-690086309</t>
  </si>
  <si>
    <t>41</t>
  </si>
  <si>
    <t>000400022.S</t>
  </si>
  <si>
    <t>Projektové práce - stavebná časť (stavebné objekty vrátane ich technického vybavenia). náklady na dokumentáciu skutočného zhotovenia stavby</t>
  </si>
  <si>
    <t>-867317254</t>
  </si>
  <si>
    <t>42</t>
  </si>
  <si>
    <t>000700011.S</t>
  </si>
  <si>
    <t>Dopravné náklady - mimostavenisková doprava objektivizácia dopravných nákladov materiálov</t>
  </si>
  <si>
    <t>1511370458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</si>
</sst>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0" fillId="4" borderId="6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0" xfId="0" applyFont="1" applyFill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0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0" fillId="4" borderId="16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2" xfId="0" applyFont="1" applyBorder="1" applyAlignment="1" applyProtection="1">
      <alignment horizontal="center" vertical="center"/>
    </xf>
    <xf numFmtId="49" fontId="20" fillId="0" borderId="22" xfId="0" applyNumberFormat="1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center" vertical="center" wrapText="1"/>
    </xf>
    <xf numFmtId="167" fontId="20" fillId="0" borderId="22" xfId="0" applyNumberFormat="1" applyFont="1" applyBorder="1" applyAlignment="1" applyProtection="1">
      <alignment vertical="center"/>
    </xf>
    <xf numFmtId="4" fontId="20" fillId="2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5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</xf>
    <xf numFmtId="49" fontId="31" fillId="0" borderId="22" xfId="0" applyNumberFormat="1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center" vertical="center" wrapText="1"/>
    </xf>
    <xf numFmtId="167" fontId="31" fillId="0" borderId="22" xfId="0" applyNumberFormat="1" applyFont="1" applyBorder="1" applyAlignment="1" applyProtection="1">
      <alignment vertical="center"/>
    </xf>
    <xf numFmtId="4" fontId="31" fillId="2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</xf>
    <xf numFmtId="0" fontId="32" fillId="0" borderId="22" xfId="0" applyFont="1" applyBorder="1" applyAlignment="1" applyProtection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>
      <alignment horizontal="center" vertical="center"/>
    </xf>
    <xf numFmtId="0" fontId="21" fillId="2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1" fillId="0" borderId="20" xfId="0" applyNumberFormat="1" applyFont="1" applyBorder="1" applyAlignment="1" applyProtection="1">
      <alignment vertical="center"/>
    </xf>
    <xf numFmtId="166" fontId="21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11</v>
      </c>
    </row>
    <row r="5" s="1" customFormat="1" ht="12" customHeight="1">
      <c r="B5" s="18"/>
      <c r="C5" s="19"/>
      <c r="D5" s="23" t="s">
        <v>12</v>
      </c>
      <c r="E5" s="19"/>
      <c r="F5" s="19"/>
      <c r="G5" s="19"/>
      <c r="H5" s="19"/>
      <c r="I5" s="19"/>
      <c r="J5" s="19"/>
      <c r="K5" s="24" t="s">
        <v>13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14</v>
      </c>
      <c r="BS5" s="14" t="s">
        <v>6</v>
      </c>
    </row>
    <row r="6" s="1" customFormat="1" ht="36.96" customHeight="1">
      <c r="B6" s="18"/>
      <c r="C6" s="19"/>
      <c r="D6" s="26" t="s">
        <v>15</v>
      </c>
      <c r="E6" s="19"/>
      <c r="F6" s="19"/>
      <c r="G6" s="19"/>
      <c r="H6" s="19"/>
      <c r="I6" s="19"/>
      <c r="J6" s="19"/>
      <c r="K6" s="27" t="s">
        <v>16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17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18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19</v>
      </c>
      <c r="E8" s="19"/>
      <c r="F8" s="19"/>
      <c r="G8" s="19"/>
      <c r="H8" s="19"/>
      <c r="I8" s="19"/>
      <c r="J8" s="19"/>
      <c r="K8" s="24" t="s">
        <v>20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21</v>
      </c>
      <c r="AL8" s="19"/>
      <c r="AM8" s="19"/>
      <c r="AN8" s="30" t="s">
        <v>22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24</v>
      </c>
      <c r="AL10" s="19"/>
      <c r="AM10" s="19"/>
      <c r="AN10" s="24" t="s">
        <v>25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27</v>
      </c>
      <c r="AL11" s="19"/>
      <c r="AM11" s="19"/>
      <c r="AN11" s="24" t="s">
        <v>28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24</v>
      </c>
      <c r="AL13" s="19"/>
      <c r="AM13" s="19"/>
      <c r="AN13" s="31" t="s">
        <v>30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30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27</v>
      </c>
      <c r="AL14" s="19"/>
      <c r="AM14" s="19"/>
      <c r="AN14" s="31" t="s">
        <v>30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24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27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33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34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24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27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33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37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38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39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40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41</v>
      </c>
      <c r="E29" s="44"/>
      <c r="F29" s="45" t="s">
        <v>42</v>
      </c>
      <c r="G29" s="44"/>
      <c r="H29" s="44"/>
      <c r="I29" s="44"/>
      <c r="J29" s="44"/>
      <c r="K29" s="44"/>
      <c r="L29" s="46">
        <v>0.20000000000000001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7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7">
        <f>ROUND(AV94, 2)</f>
        <v>0</v>
      </c>
      <c r="AL29" s="44"/>
      <c r="AM29" s="44"/>
      <c r="AN29" s="44"/>
      <c r="AO29" s="44"/>
      <c r="AP29" s="44"/>
      <c r="AQ29" s="44"/>
      <c r="AR29" s="48"/>
      <c r="BE29" s="49"/>
    </row>
    <row r="30" s="3" customFormat="1" ht="14.4" customHeight="1">
      <c r="A30" s="3"/>
      <c r="B30" s="43"/>
      <c r="C30" s="44"/>
      <c r="D30" s="44"/>
      <c r="E30" s="44"/>
      <c r="F30" s="45" t="s">
        <v>43</v>
      </c>
      <c r="G30" s="44"/>
      <c r="H30" s="44"/>
      <c r="I30" s="44"/>
      <c r="J30" s="44"/>
      <c r="K30" s="44"/>
      <c r="L30" s="46">
        <v>0.20000000000000001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7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7">
        <f>ROUND(AW94, 2)</f>
        <v>0</v>
      </c>
      <c r="AL30" s="44"/>
      <c r="AM30" s="44"/>
      <c r="AN30" s="44"/>
      <c r="AO30" s="44"/>
      <c r="AP30" s="44"/>
      <c r="AQ30" s="44"/>
      <c r="AR30" s="48"/>
      <c r="BE30" s="49"/>
    </row>
    <row r="31" hidden="1" s="3" customFormat="1" ht="14.4" customHeight="1">
      <c r="A31" s="3"/>
      <c r="B31" s="43"/>
      <c r="C31" s="44"/>
      <c r="D31" s="44"/>
      <c r="E31" s="44"/>
      <c r="F31" s="29" t="s">
        <v>44</v>
      </c>
      <c r="G31" s="44"/>
      <c r="H31" s="44"/>
      <c r="I31" s="44"/>
      <c r="J31" s="44"/>
      <c r="K31" s="44"/>
      <c r="L31" s="46">
        <v>0.20000000000000001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7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7">
        <v>0</v>
      </c>
      <c r="AL31" s="44"/>
      <c r="AM31" s="44"/>
      <c r="AN31" s="44"/>
      <c r="AO31" s="44"/>
      <c r="AP31" s="44"/>
      <c r="AQ31" s="44"/>
      <c r="AR31" s="48"/>
      <c r="BE31" s="49"/>
    </row>
    <row r="32" hidden="1" s="3" customFormat="1" ht="14.4" customHeight="1">
      <c r="A32" s="3"/>
      <c r="B32" s="43"/>
      <c r="C32" s="44"/>
      <c r="D32" s="44"/>
      <c r="E32" s="44"/>
      <c r="F32" s="29" t="s">
        <v>45</v>
      </c>
      <c r="G32" s="44"/>
      <c r="H32" s="44"/>
      <c r="I32" s="44"/>
      <c r="J32" s="44"/>
      <c r="K32" s="44"/>
      <c r="L32" s="46">
        <v>0.20000000000000001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7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7">
        <v>0</v>
      </c>
      <c r="AL32" s="44"/>
      <c r="AM32" s="44"/>
      <c r="AN32" s="44"/>
      <c r="AO32" s="44"/>
      <c r="AP32" s="44"/>
      <c r="AQ32" s="44"/>
      <c r="AR32" s="48"/>
      <c r="BE32" s="49"/>
    </row>
    <row r="33" hidden="1" s="3" customFormat="1" ht="14.4" customHeight="1">
      <c r="A33" s="3"/>
      <c r="B33" s="43"/>
      <c r="C33" s="44"/>
      <c r="D33" s="44"/>
      <c r="E33" s="44"/>
      <c r="F33" s="45" t="s">
        <v>46</v>
      </c>
      <c r="G33" s="44"/>
      <c r="H33" s="44"/>
      <c r="I33" s="44"/>
      <c r="J33" s="44"/>
      <c r="K33" s="44"/>
      <c r="L33" s="46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7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7">
        <v>0</v>
      </c>
      <c r="AL33" s="44"/>
      <c r="AM33" s="44"/>
      <c r="AN33" s="44"/>
      <c r="AO33" s="44"/>
      <c r="AP33" s="44"/>
      <c r="AQ33" s="44"/>
      <c r="AR33" s="48"/>
      <c r="BE33" s="49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50"/>
      <c r="D35" s="51" t="s">
        <v>47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 t="s">
        <v>48</v>
      </c>
      <c r="U35" s="52"/>
      <c r="V35" s="52"/>
      <c r="W35" s="52"/>
      <c r="X35" s="54" t="s">
        <v>49</v>
      </c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5">
        <f>SUM(AK26:AK33)</f>
        <v>0</v>
      </c>
      <c r="AL35" s="52"/>
      <c r="AM35" s="52"/>
      <c r="AN35" s="52"/>
      <c r="AO35" s="56"/>
      <c r="AP35" s="50"/>
      <c r="AQ35" s="50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7"/>
      <c r="C49" s="58"/>
      <c r="D49" s="59" t="s">
        <v>50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59" t="s">
        <v>51</v>
      </c>
      <c r="AI49" s="60"/>
      <c r="AJ49" s="60"/>
      <c r="AK49" s="60"/>
      <c r="AL49" s="60"/>
      <c r="AM49" s="60"/>
      <c r="AN49" s="60"/>
      <c r="AO49" s="60"/>
      <c r="AP49" s="58"/>
      <c r="AQ49" s="58"/>
      <c r="AR49" s="61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2" t="s">
        <v>52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2" t="s">
        <v>53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2" t="s">
        <v>52</v>
      </c>
      <c r="AI60" s="39"/>
      <c r="AJ60" s="39"/>
      <c r="AK60" s="39"/>
      <c r="AL60" s="39"/>
      <c r="AM60" s="62" t="s">
        <v>53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9" t="s">
        <v>54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59" t="s">
        <v>55</v>
      </c>
      <c r="AI64" s="63"/>
      <c r="AJ64" s="63"/>
      <c r="AK64" s="63"/>
      <c r="AL64" s="63"/>
      <c r="AM64" s="63"/>
      <c r="AN64" s="63"/>
      <c r="AO64" s="63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2" t="s">
        <v>52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2" t="s">
        <v>53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2" t="s">
        <v>52</v>
      </c>
      <c r="AI75" s="39"/>
      <c r="AJ75" s="39"/>
      <c r="AK75" s="39"/>
      <c r="AL75" s="39"/>
      <c r="AM75" s="62" t="s">
        <v>53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41"/>
      <c r="BE77" s="35"/>
    </row>
    <row r="81" s="2" customFormat="1" ht="6.96" customHeight="1">
      <c r="A81" s="35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41"/>
      <c r="BE81" s="35"/>
    </row>
    <row r="82" s="2" customFormat="1" ht="24.96" customHeight="1">
      <c r="A82" s="35"/>
      <c r="B82" s="36"/>
      <c r="C82" s="20" t="s">
        <v>56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8"/>
      <c r="C84" s="29" t="s">
        <v>12</v>
      </c>
      <c r="D84" s="69"/>
      <c r="E84" s="69"/>
      <c r="F84" s="69"/>
      <c r="G84" s="69"/>
      <c r="H84" s="69"/>
      <c r="I84" s="69"/>
      <c r="J84" s="69"/>
      <c r="K84" s="69"/>
      <c r="L84" s="69" t="str">
        <f>K5</f>
        <v>N22/001</v>
      </c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70"/>
      <c r="BE84" s="4"/>
    </row>
    <row r="85" s="5" customFormat="1" ht="36.96" customHeight="1">
      <c r="A85" s="5"/>
      <c r="B85" s="71"/>
      <c r="C85" s="72" t="s">
        <v>15</v>
      </c>
      <c r="D85" s="73"/>
      <c r="E85" s="73"/>
      <c r="F85" s="73"/>
      <c r="G85" s="73"/>
      <c r="H85" s="73"/>
      <c r="I85" s="73"/>
      <c r="J85" s="73"/>
      <c r="K85" s="73"/>
      <c r="L85" s="74" t="str">
        <f>K6</f>
        <v>Terasa na ÚZLPaR Antonstál</v>
      </c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5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19</v>
      </c>
      <c r="D87" s="37"/>
      <c r="E87" s="37"/>
      <c r="F87" s="37"/>
      <c r="G87" s="37"/>
      <c r="H87" s="37"/>
      <c r="I87" s="37"/>
      <c r="J87" s="37"/>
      <c r="K87" s="37"/>
      <c r="L87" s="76" t="str">
        <f>IF(K8="","",K8)</f>
        <v>Nemšová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21</v>
      </c>
      <c r="AJ87" s="37"/>
      <c r="AK87" s="37"/>
      <c r="AL87" s="37"/>
      <c r="AM87" s="77" t="str">
        <f>IF(AN8= "","",AN8)</f>
        <v>27. 5. 2022</v>
      </c>
      <c r="AN87" s="77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23</v>
      </c>
      <c r="D89" s="37"/>
      <c r="E89" s="37"/>
      <c r="F89" s="37"/>
      <c r="G89" s="37"/>
      <c r="H89" s="37"/>
      <c r="I89" s="37"/>
      <c r="J89" s="37"/>
      <c r="K89" s="37"/>
      <c r="L89" s="69" t="str">
        <f>IF(E11= "","",E11)</f>
        <v>Lesy Slovenskej republiky, štátny podnik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31</v>
      </c>
      <c r="AJ89" s="37"/>
      <c r="AK89" s="37"/>
      <c r="AL89" s="37"/>
      <c r="AM89" s="78" t="str">
        <f>IF(E17="","",E17)</f>
        <v xml:space="preserve"> </v>
      </c>
      <c r="AN89" s="69"/>
      <c r="AO89" s="69"/>
      <c r="AP89" s="69"/>
      <c r="AQ89" s="37"/>
      <c r="AR89" s="41"/>
      <c r="AS89" s="79" t="s">
        <v>57</v>
      </c>
      <c r="AT89" s="80"/>
      <c r="AU89" s="81"/>
      <c r="AV89" s="81"/>
      <c r="AW89" s="81"/>
      <c r="AX89" s="81"/>
      <c r="AY89" s="81"/>
      <c r="AZ89" s="81"/>
      <c r="BA89" s="81"/>
      <c r="BB89" s="81"/>
      <c r="BC89" s="81"/>
      <c r="BD89" s="82"/>
      <c r="BE89" s="35"/>
    </row>
    <row r="90" s="2" customFormat="1" ht="25.65" customHeight="1">
      <c r="A90" s="35"/>
      <c r="B90" s="36"/>
      <c r="C90" s="29" t="s">
        <v>29</v>
      </c>
      <c r="D90" s="37"/>
      <c r="E90" s="37"/>
      <c r="F90" s="37"/>
      <c r="G90" s="37"/>
      <c r="H90" s="37"/>
      <c r="I90" s="37"/>
      <c r="J90" s="37"/>
      <c r="K90" s="37"/>
      <c r="L90" s="69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34</v>
      </c>
      <c r="AJ90" s="37"/>
      <c r="AK90" s="37"/>
      <c r="AL90" s="37"/>
      <c r="AM90" s="78" t="str">
        <f>IF(E20="","",E20)</f>
        <v>Ing. Ľuboš Čižmár, NORGE SK, s.r.o.</v>
      </c>
      <c r="AN90" s="69"/>
      <c r="AO90" s="69"/>
      <c r="AP90" s="69"/>
      <c r="AQ90" s="37"/>
      <c r="AR90" s="41"/>
      <c r="AS90" s="83"/>
      <c r="AT90" s="84"/>
      <c r="AU90" s="85"/>
      <c r="AV90" s="85"/>
      <c r="AW90" s="85"/>
      <c r="AX90" s="85"/>
      <c r="AY90" s="85"/>
      <c r="AZ90" s="85"/>
      <c r="BA90" s="85"/>
      <c r="BB90" s="85"/>
      <c r="BC90" s="85"/>
      <c r="BD90" s="86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7"/>
      <c r="AT91" s="88"/>
      <c r="AU91" s="89"/>
      <c r="AV91" s="89"/>
      <c r="AW91" s="89"/>
      <c r="AX91" s="89"/>
      <c r="AY91" s="89"/>
      <c r="AZ91" s="89"/>
      <c r="BA91" s="89"/>
      <c r="BB91" s="89"/>
      <c r="BC91" s="89"/>
      <c r="BD91" s="90"/>
      <c r="BE91" s="35"/>
    </row>
    <row r="92" s="2" customFormat="1" ht="29.28" customHeight="1">
      <c r="A92" s="35"/>
      <c r="B92" s="36"/>
      <c r="C92" s="91" t="s">
        <v>58</v>
      </c>
      <c r="D92" s="92"/>
      <c r="E92" s="92"/>
      <c r="F92" s="92"/>
      <c r="G92" s="92"/>
      <c r="H92" s="93"/>
      <c r="I92" s="94" t="s">
        <v>59</v>
      </c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5" t="s">
        <v>60</v>
      </c>
      <c r="AH92" s="92"/>
      <c r="AI92" s="92"/>
      <c r="AJ92" s="92"/>
      <c r="AK92" s="92"/>
      <c r="AL92" s="92"/>
      <c r="AM92" s="92"/>
      <c r="AN92" s="94" t="s">
        <v>61</v>
      </c>
      <c r="AO92" s="92"/>
      <c r="AP92" s="96"/>
      <c r="AQ92" s="97" t="s">
        <v>62</v>
      </c>
      <c r="AR92" s="41"/>
      <c r="AS92" s="98" t="s">
        <v>63</v>
      </c>
      <c r="AT92" s="99" t="s">
        <v>64</v>
      </c>
      <c r="AU92" s="99" t="s">
        <v>65</v>
      </c>
      <c r="AV92" s="99" t="s">
        <v>66</v>
      </c>
      <c r="AW92" s="99" t="s">
        <v>67</v>
      </c>
      <c r="AX92" s="99" t="s">
        <v>68</v>
      </c>
      <c r="AY92" s="99" t="s">
        <v>69</v>
      </c>
      <c r="AZ92" s="99" t="s">
        <v>70</v>
      </c>
      <c r="BA92" s="99" t="s">
        <v>71</v>
      </c>
      <c r="BB92" s="99" t="s">
        <v>72</v>
      </c>
      <c r="BC92" s="99" t="s">
        <v>73</v>
      </c>
      <c r="BD92" s="100" t="s">
        <v>74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1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3"/>
      <c r="BE93" s="35"/>
    </row>
    <row r="94" s="6" customFormat="1" ht="32.4" customHeight="1">
      <c r="A94" s="6"/>
      <c r="B94" s="104"/>
      <c r="C94" s="105" t="s">
        <v>75</v>
      </c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7">
        <f>ROUND(AG95,2)</f>
        <v>0</v>
      </c>
      <c r="AH94" s="107"/>
      <c r="AI94" s="107"/>
      <c r="AJ94" s="107"/>
      <c r="AK94" s="107"/>
      <c r="AL94" s="107"/>
      <c r="AM94" s="107"/>
      <c r="AN94" s="108">
        <f>SUM(AG94,AT94)</f>
        <v>0</v>
      </c>
      <c r="AO94" s="108"/>
      <c r="AP94" s="108"/>
      <c r="AQ94" s="109" t="s">
        <v>1</v>
      </c>
      <c r="AR94" s="110"/>
      <c r="AS94" s="111">
        <f>ROUND(AS95,2)</f>
        <v>0</v>
      </c>
      <c r="AT94" s="112">
        <f>ROUND(SUM(AV94:AW94),2)</f>
        <v>0</v>
      </c>
      <c r="AU94" s="113">
        <f>ROUND(AU95,5)</f>
        <v>0</v>
      </c>
      <c r="AV94" s="112">
        <f>ROUND(AZ94*L29,2)</f>
        <v>0</v>
      </c>
      <c r="AW94" s="112">
        <f>ROUND(BA94*L30,2)</f>
        <v>0</v>
      </c>
      <c r="AX94" s="112">
        <f>ROUND(BB94*L29,2)</f>
        <v>0</v>
      </c>
      <c r="AY94" s="112">
        <f>ROUND(BC94*L30,2)</f>
        <v>0</v>
      </c>
      <c r="AZ94" s="112">
        <f>ROUND(AZ95,2)</f>
        <v>0</v>
      </c>
      <c r="BA94" s="112">
        <f>ROUND(BA95,2)</f>
        <v>0</v>
      </c>
      <c r="BB94" s="112">
        <f>ROUND(BB95,2)</f>
        <v>0</v>
      </c>
      <c r="BC94" s="112">
        <f>ROUND(BC95,2)</f>
        <v>0</v>
      </c>
      <c r="BD94" s="114">
        <f>ROUND(BD95,2)</f>
        <v>0</v>
      </c>
      <c r="BE94" s="6"/>
      <c r="BS94" s="115" t="s">
        <v>76</v>
      </c>
      <c r="BT94" s="115" t="s">
        <v>77</v>
      </c>
      <c r="BV94" s="115" t="s">
        <v>78</v>
      </c>
      <c r="BW94" s="115" t="s">
        <v>5</v>
      </c>
      <c r="BX94" s="115" t="s">
        <v>79</v>
      </c>
      <c r="CL94" s="115" t="s">
        <v>1</v>
      </c>
    </row>
    <row r="95" s="7" customFormat="1" ht="16.5" customHeight="1">
      <c r="A95" s="116" t="s">
        <v>80</v>
      </c>
      <c r="B95" s="117"/>
      <c r="C95" s="118"/>
      <c r="D95" s="119" t="s">
        <v>13</v>
      </c>
      <c r="E95" s="119"/>
      <c r="F95" s="119"/>
      <c r="G95" s="119"/>
      <c r="H95" s="119"/>
      <c r="I95" s="120"/>
      <c r="J95" s="119" t="s">
        <v>16</v>
      </c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21">
        <f>'N22-001 - Terasa na ÚZLPa...'!J28</f>
        <v>0</v>
      </c>
      <c r="AH95" s="120"/>
      <c r="AI95" s="120"/>
      <c r="AJ95" s="120"/>
      <c r="AK95" s="120"/>
      <c r="AL95" s="120"/>
      <c r="AM95" s="120"/>
      <c r="AN95" s="121">
        <f>SUM(AG95,AT95)</f>
        <v>0</v>
      </c>
      <c r="AO95" s="120"/>
      <c r="AP95" s="120"/>
      <c r="AQ95" s="122" t="s">
        <v>81</v>
      </c>
      <c r="AR95" s="123"/>
      <c r="AS95" s="124">
        <v>0</v>
      </c>
      <c r="AT95" s="125">
        <f>ROUND(SUM(AV95:AW95),2)</f>
        <v>0</v>
      </c>
      <c r="AU95" s="126">
        <f>'N22-001 - Terasa na ÚZLPa...'!P120</f>
        <v>0</v>
      </c>
      <c r="AV95" s="125">
        <f>'N22-001 - Terasa na ÚZLPa...'!J31</f>
        <v>0</v>
      </c>
      <c r="AW95" s="125">
        <f>'N22-001 - Terasa na ÚZLPa...'!J32</f>
        <v>0</v>
      </c>
      <c r="AX95" s="125">
        <f>'N22-001 - Terasa na ÚZLPa...'!J33</f>
        <v>0</v>
      </c>
      <c r="AY95" s="125">
        <f>'N22-001 - Terasa na ÚZLPa...'!J34</f>
        <v>0</v>
      </c>
      <c r="AZ95" s="125">
        <f>'N22-001 - Terasa na ÚZLPa...'!F31</f>
        <v>0</v>
      </c>
      <c r="BA95" s="125">
        <f>'N22-001 - Terasa na ÚZLPa...'!F32</f>
        <v>0</v>
      </c>
      <c r="BB95" s="125">
        <f>'N22-001 - Terasa na ÚZLPa...'!F33</f>
        <v>0</v>
      </c>
      <c r="BC95" s="125">
        <f>'N22-001 - Terasa na ÚZLPa...'!F34</f>
        <v>0</v>
      </c>
      <c r="BD95" s="127">
        <f>'N22-001 - Terasa na ÚZLPa...'!F35</f>
        <v>0</v>
      </c>
      <c r="BE95" s="7"/>
      <c r="BT95" s="128" t="s">
        <v>82</v>
      </c>
      <c r="BU95" s="128" t="s">
        <v>83</v>
      </c>
      <c r="BV95" s="128" t="s">
        <v>78</v>
      </c>
      <c r="BW95" s="128" t="s">
        <v>5</v>
      </c>
      <c r="BX95" s="128" t="s">
        <v>79</v>
      </c>
      <c r="CL95" s="128" t="s">
        <v>1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4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lEZxHObgmBuvHDosfrrfFt96RP74YAtsIbiXaI/tDkPHwYk9NxlX8Z9JboA9iwx6zjSRufThfL/Arkjpu98F3Q==" hashValue="e7fhIZszK+6Hvk0CgNuhWZRH6+R1FPWKK+eHDiEJz67nIJFxiV5mrCtBJvD9ric1AGl3Wvp7C7YF0qNhoWzCLQ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N22-001 - Terasa na ÚZLP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17"/>
      <c r="AT3" s="14" t="s">
        <v>77</v>
      </c>
    </row>
    <row r="4" s="1" customFormat="1" ht="24.96" customHeight="1">
      <c r="B4" s="17"/>
      <c r="D4" s="131" t="s">
        <v>84</v>
      </c>
      <c r="L4" s="17"/>
      <c r="M4" s="132" t="s">
        <v>9</v>
      </c>
      <c r="AT4" s="14" t="s">
        <v>4</v>
      </c>
    </row>
    <row r="5" s="1" customFormat="1" ht="6.96" customHeight="1">
      <c r="B5" s="17"/>
      <c r="L5" s="17"/>
    </row>
    <row r="6" s="2" customFormat="1" ht="12" customHeight="1">
      <c r="A6" s="35"/>
      <c r="B6" s="41"/>
      <c r="C6" s="35"/>
      <c r="D6" s="133" t="s">
        <v>15</v>
      </c>
      <c r="E6" s="35"/>
      <c r="F6" s="35"/>
      <c r="G6" s="35"/>
      <c r="H6" s="35"/>
      <c r="I6" s="35"/>
      <c r="J6" s="35"/>
      <c r="K6" s="35"/>
      <c r="L6" s="61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="2" customFormat="1" ht="16.5" customHeight="1">
      <c r="A7" s="35"/>
      <c r="B7" s="41"/>
      <c r="C7" s="35"/>
      <c r="D7" s="35"/>
      <c r="E7" s="134" t="s">
        <v>16</v>
      </c>
      <c r="F7" s="35"/>
      <c r="G7" s="35"/>
      <c r="H7" s="35"/>
      <c r="I7" s="35"/>
      <c r="J7" s="35"/>
      <c r="K7" s="35"/>
      <c r="L7" s="61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="2" customFormat="1">
      <c r="A8" s="35"/>
      <c r="B8" s="41"/>
      <c r="C8" s="35"/>
      <c r="D8" s="35"/>
      <c r="E8" s="35"/>
      <c r="F8" s="35"/>
      <c r="G8" s="35"/>
      <c r="H8" s="35"/>
      <c r="I8" s="35"/>
      <c r="J8" s="35"/>
      <c r="K8" s="35"/>
      <c r="L8" s="61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2" customHeight="1">
      <c r="A9" s="35"/>
      <c r="B9" s="41"/>
      <c r="C9" s="35"/>
      <c r="D9" s="133" t="s">
        <v>17</v>
      </c>
      <c r="E9" s="35"/>
      <c r="F9" s="135" t="s">
        <v>1</v>
      </c>
      <c r="G9" s="35"/>
      <c r="H9" s="35"/>
      <c r="I9" s="133" t="s">
        <v>18</v>
      </c>
      <c r="J9" s="135" t="s">
        <v>1</v>
      </c>
      <c r="K9" s="35"/>
      <c r="L9" s="61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33" t="s">
        <v>19</v>
      </c>
      <c r="E10" s="35"/>
      <c r="F10" s="135" t="s">
        <v>20</v>
      </c>
      <c r="G10" s="35"/>
      <c r="H10" s="35"/>
      <c r="I10" s="133" t="s">
        <v>21</v>
      </c>
      <c r="J10" s="136" t="str">
        <f>'Rekapitulácia stavby'!AN8</f>
        <v>27. 5. 2022</v>
      </c>
      <c r="K10" s="35"/>
      <c r="L10" s="61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0.8" customHeight="1">
      <c r="A11" s="35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61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3" t="s">
        <v>23</v>
      </c>
      <c r="E12" s="35"/>
      <c r="F12" s="35"/>
      <c r="G12" s="35"/>
      <c r="H12" s="35"/>
      <c r="I12" s="133" t="s">
        <v>24</v>
      </c>
      <c r="J12" s="135" t="s">
        <v>25</v>
      </c>
      <c r="K12" s="35"/>
      <c r="L12" s="61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8" customHeight="1">
      <c r="A13" s="35"/>
      <c r="B13" s="41"/>
      <c r="C13" s="35"/>
      <c r="D13" s="35"/>
      <c r="E13" s="135" t="s">
        <v>26</v>
      </c>
      <c r="F13" s="35"/>
      <c r="G13" s="35"/>
      <c r="H13" s="35"/>
      <c r="I13" s="133" t="s">
        <v>27</v>
      </c>
      <c r="J13" s="135" t="s">
        <v>28</v>
      </c>
      <c r="K13" s="35"/>
      <c r="L13" s="61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6.96" customHeight="1">
      <c r="A14" s="35"/>
      <c r="B14" s="41"/>
      <c r="C14" s="35"/>
      <c r="D14" s="35"/>
      <c r="E14" s="35"/>
      <c r="F14" s="35"/>
      <c r="G14" s="35"/>
      <c r="H14" s="35"/>
      <c r="I14" s="35"/>
      <c r="J14" s="35"/>
      <c r="K14" s="35"/>
      <c r="L14" s="61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33" t="s">
        <v>29</v>
      </c>
      <c r="E15" s="35"/>
      <c r="F15" s="35"/>
      <c r="G15" s="35"/>
      <c r="H15" s="35"/>
      <c r="I15" s="133" t="s">
        <v>24</v>
      </c>
      <c r="J15" s="30" t="str">
        <f>'Rekapitulácia stavby'!AN13</f>
        <v>Vyplň údaj</v>
      </c>
      <c r="K15" s="35"/>
      <c r="L15" s="61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8" customHeight="1">
      <c r="A16" s="35"/>
      <c r="B16" s="41"/>
      <c r="C16" s="35"/>
      <c r="D16" s="35"/>
      <c r="E16" s="30" t="str">
        <f>'Rekapitulácia stavby'!E14</f>
        <v>Vyplň údaj</v>
      </c>
      <c r="F16" s="135"/>
      <c r="G16" s="135"/>
      <c r="H16" s="135"/>
      <c r="I16" s="133" t="s">
        <v>27</v>
      </c>
      <c r="J16" s="30" t="str">
        <f>'Rekapitulácia stavby'!AN14</f>
        <v>Vyplň údaj</v>
      </c>
      <c r="K16" s="35"/>
      <c r="L16" s="61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6.96" customHeight="1">
      <c r="A17" s="35"/>
      <c r="B17" s="41"/>
      <c r="C17" s="35"/>
      <c r="D17" s="35"/>
      <c r="E17" s="35"/>
      <c r="F17" s="35"/>
      <c r="G17" s="35"/>
      <c r="H17" s="35"/>
      <c r="I17" s="35"/>
      <c r="J17" s="35"/>
      <c r="K17" s="35"/>
      <c r="L17" s="61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33" t="s">
        <v>31</v>
      </c>
      <c r="E18" s="35"/>
      <c r="F18" s="35"/>
      <c r="G18" s="35"/>
      <c r="H18" s="35"/>
      <c r="I18" s="133" t="s">
        <v>24</v>
      </c>
      <c r="J18" s="135" t="s">
        <v>1</v>
      </c>
      <c r="K18" s="35"/>
      <c r="L18" s="61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5" t="s">
        <v>32</v>
      </c>
      <c r="F19" s="35"/>
      <c r="G19" s="35"/>
      <c r="H19" s="35"/>
      <c r="I19" s="133" t="s">
        <v>27</v>
      </c>
      <c r="J19" s="135" t="s">
        <v>1</v>
      </c>
      <c r="K19" s="35"/>
      <c r="L19" s="61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35"/>
      <c r="J20" s="35"/>
      <c r="K20" s="35"/>
      <c r="L20" s="61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33" t="s">
        <v>34</v>
      </c>
      <c r="E21" s="35"/>
      <c r="F21" s="35"/>
      <c r="G21" s="35"/>
      <c r="H21" s="35"/>
      <c r="I21" s="133" t="s">
        <v>24</v>
      </c>
      <c r="J21" s="135" t="s">
        <v>1</v>
      </c>
      <c r="K21" s="35"/>
      <c r="L21" s="61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135" t="s">
        <v>35</v>
      </c>
      <c r="F22" s="35"/>
      <c r="G22" s="35"/>
      <c r="H22" s="35"/>
      <c r="I22" s="133" t="s">
        <v>27</v>
      </c>
      <c r="J22" s="135" t="s">
        <v>1</v>
      </c>
      <c r="K22" s="35"/>
      <c r="L22" s="61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35"/>
      <c r="J23" s="35"/>
      <c r="K23" s="35"/>
      <c r="L23" s="61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33" t="s">
        <v>36</v>
      </c>
      <c r="E24" s="35"/>
      <c r="F24" s="35"/>
      <c r="G24" s="35"/>
      <c r="H24" s="35"/>
      <c r="I24" s="35"/>
      <c r="J24" s="35"/>
      <c r="K24" s="35"/>
      <c r="L24" s="61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8" customFormat="1" ht="16.5" customHeight="1">
      <c r="A25" s="137"/>
      <c r="B25" s="138"/>
      <c r="C25" s="137"/>
      <c r="D25" s="137"/>
      <c r="E25" s="139" t="s">
        <v>1</v>
      </c>
      <c r="F25" s="139"/>
      <c r="G25" s="139"/>
      <c r="H25" s="139"/>
      <c r="I25" s="137"/>
      <c r="J25" s="137"/>
      <c r="K25" s="137"/>
      <c r="L25" s="140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35"/>
      <c r="J26" s="35"/>
      <c r="K26" s="35"/>
      <c r="L26" s="61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141"/>
      <c r="E27" s="141"/>
      <c r="F27" s="141"/>
      <c r="G27" s="141"/>
      <c r="H27" s="141"/>
      <c r="I27" s="141"/>
      <c r="J27" s="141"/>
      <c r="K27" s="141"/>
      <c r="L27" s="61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25.44" customHeight="1">
      <c r="A28" s="35"/>
      <c r="B28" s="41"/>
      <c r="C28" s="35"/>
      <c r="D28" s="142" t="s">
        <v>37</v>
      </c>
      <c r="E28" s="35"/>
      <c r="F28" s="35"/>
      <c r="G28" s="35"/>
      <c r="H28" s="35"/>
      <c r="I28" s="35"/>
      <c r="J28" s="143">
        <f>ROUND(J120, 2)</f>
        <v>0</v>
      </c>
      <c r="K28" s="35"/>
      <c r="L28" s="61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1"/>
      <c r="E29" s="141"/>
      <c r="F29" s="141"/>
      <c r="G29" s="141"/>
      <c r="H29" s="141"/>
      <c r="I29" s="141"/>
      <c r="J29" s="141"/>
      <c r="K29" s="141"/>
      <c r="L29" s="144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</row>
    <row r="30" s="2" customFormat="1" ht="14.4" customHeight="1">
      <c r="A30" s="35"/>
      <c r="B30" s="41"/>
      <c r="C30" s="35"/>
      <c r="D30" s="35"/>
      <c r="E30" s="35"/>
      <c r="F30" s="146" t="s">
        <v>39</v>
      </c>
      <c r="G30" s="35"/>
      <c r="H30" s="35"/>
      <c r="I30" s="146" t="s">
        <v>38</v>
      </c>
      <c r="J30" s="146" t="s">
        <v>40</v>
      </c>
      <c r="K30" s="35"/>
      <c r="L30" s="144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</row>
    <row r="31" s="2" customFormat="1" ht="14.4" customHeight="1">
      <c r="A31" s="35"/>
      <c r="B31" s="41"/>
      <c r="C31" s="35"/>
      <c r="D31" s="147" t="s">
        <v>41</v>
      </c>
      <c r="E31" s="148" t="s">
        <v>42</v>
      </c>
      <c r="F31" s="149">
        <f>ROUND((SUM(BE120:BE170)),  2)</f>
        <v>0</v>
      </c>
      <c r="G31" s="145"/>
      <c r="H31" s="145"/>
      <c r="I31" s="150">
        <v>0.20000000000000001</v>
      </c>
      <c r="J31" s="149">
        <f>ROUND(((SUM(BE120:BE170))*I31),  2)</f>
        <v>0</v>
      </c>
      <c r="K31" s="35"/>
      <c r="L31" s="61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148" t="s">
        <v>43</v>
      </c>
      <c r="F32" s="149">
        <f>ROUND((SUM(BF120:BF170)),  2)</f>
        <v>0</v>
      </c>
      <c r="G32" s="145"/>
      <c r="H32" s="145"/>
      <c r="I32" s="150">
        <v>0.20000000000000001</v>
      </c>
      <c r="J32" s="149">
        <f>ROUND(((SUM(BF120:BF170))*I32),  2)</f>
        <v>0</v>
      </c>
      <c r="K32" s="35"/>
      <c r="L32" s="61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hidden="1" s="2" customFormat="1" ht="14.4" customHeight="1">
      <c r="A33" s="35"/>
      <c r="B33" s="41"/>
      <c r="C33" s="35"/>
      <c r="D33" s="35"/>
      <c r="E33" s="133" t="s">
        <v>44</v>
      </c>
      <c r="F33" s="151">
        <f>ROUND((SUM(BG120:BG170)),  2)</f>
        <v>0</v>
      </c>
      <c r="G33" s="35"/>
      <c r="H33" s="35"/>
      <c r="I33" s="152">
        <v>0.20000000000000001</v>
      </c>
      <c r="J33" s="151">
        <f>0</f>
        <v>0</v>
      </c>
      <c r="K33" s="35"/>
      <c r="L33" s="144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</row>
    <row r="34" hidden="1" s="2" customFormat="1" ht="14.4" customHeight="1">
      <c r="A34" s="35"/>
      <c r="B34" s="41"/>
      <c r="C34" s="35"/>
      <c r="D34" s="35"/>
      <c r="E34" s="133" t="s">
        <v>45</v>
      </c>
      <c r="F34" s="151">
        <f>ROUND((SUM(BH120:BH170)),  2)</f>
        <v>0</v>
      </c>
      <c r="G34" s="35"/>
      <c r="H34" s="35"/>
      <c r="I34" s="152">
        <v>0.20000000000000001</v>
      </c>
      <c r="J34" s="151">
        <f>0</f>
        <v>0</v>
      </c>
      <c r="K34" s="35"/>
      <c r="L34" s="61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48" t="s">
        <v>46</v>
      </c>
      <c r="F35" s="149">
        <f>ROUND((SUM(BI120:BI170)),  2)</f>
        <v>0</v>
      </c>
      <c r="G35" s="145"/>
      <c r="H35" s="145"/>
      <c r="I35" s="150">
        <v>0</v>
      </c>
      <c r="J35" s="149">
        <f>0</f>
        <v>0</v>
      </c>
      <c r="K35" s="35"/>
      <c r="L35" s="61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6.96" customHeight="1">
      <c r="A36" s="35"/>
      <c r="B36" s="41"/>
      <c r="C36" s="35"/>
      <c r="D36" s="35"/>
      <c r="E36" s="35"/>
      <c r="F36" s="35"/>
      <c r="G36" s="35"/>
      <c r="H36" s="35"/>
      <c r="I36" s="35"/>
      <c r="J36" s="35"/>
      <c r="K36" s="35"/>
      <c r="L36" s="61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25.44" customHeight="1">
      <c r="A37" s="35"/>
      <c r="B37" s="41"/>
      <c r="C37" s="153"/>
      <c r="D37" s="154" t="s">
        <v>47</v>
      </c>
      <c r="E37" s="155"/>
      <c r="F37" s="155"/>
      <c r="G37" s="156" t="s">
        <v>48</v>
      </c>
      <c r="H37" s="157" t="s">
        <v>49</v>
      </c>
      <c r="I37" s="155"/>
      <c r="J37" s="158">
        <f>SUM(J28:J35)</f>
        <v>0</v>
      </c>
      <c r="K37" s="159"/>
      <c r="L37" s="61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1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1" customFormat="1" ht="14.4" customHeight="1">
      <c r="B39" s="17"/>
      <c r="L39" s="17"/>
    </row>
    <row r="40" s="1" customFormat="1" ht="14.4" customHeight="1">
      <c r="B40" s="17"/>
      <c r="L40" s="17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1"/>
      <c r="D50" s="160" t="s">
        <v>50</v>
      </c>
      <c r="E50" s="161"/>
      <c r="F50" s="161"/>
      <c r="G50" s="160" t="s">
        <v>51</v>
      </c>
      <c r="H50" s="161"/>
      <c r="I50" s="161"/>
      <c r="J50" s="161"/>
      <c r="K50" s="161"/>
      <c r="L50" s="61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52</v>
      </c>
      <c r="E61" s="163"/>
      <c r="F61" s="164" t="s">
        <v>53</v>
      </c>
      <c r="G61" s="162" t="s">
        <v>52</v>
      </c>
      <c r="H61" s="163"/>
      <c r="I61" s="163"/>
      <c r="J61" s="165" t="s">
        <v>53</v>
      </c>
      <c r="K61" s="163"/>
      <c r="L61" s="61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54</v>
      </c>
      <c r="E65" s="166"/>
      <c r="F65" s="166"/>
      <c r="G65" s="160" t="s">
        <v>55</v>
      </c>
      <c r="H65" s="166"/>
      <c r="I65" s="166"/>
      <c r="J65" s="166"/>
      <c r="K65" s="166"/>
      <c r="L65" s="61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52</v>
      </c>
      <c r="E76" s="163"/>
      <c r="F76" s="164" t="s">
        <v>53</v>
      </c>
      <c r="G76" s="162" t="s">
        <v>52</v>
      </c>
      <c r="H76" s="163"/>
      <c r="I76" s="163"/>
      <c r="J76" s="165" t="s">
        <v>53</v>
      </c>
      <c r="K76" s="163"/>
      <c r="L76" s="61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1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hidden="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1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hidden="1" s="2" customFormat="1" ht="24.96" customHeight="1">
      <c r="A82" s="35"/>
      <c r="B82" s="36"/>
      <c r="C82" s="20" t="s">
        <v>85</v>
      </c>
      <c r="D82" s="37"/>
      <c r="E82" s="37"/>
      <c r="F82" s="37"/>
      <c r="G82" s="37"/>
      <c r="H82" s="37"/>
      <c r="I82" s="37"/>
      <c r="J82" s="37"/>
      <c r="K82" s="37"/>
      <c r="L82" s="61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hidden="1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1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hidden="1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1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hidden="1" s="2" customFormat="1" ht="16.5" customHeight="1">
      <c r="A85" s="35"/>
      <c r="B85" s="36"/>
      <c r="C85" s="37"/>
      <c r="D85" s="37"/>
      <c r="E85" s="74" t="str">
        <f>E7</f>
        <v>Terasa na ÚZLPaR Antonstál</v>
      </c>
      <c r="F85" s="37"/>
      <c r="G85" s="37"/>
      <c r="H85" s="37"/>
      <c r="I85" s="37"/>
      <c r="J85" s="37"/>
      <c r="K85" s="37"/>
      <c r="L85" s="61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hidden="1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61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hidden="1" s="2" customFormat="1" ht="12" customHeight="1">
      <c r="A87" s="35"/>
      <c r="B87" s="36"/>
      <c r="C87" s="29" t="s">
        <v>19</v>
      </c>
      <c r="D87" s="37"/>
      <c r="E87" s="37"/>
      <c r="F87" s="24" t="str">
        <f>F10</f>
        <v>Nemšová</v>
      </c>
      <c r="G87" s="37"/>
      <c r="H87" s="37"/>
      <c r="I87" s="29" t="s">
        <v>21</v>
      </c>
      <c r="J87" s="77" t="str">
        <f>IF(J10="","",J10)</f>
        <v>27. 5. 2022</v>
      </c>
      <c r="K87" s="37"/>
      <c r="L87" s="61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hidden="1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1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hidden="1" s="2" customFormat="1" ht="15.15" customHeight="1">
      <c r="A89" s="35"/>
      <c r="B89" s="36"/>
      <c r="C89" s="29" t="s">
        <v>23</v>
      </c>
      <c r="D89" s="37"/>
      <c r="E89" s="37"/>
      <c r="F89" s="24" t="str">
        <f>E13</f>
        <v>Lesy Slovenskej republiky, štátny podnik</v>
      </c>
      <c r="G89" s="37"/>
      <c r="H89" s="37"/>
      <c r="I89" s="29" t="s">
        <v>31</v>
      </c>
      <c r="J89" s="33" t="str">
        <f>E19</f>
        <v xml:space="preserve"> </v>
      </c>
      <c r="K89" s="37"/>
      <c r="L89" s="61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hidden="1" s="2" customFormat="1" ht="25.65" customHeight="1">
      <c r="A90" s="35"/>
      <c r="B90" s="36"/>
      <c r="C90" s="29" t="s">
        <v>29</v>
      </c>
      <c r="D90" s="37"/>
      <c r="E90" s="37"/>
      <c r="F90" s="24" t="str">
        <f>IF(E16="","",E16)</f>
        <v>Vyplň údaj</v>
      </c>
      <c r="G90" s="37"/>
      <c r="H90" s="37"/>
      <c r="I90" s="29" t="s">
        <v>34</v>
      </c>
      <c r="J90" s="33" t="str">
        <f>E22</f>
        <v>Ing. Ľuboš Čižmár, NORGE SK, s.r.o.</v>
      </c>
      <c r="K90" s="37"/>
      <c r="L90" s="61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hidden="1" s="2" customFormat="1" ht="10.32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61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hidden="1" s="2" customFormat="1" ht="29.28" customHeight="1">
      <c r="A92" s="35"/>
      <c r="B92" s="36"/>
      <c r="C92" s="171" t="s">
        <v>86</v>
      </c>
      <c r="D92" s="172"/>
      <c r="E92" s="172"/>
      <c r="F92" s="172"/>
      <c r="G92" s="172"/>
      <c r="H92" s="172"/>
      <c r="I92" s="172"/>
      <c r="J92" s="173" t="s">
        <v>87</v>
      </c>
      <c r="K92" s="172"/>
      <c r="L92" s="61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hidden="1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1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hidden="1" s="2" customFormat="1" ht="22.8" customHeight="1">
      <c r="A94" s="35"/>
      <c r="B94" s="36"/>
      <c r="C94" s="174" t="s">
        <v>88</v>
      </c>
      <c r="D94" s="37"/>
      <c r="E94" s="37"/>
      <c r="F94" s="37"/>
      <c r="G94" s="37"/>
      <c r="H94" s="37"/>
      <c r="I94" s="37"/>
      <c r="J94" s="108">
        <f>J120</f>
        <v>0</v>
      </c>
      <c r="K94" s="37"/>
      <c r="L94" s="61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U94" s="14" t="s">
        <v>89</v>
      </c>
    </row>
    <row r="95" hidden="1" s="9" customFormat="1" ht="24.96" customHeight="1">
      <c r="A95" s="9"/>
      <c r="B95" s="175"/>
      <c r="C95" s="176"/>
      <c r="D95" s="177" t="s">
        <v>90</v>
      </c>
      <c r="E95" s="178"/>
      <c r="F95" s="178"/>
      <c r="G95" s="178"/>
      <c r="H95" s="178"/>
      <c r="I95" s="178"/>
      <c r="J95" s="179">
        <f>J121</f>
        <v>0</v>
      </c>
      <c r="K95" s="176"/>
      <c r="L95" s="180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81"/>
      <c r="C96" s="182"/>
      <c r="D96" s="183" t="s">
        <v>91</v>
      </c>
      <c r="E96" s="184"/>
      <c r="F96" s="184"/>
      <c r="G96" s="184"/>
      <c r="H96" s="184"/>
      <c r="I96" s="184"/>
      <c r="J96" s="185">
        <f>J122</f>
        <v>0</v>
      </c>
      <c r="K96" s="182"/>
      <c r="L96" s="186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81"/>
      <c r="C97" s="182"/>
      <c r="D97" s="183" t="s">
        <v>92</v>
      </c>
      <c r="E97" s="184"/>
      <c r="F97" s="184"/>
      <c r="G97" s="184"/>
      <c r="H97" s="184"/>
      <c r="I97" s="184"/>
      <c r="J97" s="185">
        <f>J131</f>
        <v>0</v>
      </c>
      <c r="K97" s="182"/>
      <c r="L97" s="186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81"/>
      <c r="C98" s="182"/>
      <c r="D98" s="183" t="s">
        <v>93</v>
      </c>
      <c r="E98" s="184"/>
      <c r="F98" s="184"/>
      <c r="G98" s="184"/>
      <c r="H98" s="184"/>
      <c r="I98" s="184"/>
      <c r="J98" s="185">
        <f>J139</f>
        <v>0</v>
      </c>
      <c r="K98" s="182"/>
      <c r="L98" s="18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1"/>
      <c r="C99" s="182"/>
      <c r="D99" s="183" t="s">
        <v>94</v>
      </c>
      <c r="E99" s="184"/>
      <c r="F99" s="184"/>
      <c r="G99" s="184"/>
      <c r="H99" s="184"/>
      <c r="I99" s="184"/>
      <c r="J99" s="185">
        <f>J145</f>
        <v>0</v>
      </c>
      <c r="K99" s="182"/>
      <c r="L99" s="18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1"/>
      <c r="C100" s="182"/>
      <c r="D100" s="183" t="s">
        <v>95</v>
      </c>
      <c r="E100" s="184"/>
      <c r="F100" s="184"/>
      <c r="G100" s="184"/>
      <c r="H100" s="184"/>
      <c r="I100" s="184"/>
      <c r="J100" s="185">
        <f>J149</f>
        <v>0</v>
      </c>
      <c r="K100" s="182"/>
      <c r="L100" s="186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1"/>
      <c r="C101" s="182"/>
      <c r="D101" s="183" t="s">
        <v>96</v>
      </c>
      <c r="E101" s="184"/>
      <c r="F101" s="184"/>
      <c r="G101" s="184"/>
      <c r="H101" s="184"/>
      <c r="I101" s="184"/>
      <c r="J101" s="185">
        <f>J164</f>
        <v>0</v>
      </c>
      <c r="K101" s="182"/>
      <c r="L101" s="186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9" customFormat="1" ht="24.96" customHeight="1">
      <c r="A102" s="9"/>
      <c r="B102" s="175"/>
      <c r="C102" s="176"/>
      <c r="D102" s="177" t="s">
        <v>97</v>
      </c>
      <c r="E102" s="178"/>
      <c r="F102" s="178"/>
      <c r="G102" s="178"/>
      <c r="H102" s="178"/>
      <c r="I102" s="178"/>
      <c r="J102" s="179">
        <f>J166</f>
        <v>0</v>
      </c>
      <c r="K102" s="176"/>
      <c r="L102" s="180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1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hidden="1" s="2" customFormat="1" ht="6.96" customHeight="1">
      <c r="A104" s="35"/>
      <c r="B104" s="64"/>
      <c r="C104" s="65"/>
      <c r="D104" s="65"/>
      <c r="E104" s="65"/>
      <c r="F104" s="65"/>
      <c r="G104" s="65"/>
      <c r="H104" s="65"/>
      <c r="I104" s="65"/>
      <c r="J104" s="65"/>
      <c r="K104" s="65"/>
      <c r="L104" s="61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hidden="1"/>
    <row r="106" hidden="1"/>
    <row r="107" hidden="1"/>
    <row r="108" s="2" customFormat="1" ht="6.96" customHeight="1">
      <c r="A108" s="35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1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98</v>
      </c>
      <c r="D109" s="37"/>
      <c r="E109" s="37"/>
      <c r="F109" s="37"/>
      <c r="G109" s="37"/>
      <c r="H109" s="37"/>
      <c r="I109" s="37"/>
      <c r="J109" s="37"/>
      <c r="K109" s="37"/>
      <c r="L109" s="61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1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15</v>
      </c>
      <c r="D111" s="37"/>
      <c r="E111" s="37"/>
      <c r="F111" s="37"/>
      <c r="G111" s="37"/>
      <c r="H111" s="37"/>
      <c r="I111" s="37"/>
      <c r="J111" s="37"/>
      <c r="K111" s="37"/>
      <c r="L111" s="61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74" t="str">
        <f>E7</f>
        <v>Terasa na ÚZLPaR Antonstál</v>
      </c>
      <c r="F112" s="37"/>
      <c r="G112" s="37"/>
      <c r="H112" s="37"/>
      <c r="I112" s="37"/>
      <c r="J112" s="37"/>
      <c r="K112" s="37"/>
      <c r="L112" s="61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1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19</v>
      </c>
      <c r="D114" s="37"/>
      <c r="E114" s="37"/>
      <c r="F114" s="24" t="str">
        <f>F10</f>
        <v>Nemšová</v>
      </c>
      <c r="G114" s="37"/>
      <c r="H114" s="37"/>
      <c r="I114" s="29" t="s">
        <v>21</v>
      </c>
      <c r="J114" s="77" t="str">
        <f>IF(J10="","",J10)</f>
        <v>27. 5. 2022</v>
      </c>
      <c r="K114" s="37"/>
      <c r="L114" s="61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1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15" customHeight="1">
      <c r="A116" s="35"/>
      <c r="B116" s="36"/>
      <c r="C116" s="29" t="s">
        <v>23</v>
      </c>
      <c r="D116" s="37"/>
      <c r="E116" s="37"/>
      <c r="F116" s="24" t="str">
        <f>E13</f>
        <v>Lesy Slovenskej republiky, štátny podnik</v>
      </c>
      <c r="G116" s="37"/>
      <c r="H116" s="37"/>
      <c r="I116" s="29" t="s">
        <v>31</v>
      </c>
      <c r="J116" s="33" t="str">
        <f>E19</f>
        <v xml:space="preserve"> </v>
      </c>
      <c r="K116" s="37"/>
      <c r="L116" s="61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25.65" customHeight="1">
      <c r="A117" s="35"/>
      <c r="B117" s="36"/>
      <c r="C117" s="29" t="s">
        <v>29</v>
      </c>
      <c r="D117" s="37"/>
      <c r="E117" s="37"/>
      <c r="F117" s="24" t="str">
        <f>IF(E16="","",E16)</f>
        <v>Vyplň údaj</v>
      </c>
      <c r="G117" s="37"/>
      <c r="H117" s="37"/>
      <c r="I117" s="29" t="s">
        <v>34</v>
      </c>
      <c r="J117" s="33" t="str">
        <f>E22</f>
        <v>Ing. Ľuboš Čižmár, NORGE SK, s.r.o.</v>
      </c>
      <c r="K117" s="37"/>
      <c r="L117" s="61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0.32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1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11" customFormat="1" ht="29.28" customHeight="1">
      <c r="A119" s="187"/>
      <c r="B119" s="188"/>
      <c r="C119" s="189" t="s">
        <v>99</v>
      </c>
      <c r="D119" s="190" t="s">
        <v>62</v>
      </c>
      <c r="E119" s="190" t="s">
        <v>58</v>
      </c>
      <c r="F119" s="190" t="s">
        <v>59</v>
      </c>
      <c r="G119" s="190" t="s">
        <v>100</v>
      </c>
      <c r="H119" s="190" t="s">
        <v>101</v>
      </c>
      <c r="I119" s="190" t="s">
        <v>102</v>
      </c>
      <c r="J119" s="191" t="s">
        <v>87</v>
      </c>
      <c r="K119" s="192" t="s">
        <v>103</v>
      </c>
      <c r="L119" s="193"/>
      <c r="M119" s="98" t="s">
        <v>1</v>
      </c>
      <c r="N119" s="99" t="s">
        <v>41</v>
      </c>
      <c r="O119" s="99" t="s">
        <v>104</v>
      </c>
      <c r="P119" s="99" t="s">
        <v>105</v>
      </c>
      <c r="Q119" s="99" t="s">
        <v>106</v>
      </c>
      <c r="R119" s="99" t="s">
        <v>107</v>
      </c>
      <c r="S119" s="99" t="s">
        <v>108</v>
      </c>
      <c r="T119" s="100" t="s">
        <v>109</v>
      </c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</row>
    <row r="120" s="2" customFormat="1" ht="22.8" customHeight="1">
      <c r="A120" s="35"/>
      <c r="B120" s="36"/>
      <c r="C120" s="105" t="s">
        <v>88</v>
      </c>
      <c r="D120" s="37"/>
      <c r="E120" s="37"/>
      <c r="F120" s="37"/>
      <c r="G120" s="37"/>
      <c r="H120" s="37"/>
      <c r="I120" s="37"/>
      <c r="J120" s="194">
        <f>BK120</f>
        <v>0</v>
      </c>
      <c r="K120" s="37"/>
      <c r="L120" s="41"/>
      <c r="M120" s="101"/>
      <c r="N120" s="195"/>
      <c r="O120" s="102"/>
      <c r="P120" s="196">
        <f>P121+P166</f>
        <v>0</v>
      </c>
      <c r="Q120" s="102"/>
      <c r="R120" s="196">
        <f>R121+R166</f>
        <v>344.37012316049999</v>
      </c>
      <c r="S120" s="102"/>
      <c r="T120" s="197">
        <f>T121+T166</f>
        <v>1.7436999999999998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T120" s="14" t="s">
        <v>76</v>
      </c>
      <c r="AU120" s="14" t="s">
        <v>89</v>
      </c>
      <c r="BK120" s="198">
        <f>BK121+BK166</f>
        <v>0</v>
      </c>
    </row>
    <row r="121" s="12" customFormat="1" ht="25.92" customHeight="1">
      <c r="A121" s="12"/>
      <c r="B121" s="199"/>
      <c r="C121" s="200"/>
      <c r="D121" s="201" t="s">
        <v>76</v>
      </c>
      <c r="E121" s="202" t="s">
        <v>110</v>
      </c>
      <c r="F121" s="202" t="s">
        <v>111</v>
      </c>
      <c r="G121" s="200"/>
      <c r="H121" s="200"/>
      <c r="I121" s="203"/>
      <c r="J121" s="204">
        <f>BK121</f>
        <v>0</v>
      </c>
      <c r="K121" s="200"/>
      <c r="L121" s="205"/>
      <c r="M121" s="206"/>
      <c r="N121" s="207"/>
      <c r="O121" s="207"/>
      <c r="P121" s="208">
        <f>P122+P131+P139+P145+P149+P164</f>
        <v>0</v>
      </c>
      <c r="Q121" s="207"/>
      <c r="R121" s="208">
        <f>R122+R131+R139+R145+R149+R164</f>
        <v>344.37012316049999</v>
      </c>
      <c r="S121" s="207"/>
      <c r="T121" s="209">
        <f>T122+T131+T139+T145+T149+T164</f>
        <v>1.7436999999999998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0" t="s">
        <v>82</v>
      </c>
      <c r="AT121" s="211" t="s">
        <v>76</v>
      </c>
      <c r="AU121" s="211" t="s">
        <v>77</v>
      </c>
      <c r="AY121" s="210" t="s">
        <v>112</v>
      </c>
      <c r="BK121" s="212">
        <f>BK122+BK131+BK139+BK145+BK149+BK164</f>
        <v>0</v>
      </c>
    </row>
    <row r="122" s="12" customFormat="1" ht="22.8" customHeight="1">
      <c r="A122" s="12"/>
      <c r="B122" s="199"/>
      <c r="C122" s="200"/>
      <c r="D122" s="201" t="s">
        <v>76</v>
      </c>
      <c r="E122" s="213" t="s">
        <v>82</v>
      </c>
      <c r="F122" s="213" t="s">
        <v>113</v>
      </c>
      <c r="G122" s="200"/>
      <c r="H122" s="200"/>
      <c r="I122" s="203"/>
      <c r="J122" s="214">
        <f>BK122</f>
        <v>0</v>
      </c>
      <c r="K122" s="200"/>
      <c r="L122" s="205"/>
      <c r="M122" s="206"/>
      <c r="N122" s="207"/>
      <c r="O122" s="207"/>
      <c r="P122" s="208">
        <f>SUM(P123:P130)</f>
        <v>0</v>
      </c>
      <c r="Q122" s="207"/>
      <c r="R122" s="208">
        <f>SUM(R123:R130)</f>
        <v>0</v>
      </c>
      <c r="S122" s="207"/>
      <c r="T122" s="209">
        <f>SUM(T123:T130)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0" t="s">
        <v>82</v>
      </c>
      <c r="AT122" s="211" t="s">
        <v>76</v>
      </c>
      <c r="AU122" s="211" t="s">
        <v>82</v>
      </c>
      <c r="AY122" s="210" t="s">
        <v>112</v>
      </c>
      <c r="BK122" s="212">
        <f>SUM(BK123:BK130)</f>
        <v>0</v>
      </c>
    </row>
    <row r="123" s="2" customFormat="1" ht="16.5" customHeight="1">
      <c r="A123" s="35"/>
      <c r="B123" s="36"/>
      <c r="C123" s="215" t="s">
        <v>82</v>
      </c>
      <c r="D123" s="215" t="s">
        <v>114</v>
      </c>
      <c r="E123" s="216" t="s">
        <v>115</v>
      </c>
      <c r="F123" s="217" t="s">
        <v>116</v>
      </c>
      <c r="G123" s="218" t="s">
        <v>117</v>
      </c>
      <c r="H123" s="219">
        <v>346.29000000000002</v>
      </c>
      <c r="I123" s="220"/>
      <c r="J123" s="221">
        <f>ROUND(I123*H123,2)</f>
        <v>0</v>
      </c>
      <c r="K123" s="222"/>
      <c r="L123" s="41"/>
      <c r="M123" s="223" t="s">
        <v>1</v>
      </c>
      <c r="N123" s="224" t="s">
        <v>43</v>
      </c>
      <c r="O123" s="89"/>
      <c r="P123" s="225">
        <f>O123*H123</f>
        <v>0</v>
      </c>
      <c r="Q123" s="225">
        <v>0</v>
      </c>
      <c r="R123" s="225">
        <f>Q123*H123</f>
        <v>0</v>
      </c>
      <c r="S123" s="225">
        <v>0</v>
      </c>
      <c r="T123" s="226">
        <f>S123*H123</f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R123" s="227" t="s">
        <v>118</v>
      </c>
      <c r="AT123" s="227" t="s">
        <v>114</v>
      </c>
      <c r="AU123" s="227" t="s">
        <v>119</v>
      </c>
      <c r="AY123" s="14" t="s">
        <v>112</v>
      </c>
      <c r="BE123" s="228">
        <f>IF(N123="základná",J123,0)</f>
        <v>0</v>
      </c>
      <c r="BF123" s="228">
        <f>IF(N123="znížená",J123,0)</f>
        <v>0</v>
      </c>
      <c r="BG123" s="228">
        <f>IF(N123="zákl. prenesená",J123,0)</f>
        <v>0</v>
      </c>
      <c r="BH123" s="228">
        <f>IF(N123="zníž. prenesená",J123,0)</f>
        <v>0</v>
      </c>
      <c r="BI123" s="228">
        <f>IF(N123="nulová",J123,0)</f>
        <v>0</v>
      </c>
      <c r="BJ123" s="14" t="s">
        <v>119</v>
      </c>
      <c r="BK123" s="228">
        <f>ROUND(I123*H123,2)</f>
        <v>0</v>
      </c>
      <c r="BL123" s="14" t="s">
        <v>118</v>
      </c>
      <c r="BM123" s="227" t="s">
        <v>120</v>
      </c>
    </row>
    <row r="124" s="2" customFormat="1" ht="24.15" customHeight="1">
      <c r="A124" s="35"/>
      <c r="B124" s="36"/>
      <c r="C124" s="215" t="s">
        <v>119</v>
      </c>
      <c r="D124" s="215" t="s">
        <v>114</v>
      </c>
      <c r="E124" s="216" t="s">
        <v>121</v>
      </c>
      <c r="F124" s="217" t="s">
        <v>122</v>
      </c>
      <c r="G124" s="218" t="s">
        <v>123</v>
      </c>
      <c r="H124" s="219">
        <v>51.944000000000003</v>
      </c>
      <c r="I124" s="220"/>
      <c r="J124" s="221">
        <f>ROUND(I124*H124,2)</f>
        <v>0</v>
      </c>
      <c r="K124" s="222"/>
      <c r="L124" s="41"/>
      <c r="M124" s="223" t="s">
        <v>1</v>
      </c>
      <c r="N124" s="224" t="s">
        <v>43</v>
      </c>
      <c r="O124" s="89"/>
      <c r="P124" s="225">
        <f>O124*H124</f>
        <v>0</v>
      </c>
      <c r="Q124" s="225">
        <v>0</v>
      </c>
      <c r="R124" s="225">
        <f>Q124*H124</f>
        <v>0</v>
      </c>
      <c r="S124" s="225">
        <v>0</v>
      </c>
      <c r="T124" s="226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227" t="s">
        <v>118</v>
      </c>
      <c r="AT124" s="227" t="s">
        <v>114</v>
      </c>
      <c r="AU124" s="227" t="s">
        <v>119</v>
      </c>
      <c r="AY124" s="14" t="s">
        <v>112</v>
      </c>
      <c r="BE124" s="228">
        <f>IF(N124="základná",J124,0)</f>
        <v>0</v>
      </c>
      <c r="BF124" s="228">
        <f>IF(N124="znížená",J124,0)</f>
        <v>0</v>
      </c>
      <c r="BG124" s="228">
        <f>IF(N124="zákl. prenesená",J124,0)</f>
        <v>0</v>
      </c>
      <c r="BH124" s="228">
        <f>IF(N124="zníž. prenesená",J124,0)</f>
        <v>0</v>
      </c>
      <c r="BI124" s="228">
        <f>IF(N124="nulová",J124,0)</f>
        <v>0</v>
      </c>
      <c r="BJ124" s="14" t="s">
        <v>119</v>
      </c>
      <c r="BK124" s="228">
        <f>ROUND(I124*H124,2)</f>
        <v>0</v>
      </c>
      <c r="BL124" s="14" t="s">
        <v>118</v>
      </c>
      <c r="BM124" s="227" t="s">
        <v>124</v>
      </c>
    </row>
    <row r="125" s="2" customFormat="1" ht="24.15" customHeight="1">
      <c r="A125" s="35"/>
      <c r="B125" s="36"/>
      <c r="C125" s="215" t="s">
        <v>125</v>
      </c>
      <c r="D125" s="215" t="s">
        <v>114</v>
      </c>
      <c r="E125" s="216" t="s">
        <v>126</v>
      </c>
      <c r="F125" s="217" t="s">
        <v>127</v>
      </c>
      <c r="G125" s="218" t="s">
        <v>123</v>
      </c>
      <c r="H125" s="219">
        <v>51.944000000000003</v>
      </c>
      <c r="I125" s="220"/>
      <c r="J125" s="221">
        <f>ROUND(I125*H125,2)</f>
        <v>0</v>
      </c>
      <c r="K125" s="222"/>
      <c r="L125" s="41"/>
      <c r="M125" s="223" t="s">
        <v>1</v>
      </c>
      <c r="N125" s="224" t="s">
        <v>43</v>
      </c>
      <c r="O125" s="89"/>
      <c r="P125" s="225">
        <f>O125*H125</f>
        <v>0</v>
      </c>
      <c r="Q125" s="225">
        <v>0</v>
      </c>
      <c r="R125" s="225">
        <f>Q125*H125</f>
        <v>0</v>
      </c>
      <c r="S125" s="225">
        <v>0</v>
      </c>
      <c r="T125" s="226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7" t="s">
        <v>118</v>
      </c>
      <c r="AT125" s="227" t="s">
        <v>114</v>
      </c>
      <c r="AU125" s="227" t="s">
        <v>119</v>
      </c>
      <c r="AY125" s="14" t="s">
        <v>112</v>
      </c>
      <c r="BE125" s="228">
        <f>IF(N125="základná",J125,0)</f>
        <v>0</v>
      </c>
      <c r="BF125" s="228">
        <f>IF(N125="znížená",J125,0)</f>
        <v>0</v>
      </c>
      <c r="BG125" s="228">
        <f>IF(N125="zákl. prenesená",J125,0)</f>
        <v>0</v>
      </c>
      <c r="BH125" s="228">
        <f>IF(N125="zníž. prenesená",J125,0)</f>
        <v>0</v>
      </c>
      <c r="BI125" s="228">
        <f>IF(N125="nulová",J125,0)</f>
        <v>0</v>
      </c>
      <c r="BJ125" s="14" t="s">
        <v>119</v>
      </c>
      <c r="BK125" s="228">
        <f>ROUND(I125*H125,2)</f>
        <v>0</v>
      </c>
      <c r="BL125" s="14" t="s">
        <v>118</v>
      </c>
      <c r="BM125" s="227" t="s">
        <v>128</v>
      </c>
    </row>
    <row r="126" s="2" customFormat="1" ht="24.15" customHeight="1">
      <c r="A126" s="35"/>
      <c r="B126" s="36"/>
      <c r="C126" s="215" t="s">
        <v>118</v>
      </c>
      <c r="D126" s="215" t="s">
        <v>114</v>
      </c>
      <c r="E126" s="216" t="s">
        <v>129</v>
      </c>
      <c r="F126" s="217" t="s">
        <v>130</v>
      </c>
      <c r="G126" s="218" t="s">
        <v>123</v>
      </c>
      <c r="H126" s="219">
        <v>51.944000000000003</v>
      </c>
      <c r="I126" s="220"/>
      <c r="J126" s="221">
        <f>ROUND(I126*H126,2)</f>
        <v>0</v>
      </c>
      <c r="K126" s="222"/>
      <c r="L126" s="41"/>
      <c r="M126" s="223" t="s">
        <v>1</v>
      </c>
      <c r="N126" s="224" t="s">
        <v>43</v>
      </c>
      <c r="O126" s="89"/>
      <c r="P126" s="225">
        <f>O126*H126</f>
        <v>0</v>
      </c>
      <c r="Q126" s="225">
        <v>0</v>
      </c>
      <c r="R126" s="225">
        <f>Q126*H126</f>
        <v>0</v>
      </c>
      <c r="S126" s="225">
        <v>0</v>
      </c>
      <c r="T126" s="226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27" t="s">
        <v>118</v>
      </c>
      <c r="AT126" s="227" t="s">
        <v>114</v>
      </c>
      <c r="AU126" s="227" t="s">
        <v>119</v>
      </c>
      <c r="AY126" s="14" t="s">
        <v>112</v>
      </c>
      <c r="BE126" s="228">
        <f>IF(N126="základná",J126,0)</f>
        <v>0</v>
      </c>
      <c r="BF126" s="228">
        <f>IF(N126="znížená",J126,0)</f>
        <v>0</v>
      </c>
      <c r="BG126" s="228">
        <f>IF(N126="zákl. prenesená",J126,0)</f>
        <v>0</v>
      </c>
      <c r="BH126" s="228">
        <f>IF(N126="zníž. prenesená",J126,0)</f>
        <v>0</v>
      </c>
      <c r="BI126" s="228">
        <f>IF(N126="nulová",J126,0)</f>
        <v>0</v>
      </c>
      <c r="BJ126" s="14" t="s">
        <v>119</v>
      </c>
      <c r="BK126" s="228">
        <f>ROUND(I126*H126,2)</f>
        <v>0</v>
      </c>
      <c r="BL126" s="14" t="s">
        <v>118</v>
      </c>
      <c r="BM126" s="227" t="s">
        <v>131</v>
      </c>
    </row>
    <row r="127" s="2" customFormat="1" ht="24.15" customHeight="1">
      <c r="A127" s="35"/>
      <c r="B127" s="36"/>
      <c r="C127" s="215" t="s">
        <v>132</v>
      </c>
      <c r="D127" s="215" t="s">
        <v>114</v>
      </c>
      <c r="E127" s="216" t="s">
        <v>133</v>
      </c>
      <c r="F127" s="217" t="s">
        <v>134</v>
      </c>
      <c r="G127" s="218" t="s">
        <v>123</v>
      </c>
      <c r="H127" s="219">
        <v>5.7439999999999998</v>
      </c>
      <c r="I127" s="220"/>
      <c r="J127" s="221">
        <f>ROUND(I127*H127,2)</f>
        <v>0</v>
      </c>
      <c r="K127" s="222"/>
      <c r="L127" s="41"/>
      <c r="M127" s="223" t="s">
        <v>1</v>
      </c>
      <c r="N127" s="224" t="s">
        <v>43</v>
      </c>
      <c r="O127" s="89"/>
      <c r="P127" s="225">
        <f>O127*H127</f>
        <v>0</v>
      </c>
      <c r="Q127" s="225">
        <v>0</v>
      </c>
      <c r="R127" s="225">
        <f>Q127*H127</f>
        <v>0</v>
      </c>
      <c r="S127" s="225">
        <v>0</v>
      </c>
      <c r="T127" s="226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7" t="s">
        <v>118</v>
      </c>
      <c r="AT127" s="227" t="s">
        <v>114</v>
      </c>
      <c r="AU127" s="227" t="s">
        <v>119</v>
      </c>
      <c r="AY127" s="14" t="s">
        <v>112</v>
      </c>
      <c r="BE127" s="228">
        <f>IF(N127="základná",J127,0)</f>
        <v>0</v>
      </c>
      <c r="BF127" s="228">
        <f>IF(N127="znížená",J127,0)</f>
        <v>0</v>
      </c>
      <c r="BG127" s="228">
        <f>IF(N127="zákl. prenesená",J127,0)</f>
        <v>0</v>
      </c>
      <c r="BH127" s="228">
        <f>IF(N127="zníž. prenesená",J127,0)</f>
        <v>0</v>
      </c>
      <c r="BI127" s="228">
        <f>IF(N127="nulová",J127,0)</f>
        <v>0</v>
      </c>
      <c r="BJ127" s="14" t="s">
        <v>119</v>
      </c>
      <c r="BK127" s="228">
        <f>ROUND(I127*H127,2)</f>
        <v>0</v>
      </c>
      <c r="BL127" s="14" t="s">
        <v>118</v>
      </c>
      <c r="BM127" s="227" t="s">
        <v>135</v>
      </c>
    </row>
    <row r="128" s="2" customFormat="1" ht="33" customHeight="1">
      <c r="A128" s="35"/>
      <c r="B128" s="36"/>
      <c r="C128" s="215" t="s">
        <v>136</v>
      </c>
      <c r="D128" s="215" t="s">
        <v>114</v>
      </c>
      <c r="E128" s="216" t="s">
        <v>137</v>
      </c>
      <c r="F128" s="217" t="s">
        <v>138</v>
      </c>
      <c r="G128" s="218" t="s">
        <v>123</v>
      </c>
      <c r="H128" s="219">
        <v>57.683999999999998</v>
      </c>
      <c r="I128" s="220"/>
      <c r="J128" s="221">
        <f>ROUND(I128*H128,2)</f>
        <v>0</v>
      </c>
      <c r="K128" s="222"/>
      <c r="L128" s="41"/>
      <c r="M128" s="223" t="s">
        <v>1</v>
      </c>
      <c r="N128" s="224" t="s">
        <v>43</v>
      </c>
      <c r="O128" s="89"/>
      <c r="P128" s="225">
        <f>O128*H128</f>
        <v>0</v>
      </c>
      <c r="Q128" s="225">
        <v>0</v>
      </c>
      <c r="R128" s="225">
        <f>Q128*H128</f>
        <v>0</v>
      </c>
      <c r="S128" s="225">
        <v>0</v>
      </c>
      <c r="T128" s="226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27" t="s">
        <v>118</v>
      </c>
      <c r="AT128" s="227" t="s">
        <v>114</v>
      </c>
      <c r="AU128" s="227" t="s">
        <v>119</v>
      </c>
      <c r="AY128" s="14" t="s">
        <v>112</v>
      </c>
      <c r="BE128" s="228">
        <f>IF(N128="základná",J128,0)</f>
        <v>0</v>
      </c>
      <c r="BF128" s="228">
        <f>IF(N128="znížená",J128,0)</f>
        <v>0</v>
      </c>
      <c r="BG128" s="228">
        <f>IF(N128="zákl. prenesená",J128,0)</f>
        <v>0</v>
      </c>
      <c r="BH128" s="228">
        <f>IF(N128="zníž. prenesená",J128,0)</f>
        <v>0</v>
      </c>
      <c r="BI128" s="228">
        <f>IF(N128="nulová",J128,0)</f>
        <v>0</v>
      </c>
      <c r="BJ128" s="14" t="s">
        <v>119</v>
      </c>
      <c r="BK128" s="228">
        <f>ROUND(I128*H128,2)</f>
        <v>0</v>
      </c>
      <c r="BL128" s="14" t="s">
        <v>118</v>
      </c>
      <c r="BM128" s="227" t="s">
        <v>139</v>
      </c>
    </row>
    <row r="129" s="2" customFormat="1" ht="16.5" customHeight="1">
      <c r="A129" s="35"/>
      <c r="B129" s="36"/>
      <c r="C129" s="215" t="s">
        <v>140</v>
      </c>
      <c r="D129" s="215" t="s">
        <v>114</v>
      </c>
      <c r="E129" s="216" t="s">
        <v>141</v>
      </c>
      <c r="F129" s="217" t="s">
        <v>142</v>
      </c>
      <c r="G129" s="218" t="s">
        <v>123</v>
      </c>
      <c r="H129" s="219">
        <v>57.683999999999998</v>
      </c>
      <c r="I129" s="220"/>
      <c r="J129" s="221">
        <f>ROUND(I129*H129,2)</f>
        <v>0</v>
      </c>
      <c r="K129" s="222"/>
      <c r="L129" s="41"/>
      <c r="M129" s="223" t="s">
        <v>1</v>
      </c>
      <c r="N129" s="224" t="s">
        <v>43</v>
      </c>
      <c r="O129" s="89"/>
      <c r="P129" s="225">
        <f>O129*H129</f>
        <v>0</v>
      </c>
      <c r="Q129" s="225">
        <v>0</v>
      </c>
      <c r="R129" s="225">
        <f>Q129*H129</f>
        <v>0</v>
      </c>
      <c r="S129" s="225">
        <v>0</v>
      </c>
      <c r="T129" s="226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7" t="s">
        <v>118</v>
      </c>
      <c r="AT129" s="227" t="s">
        <v>114</v>
      </c>
      <c r="AU129" s="227" t="s">
        <v>119</v>
      </c>
      <c r="AY129" s="14" t="s">
        <v>112</v>
      </c>
      <c r="BE129" s="228">
        <f>IF(N129="základná",J129,0)</f>
        <v>0</v>
      </c>
      <c r="BF129" s="228">
        <f>IF(N129="znížená",J129,0)</f>
        <v>0</v>
      </c>
      <c r="BG129" s="228">
        <f>IF(N129="zákl. prenesená",J129,0)</f>
        <v>0</v>
      </c>
      <c r="BH129" s="228">
        <f>IF(N129="zníž. prenesená",J129,0)</f>
        <v>0</v>
      </c>
      <c r="BI129" s="228">
        <f>IF(N129="nulová",J129,0)</f>
        <v>0</v>
      </c>
      <c r="BJ129" s="14" t="s">
        <v>119</v>
      </c>
      <c r="BK129" s="228">
        <f>ROUND(I129*H129,2)</f>
        <v>0</v>
      </c>
      <c r="BL129" s="14" t="s">
        <v>118</v>
      </c>
      <c r="BM129" s="227" t="s">
        <v>143</v>
      </c>
    </row>
    <row r="130" s="2" customFormat="1" ht="21.75" customHeight="1">
      <c r="A130" s="35"/>
      <c r="B130" s="36"/>
      <c r="C130" s="215" t="s">
        <v>144</v>
      </c>
      <c r="D130" s="215" t="s">
        <v>114</v>
      </c>
      <c r="E130" s="216" t="s">
        <v>145</v>
      </c>
      <c r="F130" s="217" t="s">
        <v>146</v>
      </c>
      <c r="G130" s="218" t="s">
        <v>117</v>
      </c>
      <c r="H130" s="219">
        <v>346.29000000000002</v>
      </c>
      <c r="I130" s="220"/>
      <c r="J130" s="221">
        <f>ROUND(I130*H130,2)</f>
        <v>0</v>
      </c>
      <c r="K130" s="222"/>
      <c r="L130" s="41"/>
      <c r="M130" s="223" t="s">
        <v>1</v>
      </c>
      <c r="N130" s="224" t="s">
        <v>43</v>
      </c>
      <c r="O130" s="89"/>
      <c r="P130" s="225">
        <f>O130*H130</f>
        <v>0</v>
      </c>
      <c r="Q130" s="225">
        <v>0</v>
      </c>
      <c r="R130" s="225">
        <f>Q130*H130</f>
        <v>0</v>
      </c>
      <c r="S130" s="225">
        <v>0</v>
      </c>
      <c r="T130" s="226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27" t="s">
        <v>118</v>
      </c>
      <c r="AT130" s="227" t="s">
        <v>114</v>
      </c>
      <c r="AU130" s="227" t="s">
        <v>119</v>
      </c>
      <c r="AY130" s="14" t="s">
        <v>112</v>
      </c>
      <c r="BE130" s="228">
        <f>IF(N130="základná",J130,0)</f>
        <v>0</v>
      </c>
      <c r="BF130" s="228">
        <f>IF(N130="znížená",J130,0)</f>
        <v>0</v>
      </c>
      <c r="BG130" s="228">
        <f>IF(N130="zákl. prenesená",J130,0)</f>
        <v>0</v>
      </c>
      <c r="BH130" s="228">
        <f>IF(N130="zníž. prenesená",J130,0)</f>
        <v>0</v>
      </c>
      <c r="BI130" s="228">
        <f>IF(N130="nulová",J130,0)</f>
        <v>0</v>
      </c>
      <c r="BJ130" s="14" t="s">
        <v>119</v>
      </c>
      <c r="BK130" s="228">
        <f>ROUND(I130*H130,2)</f>
        <v>0</v>
      </c>
      <c r="BL130" s="14" t="s">
        <v>118</v>
      </c>
      <c r="BM130" s="227" t="s">
        <v>147</v>
      </c>
    </row>
    <row r="131" s="12" customFormat="1" ht="22.8" customHeight="1">
      <c r="A131" s="12"/>
      <c r="B131" s="199"/>
      <c r="C131" s="200"/>
      <c r="D131" s="201" t="s">
        <v>76</v>
      </c>
      <c r="E131" s="213" t="s">
        <v>119</v>
      </c>
      <c r="F131" s="213" t="s">
        <v>148</v>
      </c>
      <c r="G131" s="200"/>
      <c r="H131" s="200"/>
      <c r="I131" s="203"/>
      <c r="J131" s="214">
        <f>BK131</f>
        <v>0</v>
      </c>
      <c r="K131" s="200"/>
      <c r="L131" s="205"/>
      <c r="M131" s="206"/>
      <c r="N131" s="207"/>
      <c r="O131" s="207"/>
      <c r="P131" s="208">
        <f>SUM(P132:P138)</f>
        <v>0</v>
      </c>
      <c r="Q131" s="207"/>
      <c r="R131" s="208">
        <f>SUM(R132:R138)</f>
        <v>161.10901039999999</v>
      </c>
      <c r="S131" s="207"/>
      <c r="T131" s="209">
        <f>SUM(T132:T138)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0" t="s">
        <v>82</v>
      </c>
      <c r="AT131" s="211" t="s">
        <v>76</v>
      </c>
      <c r="AU131" s="211" t="s">
        <v>82</v>
      </c>
      <c r="AY131" s="210" t="s">
        <v>112</v>
      </c>
      <c r="BK131" s="212">
        <f>SUM(BK132:BK138)</f>
        <v>0</v>
      </c>
    </row>
    <row r="132" s="2" customFormat="1" ht="33" customHeight="1">
      <c r="A132" s="35"/>
      <c r="B132" s="36"/>
      <c r="C132" s="215" t="s">
        <v>149</v>
      </c>
      <c r="D132" s="215" t="s">
        <v>114</v>
      </c>
      <c r="E132" s="216" t="s">
        <v>150</v>
      </c>
      <c r="F132" s="217" t="s">
        <v>151</v>
      </c>
      <c r="G132" s="218" t="s">
        <v>117</v>
      </c>
      <c r="H132" s="219">
        <v>32.899999999999999</v>
      </c>
      <c r="I132" s="220"/>
      <c r="J132" s="221">
        <f>ROUND(I132*H132,2)</f>
        <v>0</v>
      </c>
      <c r="K132" s="222"/>
      <c r="L132" s="41"/>
      <c r="M132" s="223" t="s">
        <v>1</v>
      </c>
      <c r="N132" s="224" t="s">
        <v>43</v>
      </c>
      <c r="O132" s="89"/>
      <c r="P132" s="225">
        <f>O132*H132</f>
        <v>0</v>
      </c>
      <c r="Q132" s="225">
        <v>0.00018000000000000001</v>
      </c>
      <c r="R132" s="225">
        <f>Q132*H132</f>
        <v>0.0059220000000000002</v>
      </c>
      <c r="S132" s="225">
        <v>0</v>
      </c>
      <c r="T132" s="226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27" t="s">
        <v>118</v>
      </c>
      <c r="AT132" s="227" t="s">
        <v>114</v>
      </c>
      <c r="AU132" s="227" t="s">
        <v>119</v>
      </c>
      <c r="AY132" s="14" t="s">
        <v>112</v>
      </c>
      <c r="BE132" s="228">
        <f>IF(N132="základná",J132,0)</f>
        <v>0</v>
      </c>
      <c r="BF132" s="228">
        <f>IF(N132="znížená",J132,0)</f>
        <v>0</v>
      </c>
      <c r="BG132" s="228">
        <f>IF(N132="zákl. prenesená",J132,0)</f>
        <v>0</v>
      </c>
      <c r="BH132" s="228">
        <f>IF(N132="zníž. prenesená",J132,0)</f>
        <v>0</v>
      </c>
      <c r="BI132" s="228">
        <f>IF(N132="nulová",J132,0)</f>
        <v>0</v>
      </c>
      <c r="BJ132" s="14" t="s">
        <v>119</v>
      </c>
      <c r="BK132" s="228">
        <f>ROUND(I132*H132,2)</f>
        <v>0</v>
      </c>
      <c r="BL132" s="14" t="s">
        <v>118</v>
      </c>
      <c r="BM132" s="227" t="s">
        <v>152</v>
      </c>
    </row>
    <row r="133" s="2" customFormat="1" ht="16.5" customHeight="1">
      <c r="A133" s="35"/>
      <c r="B133" s="36"/>
      <c r="C133" s="229" t="s">
        <v>153</v>
      </c>
      <c r="D133" s="229" t="s">
        <v>154</v>
      </c>
      <c r="E133" s="230" t="s">
        <v>155</v>
      </c>
      <c r="F133" s="231" t="s">
        <v>156</v>
      </c>
      <c r="G133" s="232" t="s">
        <v>117</v>
      </c>
      <c r="H133" s="233">
        <v>36.189999999999998</v>
      </c>
      <c r="I133" s="234"/>
      <c r="J133" s="235">
        <f>ROUND(I133*H133,2)</f>
        <v>0</v>
      </c>
      <c r="K133" s="236"/>
      <c r="L133" s="237"/>
      <c r="M133" s="238" t="s">
        <v>1</v>
      </c>
      <c r="N133" s="239" t="s">
        <v>43</v>
      </c>
      <c r="O133" s="89"/>
      <c r="P133" s="225">
        <f>O133*H133</f>
        <v>0</v>
      </c>
      <c r="Q133" s="225">
        <v>0.00020000000000000001</v>
      </c>
      <c r="R133" s="225">
        <f>Q133*H133</f>
        <v>0.0072379999999999996</v>
      </c>
      <c r="S133" s="225">
        <v>0</v>
      </c>
      <c r="T133" s="226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7" t="s">
        <v>144</v>
      </c>
      <c r="AT133" s="227" t="s">
        <v>154</v>
      </c>
      <c r="AU133" s="227" t="s">
        <v>119</v>
      </c>
      <c r="AY133" s="14" t="s">
        <v>112</v>
      </c>
      <c r="BE133" s="228">
        <f>IF(N133="základná",J133,0)</f>
        <v>0</v>
      </c>
      <c r="BF133" s="228">
        <f>IF(N133="znížená",J133,0)</f>
        <v>0</v>
      </c>
      <c r="BG133" s="228">
        <f>IF(N133="zákl. prenesená",J133,0)</f>
        <v>0</v>
      </c>
      <c r="BH133" s="228">
        <f>IF(N133="zníž. prenesená",J133,0)</f>
        <v>0</v>
      </c>
      <c r="BI133" s="228">
        <f>IF(N133="nulová",J133,0)</f>
        <v>0</v>
      </c>
      <c r="BJ133" s="14" t="s">
        <v>119</v>
      </c>
      <c r="BK133" s="228">
        <f>ROUND(I133*H133,2)</f>
        <v>0</v>
      </c>
      <c r="BL133" s="14" t="s">
        <v>118</v>
      </c>
      <c r="BM133" s="227" t="s">
        <v>157</v>
      </c>
    </row>
    <row r="134" s="2" customFormat="1" ht="24.15" customHeight="1">
      <c r="A134" s="35"/>
      <c r="B134" s="36"/>
      <c r="C134" s="215" t="s">
        <v>158</v>
      </c>
      <c r="D134" s="215" t="s">
        <v>114</v>
      </c>
      <c r="E134" s="216" t="s">
        <v>159</v>
      </c>
      <c r="F134" s="217" t="s">
        <v>160</v>
      </c>
      <c r="G134" s="218" t="s">
        <v>123</v>
      </c>
      <c r="H134" s="219">
        <v>5.2640000000000002</v>
      </c>
      <c r="I134" s="220"/>
      <c r="J134" s="221">
        <f>ROUND(I134*H134,2)</f>
        <v>0</v>
      </c>
      <c r="K134" s="222"/>
      <c r="L134" s="41"/>
      <c r="M134" s="223" t="s">
        <v>1</v>
      </c>
      <c r="N134" s="224" t="s">
        <v>43</v>
      </c>
      <c r="O134" s="89"/>
      <c r="P134" s="225">
        <f>O134*H134</f>
        <v>0</v>
      </c>
      <c r="Q134" s="225">
        <v>1.6299999999999999</v>
      </c>
      <c r="R134" s="225">
        <f>Q134*H134</f>
        <v>8.5803200000000004</v>
      </c>
      <c r="S134" s="225">
        <v>0</v>
      </c>
      <c r="T134" s="226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27" t="s">
        <v>118</v>
      </c>
      <c r="AT134" s="227" t="s">
        <v>114</v>
      </c>
      <c r="AU134" s="227" t="s">
        <v>119</v>
      </c>
      <c r="AY134" s="14" t="s">
        <v>112</v>
      </c>
      <c r="BE134" s="228">
        <f>IF(N134="základná",J134,0)</f>
        <v>0</v>
      </c>
      <c r="BF134" s="228">
        <f>IF(N134="znížená",J134,0)</f>
        <v>0</v>
      </c>
      <c r="BG134" s="228">
        <f>IF(N134="zákl. prenesená",J134,0)</f>
        <v>0</v>
      </c>
      <c r="BH134" s="228">
        <f>IF(N134="zníž. prenesená",J134,0)</f>
        <v>0</v>
      </c>
      <c r="BI134" s="228">
        <f>IF(N134="nulová",J134,0)</f>
        <v>0</v>
      </c>
      <c r="BJ134" s="14" t="s">
        <v>119</v>
      </c>
      <c r="BK134" s="228">
        <f>ROUND(I134*H134,2)</f>
        <v>0</v>
      </c>
      <c r="BL134" s="14" t="s">
        <v>118</v>
      </c>
      <c r="BM134" s="227" t="s">
        <v>161</v>
      </c>
    </row>
    <row r="135" s="2" customFormat="1" ht="16.5" customHeight="1">
      <c r="A135" s="35"/>
      <c r="B135" s="36"/>
      <c r="C135" s="215" t="s">
        <v>162</v>
      </c>
      <c r="D135" s="215" t="s">
        <v>114</v>
      </c>
      <c r="E135" s="216" t="s">
        <v>163</v>
      </c>
      <c r="F135" s="217" t="s">
        <v>164</v>
      </c>
      <c r="G135" s="218" t="s">
        <v>165</v>
      </c>
      <c r="H135" s="219">
        <v>32.899999999999999</v>
      </c>
      <c r="I135" s="220"/>
      <c r="J135" s="221">
        <f>ROUND(I135*H135,2)</f>
        <v>0</v>
      </c>
      <c r="K135" s="222"/>
      <c r="L135" s="41"/>
      <c r="M135" s="223" t="s">
        <v>1</v>
      </c>
      <c r="N135" s="224" t="s">
        <v>43</v>
      </c>
      <c r="O135" s="89"/>
      <c r="P135" s="225">
        <f>O135*H135</f>
        <v>0</v>
      </c>
      <c r="Q135" s="225">
        <v>0.00044000000000000002</v>
      </c>
      <c r="R135" s="225">
        <f>Q135*H135</f>
        <v>0.014475999999999999</v>
      </c>
      <c r="S135" s="225">
        <v>0</v>
      </c>
      <c r="T135" s="226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7" t="s">
        <v>118</v>
      </c>
      <c r="AT135" s="227" t="s">
        <v>114</v>
      </c>
      <c r="AU135" s="227" t="s">
        <v>119</v>
      </c>
      <c r="AY135" s="14" t="s">
        <v>112</v>
      </c>
      <c r="BE135" s="228">
        <f>IF(N135="základná",J135,0)</f>
        <v>0</v>
      </c>
      <c r="BF135" s="228">
        <f>IF(N135="znížená",J135,0)</f>
        <v>0</v>
      </c>
      <c r="BG135" s="228">
        <f>IF(N135="zákl. prenesená",J135,0)</f>
        <v>0</v>
      </c>
      <c r="BH135" s="228">
        <f>IF(N135="zníž. prenesená",J135,0)</f>
        <v>0</v>
      </c>
      <c r="BI135" s="228">
        <f>IF(N135="nulová",J135,0)</f>
        <v>0</v>
      </c>
      <c r="BJ135" s="14" t="s">
        <v>119</v>
      </c>
      <c r="BK135" s="228">
        <f>ROUND(I135*H135,2)</f>
        <v>0</v>
      </c>
      <c r="BL135" s="14" t="s">
        <v>118</v>
      </c>
      <c r="BM135" s="227" t="s">
        <v>166</v>
      </c>
    </row>
    <row r="136" s="2" customFormat="1" ht="24.15" customHeight="1">
      <c r="A136" s="35"/>
      <c r="B136" s="36"/>
      <c r="C136" s="215" t="s">
        <v>167</v>
      </c>
      <c r="D136" s="215" t="s">
        <v>114</v>
      </c>
      <c r="E136" s="216" t="s">
        <v>168</v>
      </c>
      <c r="F136" s="217" t="s">
        <v>169</v>
      </c>
      <c r="G136" s="218" t="s">
        <v>117</v>
      </c>
      <c r="H136" s="219">
        <v>368.04000000000002</v>
      </c>
      <c r="I136" s="220"/>
      <c r="J136" s="221">
        <f>ROUND(I136*H136,2)</f>
        <v>0</v>
      </c>
      <c r="K136" s="222"/>
      <c r="L136" s="41"/>
      <c r="M136" s="223" t="s">
        <v>1</v>
      </c>
      <c r="N136" s="224" t="s">
        <v>43</v>
      </c>
      <c r="O136" s="89"/>
      <c r="P136" s="225">
        <f>O136*H136</f>
        <v>0</v>
      </c>
      <c r="Q136" s="225">
        <v>3.0000000000000001E-05</v>
      </c>
      <c r="R136" s="225">
        <f>Q136*H136</f>
        <v>0.011041200000000001</v>
      </c>
      <c r="S136" s="225">
        <v>0</v>
      </c>
      <c r="T136" s="226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27" t="s">
        <v>118</v>
      </c>
      <c r="AT136" s="227" t="s">
        <v>114</v>
      </c>
      <c r="AU136" s="227" t="s">
        <v>119</v>
      </c>
      <c r="AY136" s="14" t="s">
        <v>112</v>
      </c>
      <c r="BE136" s="228">
        <f>IF(N136="základná",J136,0)</f>
        <v>0</v>
      </c>
      <c r="BF136" s="228">
        <f>IF(N136="znížená",J136,0)</f>
        <v>0</v>
      </c>
      <c r="BG136" s="228">
        <f>IF(N136="zákl. prenesená",J136,0)</f>
        <v>0</v>
      </c>
      <c r="BH136" s="228">
        <f>IF(N136="zníž. prenesená",J136,0)</f>
        <v>0</v>
      </c>
      <c r="BI136" s="228">
        <f>IF(N136="nulová",J136,0)</f>
        <v>0</v>
      </c>
      <c r="BJ136" s="14" t="s">
        <v>119</v>
      </c>
      <c r="BK136" s="228">
        <f>ROUND(I136*H136,2)</f>
        <v>0</v>
      </c>
      <c r="BL136" s="14" t="s">
        <v>118</v>
      </c>
      <c r="BM136" s="227" t="s">
        <v>170</v>
      </c>
    </row>
    <row r="137" s="2" customFormat="1" ht="16.5" customHeight="1">
      <c r="A137" s="35"/>
      <c r="B137" s="36"/>
      <c r="C137" s="229" t="s">
        <v>171</v>
      </c>
      <c r="D137" s="229" t="s">
        <v>154</v>
      </c>
      <c r="E137" s="230" t="s">
        <v>172</v>
      </c>
      <c r="F137" s="231" t="s">
        <v>173</v>
      </c>
      <c r="G137" s="232" t="s">
        <v>117</v>
      </c>
      <c r="H137" s="233">
        <v>404.84399999999999</v>
      </c>
      <c r="I137" s="234"/>
      <c r="J137" s="235">
        <f>ROUND(I137*H137,2)</f>
        <v>0</v>
      </c>
      <c r="K137" s="236"/>
      <c r="L137" s="237"/>
      <c r="M137" s="238" t="s">
        <v>1</v>
      </c>
      <c r="N137" s="239" t="s">
        <v>43</v>
      </c>
      <c r="O137" s="89"/>
      <c r="P137" s="225">
        <f>O137*H137</f>
        <v>0</v>
      </c>
      <c r="Q137" s="225">
        <v>0.00029999999999999997</v>
      </c>
      <c r="R137" s="225">
        <f>Q137*H137</f>
        <v>0.12145319999999998</v>
      </c>
      <c r="S137" s="225">
        <v>0</v>
      </c>
      <c r="T137" s="226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7" t="s">
        <v>144</v>
      </c>
      <c r="AT137" s="227" t="s">
        <v>154</v>
      </c>
      <c r="AU137" s="227" t="s">
        <v>119</v>
      </c>
      <c r="AY137" s="14" t="s">
        <v>112</v>
      </c>
      <c r="BE137" s="228">
        <f>IF(N137="základná",J137,0)</f>
        <v>0</v>
      </c>
      <c r="BF137" s="228">
        <f>IF(N137="znížená",J137,0)</f>
        <v>0</v>
      </c>
      <c r="BG137" s="228">
        <f>IF(N137="zákl. prenesená",J137,0)</f>
        <v>0</v>
      </c>
      <c r="BH137" s="228">
        <f>IF(N137="zníž. prenesená",J137,0)</f>
        <v>0</v>
      </c>
      <c r="BI137" s="228">
        <f>IF(N137="nulová",J137,0)</f>
        <v>0</v>
      </c>
      <c r="BJ137" s="14" t="s">
        <v>119</v>
      </c>
      <c r="BK137" s="228">
        <f>ROUND(I137*H137,2)</f>
        <v>0</v>
      </c>
      <c r="BL137" s="14" t="s">
        <v>118</v>
      </c>
      <c r="BM137" s="227" t="s">
        <v>174</v>
      </c>
    </row>
    <row r="138" s="2" customFormat="1" ht="33" customHeight="1">
      <c r="A138" s="35"/>
      <c r="B138" s="36"/>
      <c r="C138" s="215" t="s">
        <v>175</v>
      </c>
      <c r="D138" s="215" t="s">
        <v>114</v>
      </c>
      <c r="E138" s="216" t="s">
        <v>176</v>
      </c>
      <c r="F138" s="217" t="s">
        <v>177</v>
      </c>
      <c r="G138" s="218" t="s">
        <v>123</v>
      </c>
      <c r="H138" s="219">
        <v>73.608000000000004</v>
      </c>
      <c r="I138" s="220"/>
      <c r="J138" s="221">
        <f>ROUND(I138*H138,2)</f>
        <v>0</v>
      </c>
      <c r="K138" s="222"/>
      <c r="L138" s="41"/>
      <c r="M138" s="223" t="s">
        <v>1</v>
      </c>
      <c r="N138" s="224" t="s">
        <v>43</v>
      </c>
      <c r="O138" s="89"/>
      <c r="P138" s="225">
        <f>O138*H138</f>
        <v>0</v>
      </c>
      <c r="Q138" s="225">
        <v>2.0699999999999998</v>
      </c>
      <c r="R138" s="225">
        <f>Q138*H138</f>
        <v>152.36856</v>
      </c>
      <c r="S138" s="225">
        <v>0</v>
      </c>
      <c r="T138" s="226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27" t="s">
        <v>118</v>
      </c>
      <c r="AT138" s="227" t="s">
        <v>114</v>
      </c>
      <c r="AU138" s="227" t="s">
        <v>119</v>
      </c>
      <c r="AY138" s="14" t="s">
        <v>112</v>
      </c>
      <c r="BE138" s="228">
        <f>IF(N138="základná",J138,0)</f>
        <v>0</v>
      </c>
      <c r="BF138" s="228">
        <f>IF(N138="znížená",J138,0)</f>
        <v>0</v>
      </c>
      <c r="BG138" s="228">
        <f>IF(N138="zákl. prenesená",J138,0)</f>
        <v>0</v>
      </c>
      <c r="BH138" s="228">
        <f>IF(N138="zníž. prenesená",J138,0)</f>
        <v>0</v>
      </c>
      <c r="BI138" s="228">
        <f>IF(N138="nulová",J138,0)</f>
        <v>0</v>
      </c>
      <c r="BJ138" s="14" t="s">
        <v>119</v>
      </c>
      <c r="BK138" s="228">
        <f>ROUND(I138*H138,2)</f>
        <v>0</v>
      </c>
      <c r="BL138" s="14" t="s">
        <v>118</v>
      </c>
      <c r="BM138" s="227" t="s">
        <v>178</v>
      </c>
    </row>
    <row r="139" s="12" customFormat="1" ht="22.8" customHeight="1">
      <c r="A139" s="12"/>
      <c r="B139" s="199"/>
      <c r="C139" s="200"/>
      <c r="D139" s="201" t="s">
        <v>76</v>
      </c>
      <c r="E139" s="213" t="s">
        <v>132</v>
      </c>
      <c r="F139" s="213" t="s">
        <v>179</v>
      </c>
      <c r="G139" s="200"/>
      <c r="H139" s="200"/>
      <c r="I139" s="203"/>
      <c r="J139" s="214">
        <f>BK139</f>
        <v>0</v>
      </c>
      <c r="K139" s="200"/>
      <c r="L139" s="205"/>
      <c r="M139" s="206"/>
      <c r="N139" s="207"/>
      <c r="O139" s="207"/>
      <c r="P139" s="208">
        <f>SUM(P140:P144)</f>
        <v>0</v>
      </c>
      <c r="Q139" s="207"/>
      <c r="R139" s="208">
        <f>SUM(R140:R144)</f>
        <v>155.28895740000002</v>
      </c>
      <c r="S139" s="207"/>
      <c r="T139" s="209">
        <f>SUM(T140:T144)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0" t="s">
        <v>82</v>
      </c>
      <c r="AT139" s="211" t="s">
        <v>76</v>
      </c>
      <c r="AU139" s="211" t="s">
        <v>82</v>
      </c>
      <c r="AY139" s="210" t="s">
        <v>112</v>
      </c>
      <c r="BK139" s="212">
        <f>SUM(BK140:BK144)</f>
        <v>0</v>
      </c>
    </row>
    <row r="140" s="2" customFormat="1" ht="33" customHeight="1">
      <c r="A140" s="35"/>
      <c r="B140" s="36"/>
      <c r="C140" s="215" t="s">
        <v>180</v>
      </c>
      <c r="D140" s="215" t="s">
        <v>114</v>
      </c>
      <c r="E140" s="216" t="s">
        <v>181</v>
      </c>
      <c r="F140" s="217" t="s">
        <v>182</v>
      </c>
      <c r="G140" s="218" t="s">
        <v>117</v>
      </c>
      <c r="H140" s="219">
        <v>368.04000000000002</v>
      </c>
      <c r="I140" s="220"/>
      <c r="J140" s="221">
        <f>ROUND(I140*H140,2)</f>
        <v>0</v>
      </c>
      <c r="K140" s="222"/>
      <c r="L140" s="41"/>
      <c r="M140" s="223" t="s">
        <v>1</v>
      </c>
      <c r="N140" s="224" t="s">
        <v>43</v>
      </c>
      <c r="O140" s="89"/>
      <c r="P140" s="225">
        <f>O140*H140</f>
        <v>0</v>
      </c>
      <c r="Q140" s="225">
        <v>0.29899999999999999</v>
      </c>
      <c r="R140" s="225">
        <f>Q140*H140</f>
        <v>110.04396</v>
      </c>
      <c r="S140" s="225">
        <v>0</v>
      </c>
      <c r="T140" s="226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27" t="s">
        <v>118</v>
      </c>
      <c r="AT140" s="227" t="s">
        <v>114</v>
      </c>
      <c r="AU140" s="227" t="s">
        <v>119</v>
      </c>
      <c r="AY140" s="14" t="s">
        <v>112</v>
      </c>
      <c r="BE140" s="228">
        <f>IF(N140="základná",J140,0)</f>
        <v>0</v>
      </c>
      <c r="BF140" s="228">
        <f>IF(N140="znížená",J140,0)</f>
        <v>0</v>
      </c>
      <c r="BG140" s="228">
        <f>IF(N140="zákl. prenesená",J140,0)</f>
        <v>0</v>
      </c>
      <c r="BH140" s="228">
        <f>IF(N140="zníž. prenesená",J140,0)</f>
        <v>0</v>
      </c>
      <c r="BI140" s="228">
        <f>IF(N140="nulová",J140,0)</f>
        <v>0</v>
      </c>
      <c r="BJ140" s="14" t="s">
        <v>119</v>
      </c>
      <c r="BK140" s="228">
        <f>ROUND(I140*H140,2)</f>
        <v>0</v>
      </c>
      <c r="BL140" s="14" t="s">
        <v>118</v>
      </c>
      <c r="BM140" s="227" t="s">
        <v>183</v>
      </c>
    </row>
    <row r="141" s="2" customFormat="1" ht="24.15" customHeight="1">
      <c r="A141" s="35"/>
      <c r="B141" s="36"/>
      <c r="C141" s="215" t="s">
        <v>184</v>
      </c>
      <c r="D141" s="215" t="s">
        <v>114</v>
      </c>
      <c r="E141" s="216" t="s">
        <v>185</v>
      </c>
      <c r="F141" s="217" t="s">
        <v>169</v>
      </c>
      <c r="G141" s="218" t="s">
        <v>117</v>
      </c>
      <c r="H141" s="219">
        <v>368.04000000000002</v>
      </c>
      <c r="I141" s="220"/>
      <c r="J141" s="221">
        <f>ROUND(I141*H141,2)</f>
        <v>0</v>
      </c>
      <c r="K141" s="222"/>
      <c r="L141" s="41"/>
      <c r="M141" s="223" t="s">
        <v>1</v>
      </c>
      <c r="N141" s="224" t="s">
        <v>43</v>
      </c>
      <c r="O141" s="89"/>
      <c r="P141" s="225">
        <f>O141*H141</f>
        <v>0</v>
      </c>
      <c r="Q141" s="225">
        <v>3.0000000000000001E-05</v>
      </c>
      <c r="R141" s="225">
        <f>Q141*H141</f>
        <v>0.011041200000000001</v>
      </c>
      <c r="S141" s="225">
        <v>0</v>
      </c>
      <c r="T141" s="226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7" t="s">
        <v>118</v>
      </c>
      <c r="AT141" s="227" t="s">
        <v>114</v>
      </c>
      <c r="AU141" s="227" t="s">
        <v>119</v>
      </c>
      <c r="AY141" s="14" t="s">
        <v>112</v>
      </c>
      <c r="BE141" s="228">
        <f>IF(N141="základná",J141,0)</f>
        <v>0</v>
      </c>
      <c r="BF141" s="228">
        <f>IF(N141="znížená",J141,0)</f>
        <v>0</v>
      </c>
      <c r="BG141" s="228">
        <f>IF(N141="zákl. prenesená",J141,0)</f>
        <v>0</v>
      </c>
      <c r="BH141" s="228">
        <f>IF(N141="zníž. prenesená",J141,0)</f>
        <v>0</v>
      </c>
      <c r="BI141" s="228">
        <f>IF(N141="nulová",J141,0)</f>
        <v>0</v>
      </c>
      <c r="BJ141" s="14" t="s">
        <v>119</v>
      </c>
      <c r="BK141" s="228">
        <f>ROUND(I141*H141,2)</f>
        <v>0</v>
      </c>
      <c r="BL141" s="14" t="s">
        <v>118</v>
      </c>
      <c r="BM141" s="227" t="s">
        <v>186</v>
      </c>
    </row>
    <row r="142" s="2" customFormat="1" ht="16.5" customHeight="1">
      <c r="A142" s="35"/>
      <c r="B142" s="36"/>
      <c r="C142" s="229" t="s">
        <v>187</v>
      </c>
      <c r="D142" s="229" t="s">
        <v>154</v>
      </c>
      <c r="E142" s="230" t="s">
        <v>188</v>
      </c>
      <c r="F142" s="231" t="s">
        <v>189</v>
      </c>
      <c r="G142" s="232" t="s">
        <v>117</v>
      </c>
      <c r="H142" s="233">
        <v>404.84399999999999</v>
      </c>
      <c r="I142" s="234"/>
      <c r="J142" s="235">
        <f>ROUND(I142*H142,2)</f>
        <v>0</v>
      </c>
      <c r="K142" s="236"/>
      <c r="L142" s="237"/>
      <c r="M142" s="238" t="s">
        <v>1</v>
      </c>
      <c r="N142" s="239" t="s">
        <v>43</v>
      </c>
      <c r="O142" s="89"/>
      <c r="P142" s="225">
        <f>O142*H142</f>
        <v>0</v>
      </c>
      <c r="Q142" s="225">
        <v>0.00014999999999999999</v>
      </c>
      <c r="R142" s="225">
        <f>Q142*H142</f>
        <v>0.060726599999999992</v>
      </c>
      <c r="S142" s="225">
        <v>0</v>
      </c>
      <c r="T142" s="226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27" t="s">
        <v>144</v>
      </c>
      <c r="AT142" s="227" t="s">
        <v>154</v>
      </c>
      <c r="AU142" s="227" t="s">
        <v>119</v>
      </c>
      <c r="AY142" s="14" t="s">
        <v>112</v>
      </c>
      <c r="BE142" s="228">
        <f>IF(N142="základná",J142,0)</f>
        <v>0</v>
      </c>
      <c r="BF142" s="228">
        <f>IF(N142="znížená",J142,0)</f>
        <v>0</v>
      </c>
      <c r="BG142" s="228">
        <f>IF(N142="zákl. prenesená",J142,0)</f>
        <v>0</v>
      </c>
      <c r="BH142" s="228">
        <f>IF(N142="zníž. prenesená",J142,0)</f>
        <v>0</v>
      </c>
      <c r="BI142" s="228">
        <f>IF(N142="nulová",J142,0)</f>
        <v>0</v>
      </c>
      <c r="BJ142" s="14" t="s">
        <v>119</v>
      </c>
      <c r="BK142" s="228">
        <f>ROUND(I142*H142,2)</f>
        <v>0</v>
      </c>
      <c r="BL142" s="14" t="s">
        <v>118</v>
      </c>
      <c r="BM142" s="227" t="s">
        <v>190</v>
      </c>
    </row>
    <row r="143" s="2" customFormat="1" ht="37.8" customHeight="1">
      <c r="A143" s="35"/>
      <c r="B143" s="36"/>
      <c r="C143" s="215" t="s">
        <v>191</v>
      </c>
      <c r="D143" s="215" t="s">
        <v>114</v>
      </c>
      <c r="E143" s="216" t="s">
        <v>192</v>
      </c>
      <c r="F143" s="217" t="s">
        <v>193</v>
      </c>
      <c r="G143" s="218" t="s">
        <v>117</v>
      </c>
      <c r="H143" s="219">
        <v>368.04000000000002</v>
      </c>
      <c r="I143" s="220"/>
      <c r="J143" s="221">
        <f>ROUND(I143*H143,2)</f>
        <v>0</v>
      </c>
      <c r="K143" s="222"/>
      <c r="L143" s="41"/>
      <c r="M143" s="223" t="s">
        <v>1</v>
      </c>
      <c r="N143" s="224" t="s">
        <v>43</v>
      </c>
      <c r="O143" s="89"/>
      <c r="P143" s="225">
        <f>O143*H143</f>
        <v>0</v>
      </c>
      <c r="Q143" s="225">
        <v>0.092499999999999999</v>
      </c>
      <c r="R143" s="225">
        <f>Q143*H143</f>
        <v>34.043700000000001</v>
      </c>
      <c r="S143" s="225">
        <v>0</v>
      </c>
      <c r="T143" s="226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7" t="s">
        <v>118</v>
      </c>
      <c r="AT143" s="227" t="s">
        <v>114</v>
      </c>
      <c r="AU143" s="227" t="s">
        <v>119</v>
      </c>
      <c r="AY143" s="14" t="s">
        <v>112</v>
      </c>
      <c r="BE143" s="228">
        <f>IF(N143="základná",J143,0)</f>
        <v>0</v>
      </c>
      <c r="BF143" s="228">
        <f>IF(N143="znížená",J143,0)</f>
        <v>0</v>
      </c>
      <c r="BG143" s="228">
        <f>IF(N143="zákl. prenesená",J143,0)</f>
        <v>0</v>
      </c>
      <c r="BH143" s="228">
        <f>IF(N143="zníž. prenesená",J143,0)</f>
        <v>0</v>
      </c>
      <c r="BI143" s="228">
        <f>IF(N143="nulová",J143,0)</f>
        <v>0</v>
      </c>
      <c r="BJ143" s="14" t="s">
        <v>119</v>
      </c>
      <c r="BK143" s="228">
        <f>ROUND(I143*H143,2)</f>
        <v>0</v>
      </c>
      <c r="BL143" s="14" t="s">
        <v>118</v>
      </c>
      <c r="BM143" s="227" t="s">
        <v>194</v>
      </c>
    </row>
    <row r="144" s="2" customFormat="1" ht="24.15" customHeight="1">
      <c r="A144" s="35"/>
      <c r="B144" s="36"/>
      <c r="C144" s="229" t="s">
        <v>7</v>
      </c>
      <c r="D144" s="229" t="s">
        <v>154</v>
      </c>
      <c r="E144" s="230" t="s">
        <v>195</v>
      </c>
      <c r="F144" s="231" t="s">
        <v>196</v>
      </c>
      <c r="G144" s="232" t="s">
        <v>117</v>
      </c>
      <c r="H144" s="233">
        <v>386.44200000000001</v>
      </c>
      <c r="I144" s="234"/>
      <c r="J144" s="235">
        <f>ROUND(I144*H144,2)</f>
        <v>0</v>
      </c>
      <c r="K144" s="236"/>
      <c r="L144" s="237"/>
      <c r="M144" s="238" t="s">
        <v>1</v>
      </c>
      <c r="N144" s="239" t="s">
        <v>43</v>
      </c>
      <c r="O144" s="89"/>
      <c r="P144" s="225">
        <f>O144*H144</f>
        <v>0</v>
      </c>
      <c r="Q144" s="225">
        <v>0.028799999999999999</v>
      </c>
      <c r="R144" s="225">
        <f>Q144*H144</f>
        <v>11.1295296</v>
      </c>
      <c r="S144" s="225">
        <v>0</v>
      </c>
      <c r="T144" s="226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27" t="s">
        <v>144</v>
      </c>
      <c r="AT144" s="227" t="s">
        <v>154</v>
      </c>
      <c r="AU144" s="227" t="s">
        <v>119</v>
      </c>
      <c r="AY144" s="14" t="s">
        <v>112</v>
      </c>
      <c r="BE144" s="228">
        <f>IF(N144="základná",J144,0)</f>
        <v>0</v>
      </c>
      <c r="BF144" s="228">
        <f>IF(N144="znížená",J144,0)</f>
        <v>0</v>
      </c>
      <c r="BG144" s="228">
        <f>IF(N144="zákl. prenesená",J144,0)</f>
        <v>0</v>
      </c>
      <c r="BH144" s="228">
        <f>IF(N144="zníž. prenesená",J144,0)</f>
        <v>0</v>
      </c>
      <c r="BI144" s="228">
        <f>IF(N144="nulová",J144,0)</f>
        <v>0</v>
      </c>
      <c r="BJ144" s="14" t="s">
        <v>119</v>
      </c>
      <c r="BK144" s="228">
        <f>ROUND(I144*H144,2)</f>
        <v>0</v>
      </c>
      <c r="BL144" s="14" t="s">
        <v>118</v>
      </c>
      <c r="BM144" s="227" t="s">
        <v>197</v>
      </c>
    </row>
    <row r="145" s="12" customFormat="1" ht="22.8" customHeight="1">
      <c r="A145" s="12"/>
      <c r="B145" s="199"/>
      <c r="C145" s="200"/>
      <c r="D145" s="201" t="s">
        <v>76</v>
      </c>
      <c r="E145" s="213" t="s">
        <v>136</v>
      </c>
      <c r="F145" s="213" t="s">
        <v>198</v>
      </c>
      <c r="G145" s="200"/>
      <c r="H145" s="200"/>
      <c r="I145" s="203"/>
      <c r="J145" s="214">
        <f>BK145</f>
        <v>0</v>
      </c>
      <c r="K145" s="200"/>
      <c r="L145" s="205"/>
      <c r="M145" s="206"/>
      <c r="N145" s="207"/>
      <c r="O145" s="207"/>
      <c r="P145" s="208">
        <f>SUM(P146:P148)</f>
        <v>0</v>
      </c>
      <c r="Q145" s="207"/>
      <c r="R145" s="208">
        <f>SUM(R146:R148)</f>
        <v>2.2795199999999998</v>
      </c>
      <c r="S145" s="207"/>
      <c r="T145" s="209">
        <f>SUM(T146:T148)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0" t="s">
        <v>82</v>
      </c>
      <c r="AT145" s="211" t="s">
        <v>76</v>
      </c>
      <c r="AU145" s="211" t="s">
        <v>82</v>
      </c>
      <c r="AY145" s="210" t="s">
        <v>112</v>
      </c>
      <c r="BK145" s="212">
        <f>SUM(BK146:BK148)</f>
        <v>0</v>
      </c>
    </row>
    <row r="146" s="2" customFormat="1" ht="24.15" customHeight="1">
      <c r="A146" s="35"/>
      <c r="B146" s="36"/>
      <c r="C146" s="215" t="s">
        <v>199</v>
      </c>
      <c r="D146" s="215" t="s">
        <v>114</v>
      </c>
      <c r="E146" s="216" t="s">
        <v>200</v>
      </c>
      <c r="F146" s="217" t="s">
        <v>201</v>
      </c>
      <c r="G146" s="218" t="s">
        <v>117</v>
      </c>
      <c r="H146" s="219">
        <v>36</v>
      </c>
      <c r="I146" s="220"/>
      <c r="J146" s="221">
        <f>ROUND(I146*H146,2)</f>
        <v>0</v>
      </c>
      <c r="K146" s="222"/>
      <c r="L146" s="41"/>
      <c r="M146" s="223" t="s">
        <v>1</v>
      </c>
      <c r="N146" s="224" t="s">
        <v>43</v>
      </c>
      <c r="O146" s="89"/>
      <c r="P146" s="225">
        <f>O146*H146</f>
        <v>0</v>
      </c>
      <c r="Q146" s="225">
        <v>0.00016000000000000001</v>
      </c>
      <c r="R146" s="225">
        <f>Q146*H146</f>
        <v>0.0057600000000000004</v>
      </c>
      <c r="S146" s="225">
        <v>0</v>
      </c>
      <c r="T146" s="226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27" t="s">
        <v>118</v>
      </c>
      <c r="AT146" s="227" t="s">
        <v>114</v>
      </c>
      <c r="AU146" s="227" t="s">
        <v>119</v>
      </c>
      <c r="AY146" s="14" t="s">
        <v>112</v>
      </c>
      <c r="BE146" s="228">
        <f>IF(N146="základná",J146,0)</f>
        <v>0</v>
      </c>
      <c r="BF146" s="228">
        <f>IF(N146="znížená",J146,0)</f>
        <v>0</v>
      </c>
      <c r="BG146" s="228">
        <f>IF(N146="zákl. prenesená",J146,0)</f>
        <v>0</v>
      </c>
      <c r="BH146" s="228">
        <f>IF(N146="zníž. prenesená",J146,0)</f>
        <v>0</v>
      </c>
      <c r="BI146" s="228">
        <f>IF(N146="nulová",J146,0)</f>
        <v>0</v>
      </c>
      <c r="BJ146" s="14" t="s">
        <v>119</v>
      </c>
      <c r="BK146" s="228">
        <f>ROUND(I146*H146,2)</f>
        <v>0</v>
      </c>
      <c r="BL146" s="14" t="s">
        <v>118</v>
      </c>
      <c r="BM146" s="227" t="s">
        <v>202</v>
      </c>
    </row>
    <row r="147" s="2" customFormat="1" ht="16.5" customHeight="1">
      <c r="A147" s="35"/>
      <c r="B147" s="36"/>
      <c r="C147" s="215" t="s">
        <v>203</v>
      </c>
      <c r="D147" s="215" t="s">
        <v>114</v>
      </c>
      <c r="E147" s="216" t="s">
        <v>204</v>
      </c>
      <c r="F147" s="217" t="s">
        <v>205</v>
      </c>
      <c r="G147" s="218" t="s">
        <v>117</v>
      </c>
      <c r="H147" s="219">
        <v>36</v>
      </c>
      <c r="I147" s="220"/>
      <c r="J147" s="221">
        <f>ROUND(I147*H147,2)</f>
        <v>0</v>
      </c>
      <c r="K147" s="222"/>
      <c r="L147" s="41"/>
      <c r="M147" s="223" t="s">
        <v>1</v>
      </c>
      <c r="N147" s="224" t="s">
        <v>43</v>
      </c>
      <c r="O147" s="89"/>
      <c r="P147" s="225">
        <f>O147*H147</f>
        <v>0</v>
      </c>
      <c r="Q147" s="225">
        <v>0.00016000000000000001</v>
      </c>
      <c r="R147" s="225">
        <f>Q147*H147</f>
        <v>0.0057600000000000004</v>
      </c>
      <c r="S147" s="225">
        <v>0</v>
      </c>
      <c r="T147" s="226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7" t="s">
        <v>118</v>
      </c>
      <c r="AT147" s="227" t="s">
        <v>114</v>
      </c>
      <c r="AU147" s="227" t="s">
        <v>119</v>
      </c>
      <c r="AY147" s="14" t="s">
        <v>112</v>
      </c>
      <c r="BE147" s="228">
        <f>IF(N147="základná",J147,0)</f>
        <v>0</v>
      </c>
      <c r="BF147" s="228">
        <f>IF(N147="znížená",J147,0)</f>
        <v>0</v>
      </c>
      <c r="BG147" s="228">
        <f>IF(N147="zákl. prenesená",J147,0)</f>
        <v>0</v>
      </c>
      <c r="BH147" s="228">
        <f>IF(N147="zníž. prenesená",J147,0)</f>
        <v>0</v>
      </c>
      <c r="BI147" s="228">
        <f>IF(N147="nulová",J147,0)</f>
        <v>0</v>
      </c>
      <c r="BJ147" s="14" t="s">
        <v>119</v>
      </c>
      <c r="BK147" s="228">
        <f>ROUND(I147*H147,2)</f>
        <v>0</v>
      </c>
      <c r="BL147" s="14" t="s">
        <v>118</v>
      </c>
      <c r="BM147" s="227" t="s">
        <v>206</v>
      </c>
    </row>
    <row r="148" s="2" customFormat="1" ht="24.15" customHeight="1">
      <c r="A148" s="35"/>
      <c r="B148" s="36"/>
      <c r="C148" s="215" t="s">
        <v>207</v>
      </c>
      <c r="D148" s="215" t="s">
        <v>114</v>
      </c>
      <c r="E148" s="216" t="s">
        <v>208</v>
      </c>
      <c r="F148" s="217" t="s">
        <v>209</v>
      </c>
      <c r="G148" s="218" t="s">
        <v>117</v>
      </c>
      <c r="H148" s="219">
        <v>36</v>
      </c>
      <c r="I148" s="220"/>
      <c r="J148" s="221">
        <f>ROUND(I148*H148,2)</f>
        <v>0</v>
      </c>
      <c r="K148" s="222"/>
      <c r="L148" s="41"/>
      <c r="M148" s="223" t="s">
        <v>1</v>
      </c>
      <c r="N148" s="224" t="s">
        <v>43</v>
      </c>
      <c r="O148" s="89"/>
      <c r="P148" s="225">
        <f>O148*H148</f>
        <v>0</v>
      </c>
      <c r="Q148" s="225">
        <v>0.063</v>
      </c>
      <c r="R148" s="225">
        <f>Q148*H148</f>
        <v>2.2679999999999998</v>
      </c>
      <c r="S148" s="225">
        <v>0</v>
      </c>
      <c r="T148" s="226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27" t="s">
        <v>118</v>
      </c>
      <c r="AT148" s="227" t="s">
        <v>114</v>
      </c>
      <c r="AU148" s="227" t="s">
        <v>119</v>
      </c>
      <c r="AY148" s="14" t="s">
        <v>112</v>
      </c>
      <c r="BE148" s="228">
        <f>IF(N148="základná",J148,0)</f>
        <v>0</v>
      </c>
      <c r="BF148" s="228">
        <f>IF(N148="znížená",J148,0)</f>
        <v>0</v>
      </c>
      <c r="BG148" s="228">
        <f>IF(N148="zákl. prenesená",J148,0)</f>
        <v>0</v>
      </c>
      <c r="BH148" s="228">
        <f>IF(N148="zníž. prenesená",J148,0)</f>
        <v>0</v>
      </c>
      <c r="BI148" s="228">
        <f>IF(N148="nulová",J148,0)</f>
        <v>0</v>
      </c>
      <c r="BJ148" s="14" t="s">
        <v>119</v>
      </c>
      <c r="BK148" s="228">
        <f>ROUND(I148*H148,2)</f>
        <v>0</v>
      </c>
      <c r="BL148" s="14" t="s">
        <v>118</v>
      </c>
      <c r="BM148" s="227" t="s">
        <v>210</v>
      </c>
    </row>
    <row r="149" s="12" customFormat="1" ht="22.8" customHeight="1">
      <c r="A149" s="12"/>
      <c r="B149" s="199"/>
      <c r="C149" s="200"/>
      <c r="D149" s="201" t="s">
        <v>76</v>
      </c>
      <c r="E149" s="213" t="s">
        <v>149</v>
      </c>
      <c r="F149" s="213" t="s">
        <v>211</v>
      </c>
      <c r="G149" s="200"/>
      <c r="H149" s="200"/>
      <c r="I149" s="203"/>
      <c r="J149" s="214">
        <f>BK149</f>
        <v>0</v>
      </c>
      <c r="K149" s="200"/>
      <c r="L149" s="205"/>
      <c r="M149" s="206"/>
      <c r="N149" s="207"/>
      <c r="O149" s="207"/>
      <c r="P149" s="208">
        <f>SUM(P150:P163)</f>
        <v>0</v>
      </c>
      <c r="Q149" s="207"/>
      <c r="R149" s="208">
        <f>SUM(R150:R163)</f>
        <v>25.692635360500002</v>
      </c>
      <c r="S149" s="207"/>
      <c r="T149" s="209">
        <f>SUM(T150:T163)</f>
        <v>1.7436999999999998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0" t="s">
        <v>82</v>
      </c>
      <c r="AT149" s="211" t="s">
        <v>76</v>
      </c>
      <c r="AU149" s="211" t="s">
        <v>82</v>
      </c>
      <c r="AY149" s="210" t="s">
        <v>112</v>
      </c>
      <c r="BK149" s="212">
        <f>SUM(BK150:BK163)</f>
        <v>0</v>
      </c>
    </row>
    <row r="150" s="2" customFormat="1" ht="37.8" customHeight="1">
      <c r="A150" s="35"/>
      <c r="B150" s="36"/>
      <c r="C150" s="215" t="s">
        <v>212</v>
      </c>
      <c r="D150" s="215" t="s">
        <v>114</v>
      </c>
      <c r="E150" s="216" t="s">
        <v>213</v>
      </c>
      <c r="F150" s="217" t="s">
        <v>214</v>
      </c>
      <c r="G150" s="218" t="s">
        <v>165</v>
      </c>
      <c r="H150" s="219">
        <v>73.5</v>
      </c>
      <c r="I150" s="220"/>
      <c r="J150" s="221">
        <f>ROUND(I150*H150,2)</f>
        <v>0</v>
      </c>
      <c r="K150" s="222"/>
      <c r="L150" s="41"/>
      <c r="M150" s="223" t="s">
        <v>1</v>
      </c>
      <c r="N150" s="224" t="s">
        <v>43</v>
      </c>
      <c r="O150" s="89"/>
      <c r="P150" s="225">
        <f>O150*H150</f>
        <v>0</v>
      </c>
      <c r="Q150" s="225">
        <v>0.098529599999999995</v>
      </c>
      <c r="R150" s="225">
        <f>Q150*H150</f>
        <v>7.2419256000000001</v>
      </c>
      <c r="S150" s="225">
        <v>0</v>
      </c>
      <c r="T150" s="226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27" t="s">
        <v>118</v>
      </c>
      <c r="AT150" s="227" t="s">
        <v>114</v>
      </c>
      <c r="AU150" s="227" t="s">
        <v>119</v>
      </c>
      <c r="AY150" s="14" t="s">
        <v>112</v>
      </c>
      <c r="BE150" s="228">
        <f>IF(N150="základná",J150,0)</f>
        <v>0</v>
      </c>
      <c r="BF150" s="228">
        <f>IF(N150="znížená",J150,0)</f>
        <v>0</v>
      </c>
      <c r="BG150" s="228">
        <f>IF(N150="zákl. prenesená",J150,0)</f>
        <v>0</v>
      </c>
      <c r="BH150" s="228">
        <f>IF(N150="zníž. prenesená",J150,0)</f>
        <v>0</v>
      </c>
      <c r="BI150" s="228">
        <f>IF(N150="nulová",J150,0)</f>
        <v>0</v>
      </c>
      <c r="BJ150" s="14" t="s">
        <v>119</v>
      </c>
      <c r="BK150" s="228">
        <f>ROUND(I150*H150,2)</f>
        <v>0</v>
      </c>
      <c r="BL150" s="14" t="s">
        <v>118</v>
      </c>
      <c r="BM150" s="227" t="s">
        <v>215</v>
      </c>
    </row>
    <row r="151" s="2" customFormat="1" ht="24.15" customHeight="1">
      <c r="A151" s="35"/>
      <c r="B151" s="36"/>
      <c r="C151" s="229" t="s">
        <v>216</v>
      </c>
      <c r="D151" s="229" t="s">
        <v>154</v>
      </c>
      <c r="E151" s="230" t="s">
        <v>217</v>
      </c>
      <c r="F151" s="231" t="s">
        <v>218</v>
      </c>
      <c r="G151" s="232" t="s">
        <v>219</v>
      </c>
      <c r="H151" s="233">
        <v>154.34999999999999</v>
      </c>
      <c r="I151" s="234"/>
      <c r="J151" s="235">
        <f>ROUND(I151*H151,2)</f>
        <v>0</v>
      </c>
      <c r="K151" s="236"/>
      <c r="L151" s="237"/>
      <c r="M151" s="238" t="s">
        <v>1</v>
      </c>
      <c r="N151" s="239" t="s">
        <v>43</v>
      </c>
      <c r="O151" s="89"/>
      <c r="P151" s="225">
        <f>O151*H151</f>
        <v>0</v>
      </c>
      <c r="Q151" s="225">
        <v>0.01125</v>
      </c>
      <c r="R151" s="225">
        <f>Q151*H151</f>
        <v>1.7364374999999999</v>
      </c>
      <c r="S151" s="225">
        <v>0</v>
      </c>
      <c r="T151" s="226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7" t="s">
        <v>144</v>
      </c>
      <c r="AT151" s="227" t="s">
        <v>154</v>
      </c>
      <c r="AU151" s="227" t="s">
        <v>119</v>
      </c>
      <c r="AY151" s="14" t="s">
        <v>112</v>
      </c>
      <c r="BE151" s="228">
        <f>IF(N151="základná",J151,0)</f>
        <v>0</v>
      </c>
      <c r="BF151" s="228">
        <f>IF(N151="znížená",J151,0)</f>
        <v>0</v>
      </c>
      <c r="BG151" s="228">
        <f>IF(N151="zákl. prenesená",J151,0)</f>
        <v>0</v>
      </c>
      <c r="BH151" s="228">
        <f>IF(N151="zníž. prenesená",J151,0)</f>
        <v>0</v>
      </c>
      <c r="BI151" s="228">
        <f>IF(N151="nulová",J151,0)</f>
        <v>0</v>
      </c>
      <c r="BJ151" s="14" t="s">
        <v>119</v>
      </c>
      <c r="BK151" s="228">
        <f>ROUND(I151*H151,2)</f>
        <v>0</v>
      </c>
      <c r="BL151" s="14" t="s">
        <v>118</v>
      </c>
      <c r="BM151" s="227" t="s">
        <v>220</v>
      </c>
    </row>
    <row r="152" s="2" customFormat="1" ht="33" customHeight="1">
      <c r="A152" s="35"/>
      <c r="B152" s="36"/>
      <c r="C152" s="215" t="s">
        <v>221</v>
      </c>
      <c r="D152" s="215" t="s">
        <v>114</v>
      </c>
      <c r="E152" s="216" t="s">
        <v>222</v>
      </c>
      <c r="F152" s="217" t="s">
        <v>223</v>
      </c>
      <c r="G152" s="218" t="s">
        <v>123</v>
      </c>
      <c r="H152" s="219">
        <v>4.5940000000000003</v>
      </c>
      <c r="I152" s="220"/>
      <c r="J152" s="221">
        <f>ROUND(I152*H152,2)</f>
        <v>0</v>
      </c>
      <c r="K152" s="222"/>
      <c r="L152" s="41"/>
      <c r="M152" s="223" t="s">
        <v>1</v>
      </c>
      <c r="N152" s="224" t="s">
        <v>43</v>
      </c>
      <c r="O152" s="89"/>
      <c r="P152" s="225">
        <f>O152*H152</f>
        <v>0</v>
      </c>
      <c r="Q152" s="225">
        <v>2.2151320000000001</v>
      </c>
      <c r="R152" s="225">
        <f>Q152*H152</f>
        <v>10.176316408000002</v>
      </c>
      <c r="S152" s="225">
        <v>0</v>
      </c>
      <c r="T152" s="226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27" t="s">
        <v>118</v>
      </c>
      <c r="AT152" s="227" t="s">
        <v>114</v>
      </c>
      <c r="AU152" s="227" t="s">
        <v>119</v>
      </c>
      <c r="AY152" s="14" t="s">
        <v>112</v>
      </c>
      <c r="BE152" s="228">
        <f>IF(N152="základná",J152,0)</f>
        <v>0</v>
      </c>
      <c r="BF152" s="228">
        <f>IF(N152="znížená",J152,0)</f>
        <v>0</v>
      </c>
      <c r="BG152" s="228">
        <f>IF(N152="zákl. prenesená",J152,0)</f>
        <v>0</v>
      </c>
      <c r="BH152" s="228">
        <f>IF(N152="zníž. prenesená",J152,0)</f>
        <v>0</v>
      </c>
      <c r="BI152" s="228">
        <f>IF(N152="nulová",J152,0)</f>
        <v>0</v>
      </c>
      <c r="BJ152" s="14" t="s">
        <v>119</v>
      </c>
      <c r="BK152" s="228">
        <f>ROUND(I152*H152,2)</f>
        <v>0</v>
      </c>
      <c r="BL152" s="14" t="s">
        <v>118</v>
      </c>
      <c r="BM152" s="227" t="s">
        <v>224</v>
      </c>
    </row>
    <row r="153" s="2" customFormat="1" ht="24.15" customHeight="1">
      <c r="A153" s="35"/>
      <c r="B153" s="36"/>
      <c r="C153" s="215" t="s">
        <v>225</v>
      </c>
      <c r="D153" s="215" t="s">
        <v>114</v>
      </c>
      <c r="E153" s="216" t="s">
        <v>226</v>
      </c>
      <c r="F153" s="217" t="s">
        <v>227</v>
      </c>
      <c r="G153" s="218" t="s">
        <v>123</v>
      </c>
      <c r="H153" s="219">
        <v>0.17199999999999999</v>
      </c>
      <c r="I153" s="220"/>
      <c r="J153" s="221">
        <f>ROUND(I153*H153,2)</f>
        <v>0</v>
      </c>
      <c r="K153" s="222"/>
      <c r="L153" s="41"/>
      <c r="M153" s="223" t="s">
        <v>1</v>
      </c>
      <c r="N153" s="224" t="s">
        <v>43</v>
      </c>
      <c r="O153" s="89"/>
      <c r="P153" s="225">
        <f>O153*H153</f>
        <v>0</v>
      </c>
      <c r="Q153" s="225">
        <v>0</v>
      </c>
      <c r="R153" s="225">
        <f>Q153*H153</f>
        <v>0</v>
      </c>
      <c r="S153" s="225">
        <v>0</v>
      </c>
      <c r="T153" s="226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7" t="s">
        <v>118</v>
      </c>
      <c r="AT153" s="227" t="s">
        <v>114</v>
      </c>
      <c r="AU153" s="227" t="s">
        <v>119</v>
      </c>
      <c r="AY153" s="14" t="s">
        <v>112</v>
      </c>
      <c r="BE153" s="228">
        <f>IF(N153="základná",J153,0)</f>
        <v>0</v>
      </c>
      <c r="BF153" s="228">
        <f>IF(N153="znížená",J153,0)</f>
        <v>0</v>
      </c>
      <c r="BG153" s="228">
        <f>IF(N153="zákl. prenesená",J153,0)</f>
        <v>0</v>
      </c>
      <c r="BH153" s="228">
        <f>IF(N153="zníž. prenesená",J153,0)</f>
        <v>0</v>
      </c>
      <c r="BI153" s="228">
        <f>IF(N153="nulová",J153,0)</f>
        <v>0</v>
      </c>
      <c r="BJ153" s="14" t="s">
        <v>119</v>
      </c>
      <c r="BK153" s="228">
        <f>ROUND(I153*H153,2)</f>
        <v>0</v>
      </c>
      <c r="BL153" s="14" t="s">
        <v>118</v>
      </c>
      <c r="BM153" s="227" t="s">
        <v>228</v>
      </c>
    </row>
    <row r="154" s="2" customFormat="1" ht="16.5" customHeight="1">
      <c r="A154" s="35"/>
      <c r="B154" s="36"/>
      <c r="C154" s="229" t="s">
        <v>229</v>
      </c>
      <c r="D154" s="229" t="s">
        <v>154</v>
      </c>
      <c r="E154" s="230" t="s">
        <v>230</v>
      </c>
      <c r="F154" s="231" t="s">
        <v>231</v>
      </c>
      <c r="G154" s="232" t="s">
        <v>232</v>
      </c>
      <c r="H154" s="233">
        <v>0.32500000000000001</v>
      </c>
      <c r="I154" s="234"/>
      <c r="J154" s="235">
        <f>ROUND(I154*H154,2)</f>
        <v>0</v>
      </c>
      <c r="K154" s="236"/>
      <c r="L154" s="237"/>
      <c r="M154" s="238" t="s">
        <v>1</v>
      </c>
      <c r="N154" s="239" t="s">
        <v>43</v>
      </c>
      <c r="O154" s="89"/>
      <c r="P154" s="225">
        <f>O154*H154</f>
        <v>0</v>
      </c>
      <c r="Q154" s="225">
        <v>1</v>
      </c>
      <c r="R154" s="225">
        <f>Q154*H154</f>
        <v>0.32500000000000001</v>
      </c>
      <c r="S154" s="225">
        <v>0</v>
      </c>
      <c r="T154" s="226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27" t="s">
        <v>144</v>
      </c>
      <c r="AT154" s="227" t="s">
        <v>154</v>
      </c>
      <c r="AU154" s="227" t="s">
        <v>119</v>
      </c>
      <c r="AY154" s="14" t="s">
        <v>112</v>
      </c>
      <c r="BE154" s="228">
        <f>IF(N154="základná",J154,0)</f>
        <v>0</v>
      </c>
      <c r="BF154" s="228">
        <f>IF(N154="znížená",J154,0)</f>
        <v>0</v>
      </c>
      <c r="BG154" s="228">
        <f>IF(N154="zákl. prenesená",J154,0)</f>
        <v>0</v>
      </c>
      <c r="BH154" s="228">
        <f>IF(N154="zníž. prenesená",J154,0)</f>
        <v>0</v>
      </c>
      <c r="BI154" s="228">
        <f>IF(N154="nulová",J154,0)</f>
        <v>0</v>
      </c>
      <c r="BJ154" s="14" t="s">
        <v>119</v>
      </c>
      <c r="BK154" s="228">
        <f>ROUND(I154*H154,2)</f>
        <v>0</v>
      </c>
      <c r="BL154" s="14" t="s">
        <v>118</v>
      </c>
      <c r="BM154" s="227" t="s">
        <v>233</v>
      </c>
    </row>
    <row r="155" s="2" customFormat="1" ht="24.15" customHeight="1">
      <c r="A155" s="35"/>
      <c r="B155" s="36"/>
      <c r="C155" s="215" t="s">
        <v>234</v>
      </c>
      <c r="D155" s="215" t="s">
        <v>114</v>
      </c>
      <c r="E155" s="216" t="s">
        <v>235</v>
      </c>
      <c r="F155" s="217" t="s">
        <v>236</v>
      </c>
      <c r="G155" s="218" t="s">
        <v>123</v>
      </c>
      <c r="H155" s="219">
        <v>0.17199999999999999</v>
      </c>
      <c r="I155" s="220"/>
      <c r="J155" s="221">
        <f>ROUND(I155*H155,2)</f>
        <v>0</v>
      </c>
      <c r="K155" s="222"/>
      <c r="L155" s="41"/>
      <c r="M155" s="223" t="s">
        <v>1</v>
      </c>
      <c r="N155" s="224" t="s">
        <v>43</v>
      </c>
      <c r="O155" s="89"/>
      <c r="P155" s="225">
        <f>O155*H155</f>
        <v>0</v>
      </c>
      <c r="Q155" s="225">
        <v>0</v>
      </c>
      <c r="R155" s="225">
        <f>Q155*H155</f>
        <v>0</v>
      </c>
      <c r="S155" s="225">
        <v>0</v>
      </c>
      <c r="T155" s="226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27" t="s">
        <v>118</v>
      </c>
      <c r="AT155" s="227" t="s">
        <v>114</v>
      </c>
      <c r="AU155" s="227" t="s">
        <v>119</v>
      </c>
      <c r="AY155" s="14" t="s">
        <v>112</v>
      </c>
      <c r="BE155" s="228">
        <f>IF(N155="základná",J155,0)</f>
        <v>0</v>
      </c>
      <c r="BF155" s="228">
        <f>IF(N155="znížená",J155,0)</f>
        <v>0</v>
      </c>
      <c r="BG155" s="228">
        <f>IF(N155="zákl. prenesená",J155,0)</f>
        <v>0</v>
      </c>
      <c r="BH155" s="228">
        <f>IF(N155="zníž. prenesená",J155,0)</f>
        <v>0</v>
      </c>
      <c r="BI155" s="228">
        <f>IF(N155="nulová",J155,0)</f>
        <v>0</v>
      </c>
      <c r="BJ155" s="14" t="s">
        <v>119</v>
      </c>
      <c r="BK155" s="228">
        <f>ROUND(I155*H155,2)</f>
        <v>0</v>
      </c>
      <c r="BL155" s="14" t="s">
        <v>118</v>
      </c>
      <c r="BM155" s="227" t="s">
        <v>237</v>
      </c>
    </row>
    <row r="156" s="2" customFormat="1" ht="24.15" customHeight="1">
      <c r="A156" s="35"/>
      <c r="B156" s="36"/>
      <c r="C156" s="229" t="s">
        <v>238</v>
      </c>
      <c r="D156" s="229" t="s">
        <v>154</v>
      </c>
      <c r="E156" s="230" t="s">
        <v>239</v>
      </c>
      <c r="F156" s="231" t="s">
        <v>240</v>
      </c>
      <c r="G156" s="232" t="s">
        <v>165</v>
      </c>
      <c r="H156" s="233">
        <v>1</v>
      </c>
      <c r="I156" s="234"/>
      <c r="J156" s="235">
        <f>ROUND(I156*H156,2)</f>
        <v>0</v>
      </c>
      <c r="K156" s="236"/>
      <c r="L156" s="237"/>
      <c r="M156" s="238" t="s">
        <v>1</v>
      </c>
      <c r="N156" s="239" t="s">
        <v>43</v>
      </c>
      <c r="O156" s="89"/>
      <c r="P156" s="225">
        <f>O156*H156</f>
        <v>0</v>
      </c>
      <c r="Q156" s="225">
        <v>0.0025999999999999999</v>
      </c>
      <c r="R156" s="225">
        <f>Q156*H156</f>
        <v>0.0025999999999999999</v>
      </c>
      <c r="S156" s="225">
        <v>0</v>
      </c>
      <c r="T156" s="226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27" t="s">
        <v>144</v>
      </c>
      <c r="AT156" s="227" t="s">
        <v>154</v>
      </c>
      <c r="AU156" s="227" t="s">
        <v>119</v>
      </c>
      <c r="AY156" s="14" t="s">
        <v>112</v>
      </c>
      <c r="BE156" s="228">
        <f>IF(N156="základná",J156,0)</f>
        <v>0</v>
      </c>
      <c r="BF156" s="228">
        <f>IF(N156="znížená",J156,0)</f>
        <v>0</v>
      </c>
      <c r="BG156" s="228">
        <f>IF(N156="zákl. prenesená",J156,0)</f>
        <v>0</v>
      </c>
      <c r="BH156" s="228">
        <f>IF(N156="zníž. prenesená",J156,0)</f>
        <v>0</v>
      </c>
      <c r="BI156" s="228">
        <f>IF(N156="nulová",J156,0)</f>
        <v>0</v>
      </c>
      <c r="BJ156" s="14" t="s">
        <v>119</v>
      </c>
      <c r="BK156" s="228">
        <f>ROUND(I156*H156,2)</f>
        <v>0</v>
      </c>
      <c r="BL156" s="14" t="s">
        <v>118</v>
      </c>
      <c r="BM156" s="227" t="s">
        <v>241</v>
      </c>
    </row>
    <row r="157" s="2" customFormat="1" ht="16.5" customHeight="1">
      <c r="A157" s="35"/>
      <c r="B157" s="36"/>
      <c r="C157" s="215" t="s">
        <v>242</v>
      </c>
      <c r="D157" s="215" t="s">
        <v>114</v>
      </c>
      <c r="E157" s="216" t="s">
        <v>243</v>
      </c>
      <c r="F157" s="217" t="s">
        <v>244</v>
      </c>
      <c r="G157" s="218" t="s">
        <v>219</v>
      </c>
      <c r="H157" s="219">
        <v>1</v>
      </c>
      <c r="I157" s="220"/>
      <c r="J157" s="221">
        <f>ROUND(I157*H157,2)</f>
        <v>0</v>
      </c>
      <c r="K157" s="222"/>
      <c r="L157" s="41"/>
      <c r="M157" s="223" t="s">
        <v>1</v>
      </c>
      <c r="N157" s="224" t="s">
        <v>43</v>
      </c>
      <c r="O157" s="89"/>
      <c r="P157" s="225">
        <f>O157*H157</f>
        <v>0</v>
      </c>
      <c r="Q157" s="225">
        <v>0.58838000000000001</v>
      </c>
      <c r="R157" s="225">
        <f>Q157*H157</f>
        <v>0.58838000000000001</v>
      </c>
      <c r="S157" s="225">
        <v>0</v>
      </c>
      <c r="T157" s="226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27" t="s">
        <v>118</v>
      </c>
      <c r="AT157" s="227" t="s">
        <v>114</v>
      </c>
      <c r="AU157" s="227" t="s">
        <v>119</v>
      </c>
      <c r="AY157" s="14" t="s">
        <v>112</v>
      </c>
      <c r="BE157" s="228">
        <f>IF(N157="základná",J157,0)</f>
        <v>0</v>
      </c>
      <c r="BF157" s="228">
        <f>IF(N157="znížená",J157,0)</f>
        <v>0</v>
      </c>
      <c r="BG157" s="228">
        <f>IF(N157="zákl. prenesená",J157,0)</f>
        <v>0</v>
      </c>
      <c r="BH157" s="228">
        <f>IF(N157="zníž. prenesená",J157,0)</f>
        <v>0</v>
      </c>
      <c r="BI157" s="228">
        <f>IF(N157="nulová",J157,0)</f>
        <v>0</v>
      </c>
      <c r="BJ157" s="14" t="s">
        <v>119</v>
      </c>
      <c r="BK157" s="228">
        <f>ROUND(I157*H157,2)</f>
        <v>0</v>
      </c>
      <c r="BL157" s="14" t="s">
        <v>118</v>
      </c>
      <c r="BM157" s="227" t="s">
        <v>245</v>
      </c>
    </row>
    <row r="158" s="2" customFormat="1" ht="21.75" customHeight="1">
      <c r="A158" s="35"/>
      <c r="B158" s="36"/>
      <c r="C158" s="215" t="s">
        <v>246</v>
      </c>
      <c r="D158" s="215" t="s">
        <v>114</v>
      </c>
      <c r="E158" s="216" t="s">
        <v>247</v>
      </c>
      <c r="F158" s="217" t="s">
        <v>248</v>
      </c>
      <c r="G158" s="218" t="s">
        <v>165</v>
      </c>
      <c r="H158" s="219">
        <v>32.899999999999999</v>
      </c>
      <c r="I158" s="220"/>
      <c r="J158" s="221">
        <f>ROUND(I158*H158,2)</f>
        <v>0</v>
      </c>
      <c r="K158" s="222"/>
      <c r="L158" s="41"/>
      <c r="M158" s="223" t="s">
        <v>1</v>
      </c>
      <c r="N158" s="224" t="s">
        <v>43</v>
      </c>
      <c r="O158" s="89"/>
      <c r="P158" s="225">
        <f>O158*H158</f>
        <v>0</v>
      </c>
      <c r="Q158" s="225">
        <v>0</v>
      </c>
      <c r="R158" s="225">
        <f>Q158*H158</f>
        <v>0</v>
      </c>
      <c r="S158" s="225">
        <v>0.052999999999999998</v>
      </c>
      <c r="T158" s="226">
        <f>S158*H158</f>
        <v>1.7436999999999998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27" t="s">
        <v>118</v>
      </c>
      <c r="AT158" s="227" t="s">
        <v>114</v>
      </c>
      <c r="AU158" s="227" t="s">
        <v>119</v>
      </c>
      <c r="AY158" s="14" t="s">
        <v>112</v>
      </c>
      <c r="BE158" s="228">
        <f>IF(N158="základná",J158,0)</f>
        <v>0</v>
      </c>
      <c r="BF158" s="228">
        <f>IF(N158="znížená",J158,0)</f>
        <v>0</v>
      </c>
      <c r="BG158" s="228">
        <f>IF(N158="zákl. prenesená",J158,0)</f>
        <v>0</v>
      </c>
      <c r="BH158" s="228">
        <f>IF(N158="zníž. prenesená",J158,0)</f>
        <v>0</v>
      </c>
      <c r="BI158" s="228">
        <f>IF(N158="nulová",J158,0)</f>
        <v>0</v>
      </c>
      <c r="BJ158" s="14" t="s">
        <v>119</v>
      </c>
      <c r="BK158" s="228">
        <f>ROUND(I158*H158,2)</f>
        <v>0</v>
      </c>
      <c r="BL158" s="14" t="s">
        <v>118</v>
      </c>
      <c r="BM158" s="227" t="s">
        <v>249</v>
      </c>
    </row>
    <row r="159" s="2" customFormat="1" ht="37.8" customHeight="1">
      <c r="A159" s="35"/>
      <c r="B159" s="36"/>
      <c r="C159" s="215" t="s">
        <v>250</v>
      </c>
      <c r="D159" s="215" t="s">
        <v>114</v>
      </c>
      <c r="E159" s="216" t="s">
        <v>251</v>
      </c>
      <c r="F159" s="217" t="s">
        <v>252</v>
      </c>
      <c r="G159" s="218" t="s">
        <v>165</v>
      </c>
      <c r="H159" s="219">
        <v>32.899999999999999</v>
      </c>
      <c r="I159" s="220"/>
      <c r="J159" s="221">
        <f>ROUND(I159*H159,2)</f>
        <v>0</v>
      </c>
      <c r="K159" s="222"/>
      <c r="L159" s="41"/>
      <c r="M159" s="223" t="s">
        <v>1</v>
      </c>
      <c r="N159" s="224" t="s">
        <v>43</v>
      </c>
      <c r="O159" s="89"/>
      <c r="P159" s="225">
        <f>O159*H159</f>
        <v>0</v>
      </c>
      <c r="Q159" s="225">
        <v>0.116220725</v>
      </c>
      <c r="R159" s="225">
        <f>Q159*H159</f>
        <v>3.8236618524999999</v>
      </c>
      <c r="S159" s="225">
        <v>0</v>
      </c>
      <c r="T159" s="226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7" t="s">
        <v>118</v>
      </c>
      <c r="AT159" s="227" t="s">
        <v>114</v>
      </c>
      <c r="AU159" s="227" t="s">
        <v>119</v>
      </c>
      <c r="AY159" s="14" t="s">
        <v>112</v>
      </c>
      <c r="BE159" s="228">
        <f>IF(N159="základná",J159,0)</f>
        <v>0</v>
      </c>
      <c r="BF159" s="228">
        <f>IF(N159="znížená",J159,0)</f>
        <v>0</v>
      </c>
      <c r="BG159" s="228">
        <f>IF(N159="zákl. prenesená",J159,0)</f>
        <v>0</v>
      </c>
      <c r="BH159" s="228">
        <f>IF(N159="zníž. prenesená",J159,0)</f>
        <v>0</v>
      </c>
      <c r="BI159" s="228">
        <f>IF(N159="nulová",J159,0)</f>
        <v>0</v>
      </c>
      <c r="BJ159" s="14" t="s">
        <v>119</v>
      </c>
      <c r="BK159" s="228">
        <f>ROUND(I159*H159,2)</f>
        <v>0</v>
      </c>
      <c r="BL159" s="14" t="s">
        <v>118</v>
      </c>
      <c r="BM159" s="227" t="s">
        <v>253</v>
      </c>
    </row>
    <row r="160" s="2" customFormat="1" ht="33" customHeight="1">
      <c r="A160" s="35"/>
      <c r="B160" s="36"/>
      <c r="C160" s="229" t="s">
        <v>254</v>
      </c>
      <c r="D160" s="229" t="s">
        <v>154</v>
      </c>
      <c r="E160" s="230" t="s">
        <v>255</v>
      </c>
      <c r="F160" s="231" t="s">
        <v>256</v>
      </c>
      <c r="G160" s="232" t="s">
        <v>219</v>
      </c>
      <c r="H160" s="233">
        <v>32.899999999999999</v>
      </c>
      <c r="I160" s="234"/>
      <c r="J160" s="235">
        <f>ROUND(I160*H160,2)</f>
        <v>0</v>
      </c>
      <c r="K160" s="236"/>
      <c r="L160" s="237"/>
      <c r="M160" s="238" t="s">
        <v>1</v>
      </c>
      <c r="N160" s="239" t="s">
        <v>43</v>
      </c>
      <c r="O160" s="89"/>
      <c r="P160" s="225">
        <f>O160*H160</f>
        <v>0</v>
      </c>
      <c r="Q160" s="225">
        <v>0.043900000000000002</v>
      </c>
      <c r="R160" s="225">
        <f>Q160*H160</f>
        <v>1.44431</v>
      </c>
      <c r="S160" s="225">
        <v>0</v>
      </c>
      <c r="T160" s="226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27" t="s">
        <v>144</v>
      </c>
      <c r="AT160" s="227" t="s">
        <v>154</v>
      </c>
      <c r="AU160" s="227" t="s">
        <v>119</v>
      </c>
      <c r="AY160" s="14" t="s">
        <v>112</v>
      </c>
      <c r="BE160" s="228">
        <f>IF(N160="základná",J160,0)</f>
        <v>0</v>
      </c>
      <c r="BF160" s="228">
        <f>IF(N160="znížená",J160,0)</f>
        <v>0</v>
      </c>
      <c r="BG160" s="228">
        <f>IF(N160="zákl. prenesená",J160,0)</f>
        <v>0</v>
      </c>
      <c r="BH160" s="228">
        <f>IF(N160="zníž. prenesená",J160,0)</f>
        <v>0</v>
      </c>
      <c r="BI160" s="228">
        <f>IF(N160="nulová",J160,0)</f>
        <v>0</v>
      </c>
      <c r="BJ160" s="14" t="s">
        <v>119</v>
      </c>
      <c r="BK160" s="228">
        <f>ROUND(I160*H160,2)</f>
        <v>0</v>
      </c>
      <c r="BL160" s="14" t="s">
        <v>118</v>
      </c>
      <c r="BM160" s="227" t="s">
        <v>257</v>
      </c>
    </row>
    <row r="161" s="2" customFormat="1" ht="44.25" customHeight="1">
      <c r="A161" s="35"/>
      <c r="B161" s="36"/>
      <c r="C161" s="229" t="s">
        <v>258</v>
      </c>
      <c r="D161" s="229" t="s">
        <v>154</v>
      </c>
      <c r="E161" s="230" t="s">
        <v>259</v>
      </c>
      <c r="F161" s="231" t="s">
        <v>260</v>
      </c>
      <c r="G161" s="232" t="s">
        <v>219</v>
      </c>
      <c r="H161" s="233">
        <v>32.899999999999999</v>
      </c>
      <c r="I161" s="234"/>
      <c r="J161" s="235">
        <f>ROUND(I161*H161,2)</f>
        <v>0</v>
      </c>
      <c r="K161" s="236"/>
      <c r="L161" s="237"/>
      <c r="M161" s="238" t="s">
        <v>1</v>
      </c>
      <c r="N161" s="239" t="s">
        <v>43</v>
      </c>
      <c r="O161" s="89"/>
      <c r="P161" s="225">
        <f>O161*H161</f>
        <v>0</v>
      </c>
      <c r="Q161" s="225">
        <v>0.0033999999999999998</v>
      </c>
      <c r="R161" s="225">
        <f>Q161*H161</f>
        <v>0.11185999999999999</v>
      </c>
      <c r="S161" s="225">
        <v>0</v>
      </c>
      <c r="T161" s="226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27" t="s">
        <v>144</v>
      </c>
      <c r="AT161" s="227" t="s">
        <v>154</v>
      </c>
      <c r="AU161" s="227" t="s">
        <v>119</v>
      </c>
      <c r="AY161" s="14" t="s">
        <v>112</v>
      </c>
      <c r="BE161" s="228">
        <f>IF(N161="základná",J161,0)</f>
        <v>0</v>
      </c>
      <c r="BF161" s="228">
        <f>IF(N161="znížená",J161,0)</f>
        <v>0</v>
      </c>
      <c r="BG161" s="228">
        <f>IF(N161="zákl. prenesená",J161,0)</f>
        <v>0</v>
      </c>
      <c r="BH161" s="228">
        <f>IF(N161="zníž. prenesená",J161,0)</f>
        <v>0</v>
      </c>
      <c r="BI161" s="228">
        <f>IF(N161="nulová",J161,0)</f>
        <v>0</v>
      </c>
      <c r="BJ161" s="14" t="s">
        <v>119</v>
      </c>
      <c r="BK161" s="228">
        <f>ROUND(I161*H161,2)</f>
        <v>0</v>
      </c>
      <c r="BL161" s="14" t="s">
        <v>118</v>
      </c>
      <c r="BM161" s="227" t="s">
        <v>261</v>
      </c>
    </row>
    <row r="162" s="2" customFormat="1" ht="49.05" customHeight="1">
      <c r="A162" s="35"/>
      <c r="B162" s="36"/>
      <c r="C162" s="229" t="s">
        <v>262</v>
      </c>
      <c r="D162" s="229" t="s">
        <v>154</v>
      </c>
      <c r="E162" s="230" t="s">
        <v>263</v>
      </c>
      <c r="F162" s="231" t="s">
        <v>264</v>
      </c>
      <c r="G162" s="232" t="s">
        <v>219</v>
      </c>
      <c r="H162" s="233">
        <v>32.899999999999999</v>
      </c>
      <c r="I162" s="234"/>
      <c r="J162" s="235">
        <f>ROUND(I162*H162,2)</f>
        <v>0</v>
      </c>
      <c r="K162" s="236"/>
      <c r="L162" s="237"/>
      <c r="M162" s="238" t="s">
        <v>1</v>
      </c>
      <c r="N162" s="239" t="s">
        <v>43</v>
      </c>
      <c r="O162" s="89"/>
      <c r="P162" s="225">
        <f>O162*H162</f>
        <v>0</v>
      </c>
      <c r="Q162" s="225">
        <v>0.0073600000000000002</v>
      </c>
      <c r="R162" s="225">
        <f>Q162*H162</f>
        <v>0.242144</v>
      </c>
      <c r="S162" s="225">
        <v>0</v>
      </c>
      <c r="T162" s="226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27" t="s">
        <v>144</v>
      </c>
      <c r="AT162" s="227" t="s">
        <v>154</v>
      </c>
      <c r="AU162" s="227" t="s">
        <v>119</v>
      </c>
      <c r="AY162" s="14" t="s">
        <v>112</v>
      </c>
      <c r="BE162" s="228">
        <f>IF(N162="základná",J162,0)</f>
        <v>0</v>
      </c>
      <c r="BF162" s="228">
        <f>IF(N162="znížená",J162,0)</f>
        <v>0</v>
      </c>
      <c r="BG162" s="228">
        <f>IF(N162="zákl. prenesená",J162,0)</f>
        <v>0</v>
      </c>
      <c r="BH162" s="228">
        <f>IF(N162="zníž. prenesená",J162,0)</f>
        <v>0</v>
      </c>
      <c r="BI162" s="228">
        <f>IF(N162="nulová",J162,0)</f>
        <v>0</v>
      </c>
      <c r="BJ162" s="14" t="s">
        <v>119</v>
      </c>
      <c r="BK162" s="228">
        <f>ROUND(I162*H162,2)</f>
        <v>0</v>
      </c>
      <c r="BL162" s="14" t="s">
        <v>118</v>
      </c>
      <c r="BM162" s="227" t="s">
        <v>265</v>
      </c>
    </row>
    <row r="163" s="2" customFormat="1" ht="21.75" customHeight="1">
      <c r="A163" s="35"/>
      <c r="B163" s="36"/>
      <c r="C163" s="215" t="s">
        <v>266</v>
      </c>
      <c r="D163" s="215" t="s">
        <v>114</v>
      </c>
      <c r="E163" s="216" t="s">
        <v>267</v>
      </c>
      <c r="F163" s="217" t="s">
        <v>268</v>
      </c>
      <c r="G163" s="218" t="s">
        <v>232</v>
      </c>
      <c r="H163" s="219">
        <v>1.744</v>
      </c>
      <c r="I163" s="220"/>
      <c r="J163" s="221">
        <f>ROUND(I163*H163,2)</f>
        <v>0</v>
      </c>
      <c r="K163" s="222"/>
      <c r="L163" s="41"/>
      <c r="M163" s="223" t="s">
        <v>1</v>
      </c>
      <c r="N163" s="224" t="s">
        <v>43</v>
      </c>
      <c r="O163" s="89"/>
      <c r="P163" s="225">
        <f>O163*H163</f>
        <v>0</v>
      </c>
      <c r="Q163" s="225">
        <v>0</v>
      </c>
      <c r="R163" s="225">
        <f>Q163*H163</f>
        <v>0</v>
      </c>
      <c r="S163" s="225">
        <v>0</v>
      </c>
      <c r="T163" s="226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7" t="s">
        <v>118</v>
      </c>
      <c r="AT163" s="227" t="s">
        <v>114</v>
      </c>
      <c r="AU163" s="227" t="s">
        <v>119</v>
      </c>
      <c r="AY163" s="14" t="s">
        <v>112</v>
      </c>
      <c r="BE163" s="228">
        <f>IF(N163="základná",J163,0)</f>
        <v>0</v>
      </c>
      <c r="BF163" s="228">
        <f>IF(N163="znížená",J163,0)</f>
        <v>0</v>
      </c>
      <c r="BG163" s="228">
        <f>IF(N163="zákl. prenesená",J163,0)</f>
        <v>0</v>
      </c>
      <c r="BH163" s="228">
        <f>IF(N163="zníž. prenesená",J163,0)</f>
        <v>0</v>
      </c>
      <c r="BI163" s="228">
        <f>IF(N163="nulová",J163,0)</f>
        <v>0</v>
      </c>
      <c r="BJ163" s="14" t="s">
        <v>119</v>
      </c>
      <c r="BK163" s="228">
        <f>ROUND(I163*H163,2)</f>
        <v>0</v>
      </c>
      <c r="BL163" s="14" t="s">
        <v>118</v>
      </c>
      <c r="BM163" s="227" t="s">
        <v>269</v>
      </c>
    </row>
    <row r="164" s="12" customFormat="1" ht="22.8" customHeight="1">
      <c r="A164" s="12"/>
      <c r="B164" s="199"/>
      <c r="C164" s="200"/>
      <c r="D164" s="201" t="s">
        <v>76</v>
      </c>
      <c r="E164" s="213" t="s">
        <v>270</v>
      </c>
      <c r="F164" s="213" t="s">
        <v>271</v>
      </c>
      <c r="G164" s="200"/>
      <c r="H164" s="200"/>
      <c r="I164" s="203"/>
      <c r="J164" s="214">
        <f>BK164</f>
        <v>0</v>
      </c>
      <c r="K164" s="200"/>
      <c r="L164" s="205"/>
      <c r="M164" s="206"/>
      <c r="N164" s="207"/>
      <c r="O164" s="207"/>
      <c r="P164" s="208">
        <f>P165</f>
        <v>0</v>
      </c>
      <c r="Q164" s="207"/>
      <c r="R164" s="208">
        <f>R165</f>
        <v>0</v>
      </c>
      <c r="S164" s="207"/>
      <c r="T164" s="209">
        <f>T165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10" t="s">
        <v>82</v>
      </c>
      <c r="AT164" s="211" t="s">
        <v>76</v>
      </c>
      <c r="AU164" s="211" t="s">
        <v>82</v>
      </c>
      <c r="AY164" s="210" t="s">
        <v>112</v>
      </c>
      <c r="BK164" s="212">
        <f>BK165</f>
        <v>0</v>
      </c>
    </row>
    <row r="165" s="2" customFormat="1" ht="33" customHeight="1">
      <c r="A165" s="35"/>
      <c r="B165" s="36"/>
      <c r="C165" s="215" t="s">
        <v>272</v>
      </c>
      <c r="D165" s="215" t="s">
        <v>114</v>
      </c>
      <c r="E165" s="216" t="s">
        <v>273</v>
      </c>
      <c r="F165" s="217" t="s">
        <v>274</v>
      </c>
      <c r="G165" s="218" t="s">
        <v>232</v>
      </c>
      <c r="H165" s="219">
        <v>344.37</v>
      </c>
      <c r="I165" s="220"/>
      <c r="J165" s="221">
        <f>ROUND(I165*H165,2)</f>
        <v>0</v>
      </c>
      <c r="K165" s="222"/>
      <c r="L165" s="41"/>
      <c r="M165" s="223" t="s">
        <v>1</v>
      </c>
      <c r="N165" s="224" t="s">
        <v>43</v>
      </c>
      <c r="O165" s="89"/>
      <c r="P165" s="225">
        <f>O165*H165</f>
        <v>0</v>
      </c>
      <c r="Q165" s="225">
        <v>0</v>
      </c>
      <c r="R165" s="225">
        <f>Q165*H165</f>
        <v>0</v>
      </c>
      <c r="S165" s="225">
        <v>0</v>
      </c>
      <c r="T165" s="226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7" t="s">
        <v>118</v>
      </c>
      <c r="AT165" s="227" t="s">
        <v>114</v>
      </c>
      <c r="AU165" s="227" t="s">
        <v>119</v>
      </c>
      <c r="AY165" s="14" t="s">
        <v>112</v>
      </c>
      <c r="BE165" s="228">
        <f>IF(N165="základná",J165,0)</f>
        <v>0</v>
      </c>
      <c r="BF165" s="228">
        <f>IF(N165="znížená",J165,0)</f>
        <v>0</v>
      </c>
      <c r="BG165" s="228">
        <f>IF(N165="zákl. prenesená",J165,0)</f>
        <v>0</v>
      </c>
      <c r="BH165" s="228">
        <f>IF(N165="zníž. prenesená",J165,0)</f>
        <v>0</v>
      </c>
      <c r="BI165" s="228">
        <f>IF(N165="nulová",J165,0)</f>
        <v>0</v>
      </c>
      <c r="BJ165" s="14" t="s">
        <v>119</v>
      </c>
      <c r="BK165" s="228">
        <f>ROUND(I165*H165,2)</f>
        <v>0</v>
      </c>
      <c r="BL165" s="14" t="s">
        <v>118</v>
      </c>
      <c r="BM165" s="227" t="s">
        <v>275</v>
      </c>
    </row>
    <row r="166" s="12" customFormat="1" ht="25.92" customHeight="1">
      <c r="A166" s="12"/>
      <c r="B166" s="199"/>
      <c r="C166" s="200"/>
      <c r="D166" s="201" t="s">
        <v>76</v>
      </c>
      <c r="E166" s="202" t="s">
        <v>276</v>
      </c>
      <c r="F166" s="202" t="s">
        <v>277</v>
      </c>
      <c r="G166" s="200"/>
      <c r="H166" s="200"/>
      <c r="I166" s="203"/>
      <c r="J166" s="204">
        <f>BK166</f>
        <v>0</v>
      </c>
      <c r="K166" s="200"/>
      <c r="L166" s="205"/>
      <c r="M166" s="206"/>
      <c r="N166" s="207"/>
      <c r="O166" s="207"/>
      <c r="P166" s="208">
        <f>SUM(P167:P170)</f>
        <v>0</v>
      </c>
      <c r="Q166" s="207"/>
      <c r="R166" s="208">
        <f>SUM(R167:R170)</f>
        <v>0</v>
      </c>
      <c r="S166" s="207"/>
      <c r="T166" s="209">
        <f>SUM(T167:T170)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0" t="s">
        <v>132</v>
      </c>
      <c r="AT166" s="211" t="s">
        <v>76</v>
      </c>
      <c r="AU166" s="211" t="s">
        <v>77</v>
      </c>
      <c r="AY166" s="210" t="s">
        <v>112</v>
      </c>
      <c r="BK166" s="212">
        <f>SUM(BK167:BK170)</f>
        <v>0</v>
      </c>
    </row>
    <row r="167" s="2" customFormat="1" ht="24.15" customHeight="1">
      <c r="A167" s="35"/>
      <c r="B167" s="36"/>
      <c r="C167" s="215" t="s">
        <v>278</v>
      </c>
      <c r="D167" s="215" t="s">
        <v>114</v>
      </c>
      <c r="E167" s="216" t="s">
        <v>279</v>
      </c>
      <c r="F167" s="217" t="s">
        <v>280</v>
      </c>
      <c r="G167" s="218" t="s">
        <v>281</v>
      </c>
      <c r="H167" s="219">
        <v>1</v>
      </c>
      <c r="I167" s="220"/>
      <c r="J167" s="221">
        <f>ROUND(I167*H167,2)</f>
        <v>0</v>
      </c>
      <c r="K167" s="222"/>
      <c r="L167" s="41"/>
      <c r="M167" s="223" t="s">
        <v>1</v>
      </c>
      <c r="N167" s="224" t="s">
        <v>43</v>
      </c>
      <c r="O167" s="89"/>
      <c r="P167" s="225">
        <f>O167*H167</f>
        <v>0</v>
      </c>
      <c r="Q167" s="225">
        <v>0</v>
      </c>
      <c r="R167" s="225">
        <f>Q167*H167</f>
        <v>0</v>
      </c>
      <c r="S167" s="225">
        <v>0</v>
      </c>
      <c r="T167" s="226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7" t="s">
        <v>282</v>
      </c>
      <c r="AT167" s="227" t="s">
        <v>114</v>
      </c>
      <c r="AU167" s="227" t="s">
        <v>82</v>
      </c>
      <c r="AY167" s="14" t="s">
        <v>112</v>
      </c>
      <c r="BE167" s="228">
        <f>IF(N167="základná",J167,0)</f>
        <v>0</v>
      </c>
      <c r="BF167" s="228">
        <f>IF(N167="znížená",J167,0)</f>
        <v>0</v>
      </c>
      <c r="BG167" s="228">
        <f>IF(N167="zákl. prenesená",J167,0)</f>
        <v>0</v>
      </c>
      <c r="BH167" s="228">
        <f>IF(N167="zníž. prenesená",J167,0)</f>
        <v>0</v>
      </c>
      <c r="BI167" s="228">
        <f>IF(N167="nulová",J167,0)</f>
        <v>0</v>
      </c>
      <c r="BJ167" s="14" t="s">
        <v>119</v>
      </c>
      <c r="BK167" s="228">
        <f>ROUND(I167*H167,2)</f>
        <v>0</v>
      </c>
      <c r="BL167" s="14" t="s">
        <v>282</v>
      </c>
      <c r="BM167" s="227" t="s">
        <v>283</v>
      </c>
    </row>
    <row r="168" s="2" customFormat="1" ht="24.15" customHeight="1">
      <c r="A168" s="35"/>
      <c r="B168" s="36"/>
      <c r="C168" s="215" t="s">
        <v>284</v>
      </c>
      <c r="D168" s="215" t="s">
        <v>114</v>
      </c>
      <c r="E168" s="216" t="s">
        <v>285</v>
      </c>
      <c r="F168" s="217" t="s">
        <v>286</v>
      </c>
      <c r="G168" s="218" t="s">
        <v>281</v>
      </c>
      <c r="H168" s="219">
        <v>1</v>
      </c>
      <c r="I168" s="220"/>
      <c r="J168" s="221">
        <f>ROUND(I168*H168,2)</f>
        <v>0</v>
      </c>
      <c r="K168" s="222"/>
      <c r="L168" s="41"/>
      <c r="M168" s="223" t="s">
        <v>1</v>
      </c>
      <c r="N168" s="224" t="s">
        <v>43</v>
      </c>
      <c r="O168" s="89"/>
      <c r="P168" s="225">
        <f>O168*H168</f>
        <v>0</v>
      </c>
      <c r="Q168" s="225">
        <v>0</v>
      </c>
      <c r="R168" s="225">
        <f>Q168*H168</f>
        <v>0</v>
      </c>
      <c r="S168" s="225">
        <v>0</v>
      </c>
      <c r="T168" s="226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27" t="s">
        <v>282</v>
      </c>
      <c r="AT168" s="227" t="s">
        <v>114</v>
      </c>
      <c r="AU168" s="227" t="s">
        <v>82</v>
      </c>
      <c r="AY168" s="14" t="s">
        <v>112</v>
      </c>
      <c r="BE168" s="228">
        <f>IF(N168="základná",J168,0)</f>
        <v>0</v>
      </c>
      <c r="BF168" s="228">
        <f>IF(N168="znížená",J168,0)</f>
        <v>0</v>
      </c>
      <c r="BG168" s="228">
        <f>IF(N168="zákl. prenesená",J168,0)</f>
        <v>0</v>
      </c>
      <c r="BH168" s="228">
        <f>IF(N168="zníž. prenesená",J168,0)</f>
        <v>0</v>
      </c>
      <c r="BI168" s="228">
        <f>IF(N168="nulová",J168,0)</f>
        <v>0</v>
      </c>
      <c r="BJ168" s="14" t="s">
        <v>119</v>
      </c>
      <c r="BK168" s="228">
        <f>ROUND(I168*H168,2)</f>
        <v>0</v>
      </c>
      <c r="BL168" s="14" t="s">
        <v>282</v>
      </c>
      <c r="BM168" s="227" t="s">
        <v>287</v>
      </c>
    </row>
    <row r="169" s="2" customFormat="1" ht="44.25" customHeight="1">
      <c r="A169" s="35"/>
      <c r="B169" s="36"/>
      <c r="C169" s="215" t="s">
        <v>288</v>
      </c>
      <c r="D169" s="215" t="s">
        <v>114</v>
      </c>
      <c r="E169" s="216" t="s">
        <v>289</v>
      </c>
      <c r="F169" s="217" t="s">
        <v>290</v>
      </c>
      <c r="G169" s="218" t="s">
        <v>281</v>
      </c>
      <c r="H169" s="219">
        <v>1</v>
      </c>
      <c r="I169" s="220"/>
      <c r="J169" s="221">
        <f>ROUND(I169*H169,2)</f>
        <v>0</v>
      </c>
      <c r="K169" s="222"/>
      <c r="L169" s="41"/>
      <c r="M169" s="223" t="s">
        <v>1</v>
      </c>
      <c r="N169" s="224" t="s">
        <v>43</v>
      </c>
      <c r="O169" s="89"/>
      <c r="P169" s="225">
        <f>O169*H169</f>
        <v>0</v>
      </c>
      <c r="Q169" s="225">
        <v>0</v>
      </c>
      <c r="R169" s="225">
        <f>Q169*H169</f>
        <v>0</v>
      </c>
      <c r="S169" s="225">
        <v>0</v>
      </c>
      <c r="T169" s="226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7" t="s">
        <v>282</v>
      </c>
      <c r="AT169" s="227" t="s">
        <v>114</v>
      </c>
      <c r="AU169" s="227" t="s">
        <v>82</v>
      </c>
      <c r="AY169" s="14" t="s">
        <v>112</v>
      </c>
      <c r="BE169" s="228">
        <f>IF(N169="základná",J169,0)</f>
        <v>0</v>
      </c>
      <c r="BF169" s="228">
        <f>IF(N169="znížená",J169,0)</f>
        <v>0</v>
      </c>
      <c r="BG169" s="228">
        <f>IF(N169="zákl. prenesená",J169,0)</f>
        <v>0</v>
      </c>
      <c r="BH169" s="228">
        <f>IF(N169="zníž. prenesená",J169,0)</f>
        <v>0</v>
      </c>
      <c r="BI169" s="228">
        <f>IF(N169="nulová",J169,0)</f>
        <v>0</v>
      </c>
      <c r="BJ169" s="14" t="s">
        <v>119</v>
      </c>
      <c r="BK169" s="228">
        <f>ROUND(I169*H169,2)</f>
        <v>0</v>
      </c>
      <c r="BL169" s="14" t="s">
        <v>282</v>
      </c>
      <c r="BM169" s="227" t="s">
        <v>291</v>
      </c>
    </row>
    <row r="170" s="2" customFormat="1" ht="24.15" customHeight="1">
      <c r="A170" s="35"/>
      <c r="B170" s="36"/>
      <c r="C170" s="215" t="s">
        <v>292</v>
      </c>
      <c r="D170" s="215" t="s">
        <v>114</v>
      </c>
      <c r="E170" s="216" t="s">
        <v>293</v>
      </c>
      <c r="F170" s="217" t="s">
        <v>294</v>
      </c>
      <c r="G170" s="218" t="s">
        <v>281</v>
      </c>
      <c r="H170" s="219">
        <v>1</v>
      </c>
      <c r="I170" s="220"/>
      <c r="J170" s="221">
        <f>ROUND(I170*H170,2)</f>
        <v>0</v>
      </c>
      <c r="K170" s="222"/>
      <c r="L170" s="41"/>
      <c r="M170" s="240" t="s">
        <v>1</v>
      </c>
      <c r="N170" s="241" t="s">
        <v>43</v>
      </c>
      <c r="O170" s="242"/>
      <c r="P170" s="243">
        <f>O170*H170</f>
        <v>0</v>
      </c>
      <c r="Q170" s="243">
        <v>0</v>
      </c>
      <c r="R170" s="243">
        <f>Q170*H170</f>
        <v>0</v>
      </c>
      <c r="S170" s="243">
        <v>0</v>
      </c>
      <c r="T170" s="244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27" t="s">
        <v>282</v>
      </c>
      <c r="AT170" s="227" t="s">
        <v>114</v>
      </c>
      <c r="AU170" s="227" t="s">
        <v>82</v>
      </c>
      <c r="AY170" s="14" t="s">
        <v>112</v>
      </c>
      <c r="BE170" s="228">
        <f>IF(N170="základná",J170,0)</f>
        <v>0</v>
      </c>
      <c r="BF170" s="228">
        <f>IF(N170="znížená",J170,0)</f>
        <v>0</v>
      </c>
      <c r="BG170" s="228">
        <f>IF(N170="zákl. prenesená",J170,0)</f>
        <v>0</v>
      </c>
      <c r="BH170" s="228">
        <f>IF(N170="zníž. prenesená",J170,0)</f>
        <v>0</v>
      </c>
      <c r="BI170" s="228">
        <f>IF(N170="nulová",J170,0)</f>
        <v>0</v>
      </c>
      <c r="BJ170" s="14" t="s">
        <v>119</v>
      </c>
      <c r="BK170" s="228">
        <f>ROUND(I170*H170,2)</f>
        <v>0</v>
      </c>
      <c r="BL170" s="14" t="s">
        <v>282</v>
      </c>
      <c r="BM170" s="227" t="s">
        <v>295</v>
      </c>
    </row>
    <row r="171" s="2" customFormat="1" ht="6.96" customHeight="1">
      <c r="A171" s="35"/>
      <c r="B171" s="64"/>
      <c r="C171" s="65"/>
      <c r="D171" s="65"/>
      <c r="E171" s="65"/>
      <c r="F171" s="65"/>
      <c r="G171" s="65"/>
      <c r="H171" s="65"/>
      <c r="I171" s="65"/>
      <c r="J171" s="65"/>
      <c r="K171" s="65"/>
      <c r="L171" s="41"/>
      <c r="M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</row>
  </sheetData>
  <sheetProtection sheet="1" autoFilter="0" formatColumns="0" formatRows="0" objects="1" scenarios="1" spinCount="100000" saltValue="JUnDbEveIB6YXrIt2pRffjw7TBdeE3svFsoCkztCw/6n6TWzmNd3EcJSEvfQ7n+Cdp/ex0YzfAbEhwHXHNHkhA==" hashValue="Q7WE4Dqr7HjIc1IYeNevzVcX5bq5COlwmdkRyFzXV6fM+QCMr9QYpZUjMln3Dz8VCCScBlmBBwyxJ38403FmWg==" algorithmName="SHA-512" password="CC35"/>
  <autoFilter ref="C119:K170"/>
  <mergeCells count="6">
    <mergeCell ref="E7:H7"/>
    <mergeCell ref="E16:H16"/>
    <mergeCell ref="E25:H25"/>
    <mergeCell ref="E85:H85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Ľuboš Čižmár</dc:creator>
  <cp:lastModifiedBy>Ľuboš Čižmár</cp:lastModifiedBy>
  <dcterms:created xsi:type="dcterms:W3CDTF">2022-06-09T10:53:03Z</dcterms:created>
  <dcterms:modified xsi:type="dcterms:W3CDTF">2022-06-09T10:53:05Z</dcterms:modified>
</cp:coreProperties>
</file>