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 activeTab="1"/>
  </bookViews>
  <sheets>
    <sheet name="Rekapitulácia stavby" sheetId="1" r:id="rId1"/>
    <sheet name="05-2022 - Rekonštrukcia u..." sheetId="2" r:id="rId2"/>
  </sheets>
  <definedNames>
    <definedName name="_xlnm._FilterDatabase" localSheetId="1" hidden="1">'05-2022 - Rekonštrukcia u...'!$C$132:$K$273</definedName>
    <definedName name="_xlnm.Print_Titles" localSheetId="1">'05-2022 - Rekonštrukcia u...'!$132:$132</definedName>
    <definedName name="_xlnm.Print_Titles" localSheetId="0">'Rekapitulácia stavby'!$92:$92</definedName>
    <definedName name="_xlnm.Print_Area" localSheetId="1">'05-2022 - Rekonštrukcia u...'!$C$4:$J$76,'05-2022 - Rekonštrukcia u...'!$C$82:$J$116,'05-2022 - Rekonštrukcia u...'!$C$122:$J$273</definedName>
    <definedName name="_xlnm.Print_Area" localSheetId="0">'Rekapitulácia stavby'!$D$4:$AO$76,'Rekapitulácia stavby'!$C$82:$AQ$96</definedName>
  </definedNames>
  <calcPr calcId="144525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T217" i="2" s="1"/>
  <c r="R218" i="2"/>
  <c r="R217" i="2" s="1"/>
  <c r="P218" i="2"/>
  <c r="P217" i="2" s="1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T194" i="2" s="1"/>
  <c r="R195" i="2"/>
  <c r="R194" i="2" s="1"/>
  <c r="P195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T164" i="2" s="1"/>
  <c r="R165" i="2"/>
  <c r="R164" i="2" s="1"/>
  <c r="P165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F129" i="2"/>
  <c r="F127" i="2"/>
  <c r="E125" i="2"/>
  <c r="F89" i="2"/>
  <c r="F87" i="2"/>
  <c r="E85" i="2"/>
  <c r="J22" i="2"/>
  <c r="E22" i="2"/>
  <c r="J130" i="2" s="1"/>
  <c r="J21" i="2"/>
  <c r="J19" i="2"/>
  <c r="E19" i="2"/>
  <c r="J89" i="2" s="1"/>
  <c r="J18" i="2"/>
  <c r="J16" i="2"/>
  <c r="E16" i="2"/>
  <c r="F130" i="2" s="1"/>
  <c r="J15" i="2"/>
  <c r="J10" i="2"/>
  <c r="J87" i="2"/>
  <c r="L90" i="1"/>
  <c r="AM90" i="1"/>
  <c r="AM89" i="1"/>
  <c r="L89" i="1"/>
  <c r="AM87" i="1"/>
  <c r="L87" i="1"/>
  <c r="L85" i="1"/>
  <c r="L84" i="1"/>
  <c r="J261" i="2"/>
  <c r="J237" i="2"/>
  <c r="BK216" i="2"/>
  <c r="BK184" i="2"/>
  <c r="J149" i="2"/>
  <c r="BK265" i="2"/>
  <c r="BK248" i="2"/>
  <c r="BK237" i="2"/>
  <c r="BK185" i="2"/>
  <c r="J165" i="2"/>
  <c r="BK156" i="2"/>
  <c r="J270" i="2"/>
  <c r="J265" i="2"/>
  <c r="BK251" i="2"/>
  <c r="BK234" i="2"/>
  <c r="BK209" i="2"/>
  <c r="BK182" i="2"/>
  <c r="BK152" i="2"/>
  <c r="BK268" i="2"/>
  <c r="BK254" i="2"/>
  <c r="J241" i="2"/>
  <c r="BK190" i="2"/>
  <c r="BK169" i="2"/>
  <c r="BK245" i="2"/>
  <c r="J210" i="2"/>
  <c r="J182" i="2"/>
  <c r="BK162" i="2"/>
  <c r="J141" i="2"/>
  <c r="J208" i="2"/>
  <c r="J179" i="2"/>
  <c r="J142" i="2"/>
  <c r="BK231" i="2"/>
  <c r="BK201" i="2"/>
  <c r="J158" i="2"/>
  <c r="J140" i="2"/>
  <c r="J229" i="2"/>
  <c r="BK202" i="2"/>
  <c r="BK150" i="2"/>
  <c r="J260" i="2"/>
  <c r="J246" i="2"/>
  <c r="J211" i="2"/>
  <c r="J154" i="2"/>
  <c r="J267" i="2"/>
  <c r="BK241" i="2"/>
  <c r="J221" i="2"/>
  <c r="BK178" i="2"/>
  <c r="BK145" i="2"/>
  <c r="BK258" i="2"/>
  <c r="J248" i="2"/>
  <c r="BK227" i="2"/>
  <c r="J203" i="2"/>
  <c r="J159" i="2"/>
  <c r="BK142" i="2"/>
  <c r="BK263" i="2"/>
  <c r="J245" i="2"/>
  <c r="J189" i="2"/>
  <c r="BK139" i="2"/>
  <c r="J238" i="2"/>
  <c r="J202" i="2"/>
  <c r="BK168" i="2"/>
  <c r="BK144" i="2"/>
  <c r="J197" i="2"/>
  <c r="J172" i="2"/>
  <c r="BK239" i="2"/>
  <c r="J212" i="2"/>
  <c r="BK179" i="2"/>
  <c r="BK155" i="2"/>
  <c r="J231" i="2"/>
  <c r="J209" i="2"/>
  <c r="J138" i="2"/>
  <c r="J256" i="2"/>
  <c r="J250" i="2"/>
  <c r="J233" i="2"/>
  <c r="BK197" i="2"/>
  <c r="J156" i="2"/>
  <c r="BK270" i="2"/>
  <c r="J258" i="2"/>
  <c r="BK236" i="2"/>
  <c r="J216" i="2"/>
  <c r="J184" i="2"/>
  <c r="BK158" i="2"/>
  <c r="J269" i="2"/>
  <c r="J255" i="2"/>
  <c r="J242" i="2"/>
  <c r="BK211" i="2"/>
  <c r="J192" i="2"/>
  <c r="J160" i="2"/>
  <c r="J143" i="2"/>
  <c r="BK250" i="2"/>
  <c r="BK243" i="2"/>
  <c r="BK193" i="2"/>
  <c r="J168" i="2"/>
  <c r="J239" i="2"/>
  <c r="J201" i="2"/>
  <c r="J177" i="2"/>
  <c r="BK153" i="2"/>
  <c r="J226" i="2"/>
  <c r="BK186" i="2"/>
  <c r="J151" i="2"/>
  <c r="BK225" i="2"/>
  <c r="J199" i="2"/>
  <c r="BK170" i="2"/>
  <c r="J148" i="2"/>
  <c r="J222" i="2"/>
  <c r="J174" i="2"/>
  <c r="BK262" i="2"/>
  <c r="J249" i="2"/>
  <c r="BK229" i="2"/>
  <c r="J198" i="2"/>
  <c r="BK157" i="2"/>
  <c r="J145" i="2"/>
  <c r="J262" i="2"/>
  <c r="J240" i="2"/>
  <c r="J223" i="2"/>
  <c r="BK206" i="2"/>
  <c r="J170" i="2"/>
  <c r="BK181" i="2"/>
  <c r="J146" i="2"/>
  <c r="BK215" i="2"/>
  <c r="J185" i="2"/>
  <c r="BK143" i="2"/>
  <c r="BK230" i="2"/>
  <c r="BK183" i="2"/>
  <c r="BK141" i="2"/>
  <c r="BK232" i="2"/>
  <c r="BK214" i="2"/>
  <c r="BK195" i="2"/>
  <c r="J253" i="2"/>
  <c r="J236" i="2"/>
  <c r="J225" i="2"/>
  <c r="BK172" i="2"/>
  <c r="J272" i="2"/>
  <c r="J264" i="2"/>
  <c r="BK242" i="2"/>
  <c r="J230" i="2"/>
  <c r="BK205" i="2"/>
  <c r="BK163" i="2"/>
  <c r="BK273" i="2"/>
  <c r="BK264" i="2"/>
  <c r="BK252" i="2"/>
  <c r="BK244" i="2"/>
  <c r="J215" i="2"/>
  <c r="J205" i="2"/>
  <c r="J161" i="2"/>
  <c r="BK151" i="2"/>
  <c r="J273" i="2"/>
  <c r="BK260" i="2"/>
  <c r="BK246" i="2"/>
  <c r="BK238" i="2"/>
  <c r="J181" i="2"/>
  <c r="J144" i="2"/>
  <c r="BK240" i="2"/>
  <c r="J218" i="2"/>
  <c r="BK191" i="2"/>
  <c r="BK175" i="2"/>
  <c r="BK148" i="2"/>
  <c r="BK218" i="2"/>
  <c r="J188" i="2"/>
  <c r="BK161" i="2"/>
  <c r="BK203" i="2"/>
  <c r="J175" i="2"/>
  <c r="BK138" i="2"/>
  <c r="BK226" i="2"/>
  <c r="BK208" i="2"/>
  <c r="BK136" i="2"/>
  <c r="BK255" i="2"/>
  <c r="J252" i="2"/>
  <c r="J234" i="2"/>
  <c r="BK200" i="2"/>
  <c r="BK159" i="2"/>
  <c r="AS94" i="1"/>
  <c r="BK261" i="2"/>
  <c r="BK233" i="2"/>
  <c r="BK174" i="2"/>
  <c r="BK149" i="2"/>
  <c r="BK267" i="2"/>
  <c r="BK256" i="2"/>
  <c r="BK247" i="2"/>
  <c r="J228" i="2"/>
  <c r="BK189" i="2"/>
  <c r="BK154" i="2"/>
  <c r="J139" i="2"/>
  <c r="BK253" i="2"/>
  <c r="J206" i="2"/>
  <c r="J183" i="2"/>
  <c r="J162" i="2"/>
  <c r="J243" i="2"/>
  <c r="BK221" i="2"/>
  <c r="BK188" i="2"/>
  <c r="BK165" i="2"/>
  <c r="J136" i="2"/>
  <c r="BK199" i="2"/>
  <c r="J178" i="2"/>
  <c r="BK140" i="2"/>
  <c r="J224" i="2"/>
  <c r="BK160" i="2"/>
  <c r="J137" i="2"/>
  <c r="BK198" i="2"/>
  <c r="BK137" i="2"/>
  <c r="J263" i="2"/>
  <c r="J251" i="2"/>
  <c r="BK235" i="2"/>
  <c r="J214" i="2"/>
  <c r="J190" i="2"/>
  <c r="J155" i="2"/>
  <c r="BK269" i="2"/>
  <c r="J254" i="2"/>
  <c r="BK222" i="2"/>
  <c r="J191" i="2"/>
  <c r="J169" i="2"/>
  <c r="J153" i="2"/>
  <c r="J268" i="2"/>
  <c r="J257" i="2"/>
  <c r="BK249" i="2"/>
  <c r="J232" i="2"/>
  <c r="BK210" i="2"/>
  <c r="J186" i="2"/>
  <c r="BK146" i="2"/>
  <c r="BK272" i="2"/>
  <c r="BK257" i="2"/>
  <c r="J244" i="2"/>
  <c r="BK192" i="2"/>
  <c r="BK177" i="2"/>
  <c r="J247" i="2"/>
  <c r="BK228" i="2"/>
  <c r="J195" i="2"/>
  <c r="J171" i="2"/>
  <c r="J150" i="2"/>
  <c r="BK224" i="2"/>
  <c r="J193" i="2"/>
  <c r="J163" i="2"/>
  <c r="J235" i="2"/>
  <c r="BK223" i="2"/>
  <c r="J200" i="2"/>
  <c r="BK171" i="2"/>
  <c r="J152" i="2"/>
  <c r="J227" i="2"/>
  <c r="BK212" i="2"/>
  <c r="J157" i="2"/>
  <c r="R147" i="2" l="1"/>
  <c r="BK180" i="2"/>
  <c r="J180" i="2"/>
  <c r="J103" i="2"/>
  <c r="BK196" i="2"/>
  <c r="J196" i="2"/>
  <c r="J106" i="2"/>
  <c r="BK147" i="2"/>
  <c r="J147" i="2" s="1"/>
  <c r="J97" i="2" s="1"/>
  <c r="P167" i="2"/>
  <c r="T173" i="2"/>
  <c r="T180" i="2"/>
  <c r="P204" i="2"/>
  <c r="R207" i="2"/>
  <c r="R213" i="2"/>
  <c r="P135" i="2"/>
  <c r="T167" i="2"/>
  <c r="BK176" i="2"/>
  <c r="J176" i="2"/>
  <c r="J102" i="2"/>
  <c r="R180" i="2"/>
  <c r="T196" i="2"/>
  <c r="T207" i="2"/>
  <c r="T220" i="2"/>
  <c r="T147" i="2"/>
  <c r="P173" i="2"/>
  <c r="R176" i="2"/>
  <c r="R187" i="2"/>
  <c r="R196" i="2"/>
  <c r="BK207" i="2"/>
  <c r="J207" i="2"/>
  <c r="J108" i="2" s="1"/>
  <c r="P213" i="2"/>
  <c r="T213" i="2"/>
  <c r="P266" i="2"/>
  <c r="BK135" i="2"/>
  <c r="J135" i="2"/>
  <c r="J96" i="2"/>
  <c r="P147" i="2"/>
  <c r="BK173" i="2"/>
  <c r="J173" i="2"/>
  <c r="J101" i="2"/>
  <c r="P176" i="2"/>
  <c r="BK187" i="2"/>
  <c r="J187" i="2"/>
  <c r="J104" i="2"/>
  <c r="P196" i="2"/>
  <c r="R204" i="2"/>
  <c r="BK213" i="2"/>
  <c r="J213" i="2"/>
  <c r="J109" i="2"/>
  <c r="R220" i="2"/>
  <c r="BK266" i="2"/>
  <c r="J266" i="2" s="1"/>
  <c r="J114" i="2" s="1"/>
  <c r="P271" i="2"/>
  <c r="R135" i="2"/>
  <c r="R134" i="2"/>
  <c r="BK167" i="2"/>
  <c r="J167" i="2"/>
  <c r="J100" i="2"/>
  <c r="R173" i="2"/>
  <c r="P180" i="2"/>
  <c r="T187" i="2"/>
  <c r="BK204" i="2"/>
  <c r="J204" i="2"/>
  <c r="J107" i="2"/>
  <c r="P207" i="2"/>
  <c r="P220" i="2"/>
  <c r="P219" i="2" s="1"/>
  <c r="P259" i="2"/>
  <c r="T259" i="2"/>
  <c r="R266" i="2"/>
  <c r="BK271" i="2"/>
  <c r="J271" i="2"/>
  <c r="J115" i="2"/>
  <c r="R271" i="2"/>
  <c r="T135" i="2"/>
  <c r="T134" i="2"/>
  <c r="R167" i="2"/>
  <c r="R166" i="2" s="1"/>
  <c r="T176" i="2"/>
  <c r="P187" i="2"/>
  <c r="T204" i="2"/>
  <c r="BK220" i="2"/>
  <c r="J220" i="2" s="1"/>
  <c r="J112" i="2" s="1"/>
  <c r="BK259" i="2"/>
  <c r="J259" i="2" s="1"/>
  <c r="J113" i="2" s="1"/>
  <c r="R259" i="2"/>
  <c r="T266" i="2"/>
  <c r="T271" i="2"/>
  <c r="BK217" i="2"/>
  <c r="J217" i="2"/>
  <c r="J110" i="2" s="1"/>
  <c r="BK164" i="2"/>
  <c r="J164" i="2"/>
  <c r="J98" i="2"/>
  <c r="BK194" i="2"/>
  <c r="J194" i="2"/>
  <c r="J105" i="2" s="1"/>
  <c r="F90" i="2"/>
  <c r="BF155" i="2"/>
  <c r="BF162" i="2"/>
  <c r="BF163" i="2"/>
  <c r="BF165" i="2"/>
  <c r="BF168" i="2"/>
  <c r="BF170" i="2"/>
  <c r="BF171" i="2"/>
  <c r="BF188" i="2"/>
  <c r="BF189" i="2"/>
  <c r="BF190" i="2"/>
  <c r="BF191" i="2"/>
  <c r="BF216" i="2"/>
  <c r="J127" i="2"/>
  <c r="BF143" i="2"/>
  <c r="BF144" i="2"/>
  <c r="BF145" i="2"/>
  <c r="BF149" i="2"/>
  <c r="BF150" i="2"/>
  <c r="BF153" i="2"/>
  <c r="BF172" i="2"/>
  <c r="BF177" i="2"/>
  <c r="BF215" i="2"/>
  <c r="BF237" i="2"/>
  <c r="BF272" i="2"/>
  <c r="J90" i="2"/>
  <c r="J129" i="2"/>
  <c r="BF136" i="2"/>
  <c r="BF148" i="2"/>
  <c r="BF152" i="2"/>
  <c r="BF158" i="2"/>
  <c r="BF160" i="2"/>
  <c r="BF169" i="2"/>
  <c r="BF174" i="2"/>
  <c r="BF181" i="2"/>
  <c r="BF183" i="2"/>
  <c r="BF200" i="2"/>
  <c r="BF202" i="2"/>
  <c r="BF203" i="2"/>
  <c r="BF221" i="2"/>
  <c r="BF233" i="2"/>
  <c r="BF236" i="2"/>
  <c r="BF238" i="2"/>
  <c r="BF240" i="2"/>
  <c r="BF241" i="2"/>
  <c r="BF159" i="2"/>
  <c r="BF205" i="2"/>
  <c r="BF214" i="2"/>
  <c r="BF226" i="2"/>
  <c r="BF244" i="2"/>
  <c r="BF142" i="2"/>
  <c r="BF146" i="2"/>
  <c r="BF154" i="2"/>
  <c r="BF156" i="2"/>
  <c r="BF157" i="2"/>
  <c r="BF185" i="2"/>
  <c r="BF186" i="2"/>
  <c r="BF195" i="2"/>
  <c r="BF206" i="2"/>
  <c r="BF210" i="2"/>
  <c r="BF211" i="2"/>
  <c r="BF212" i="2"/>
  <c r="BF224" i="2"/>
  <c r="BF227" i="2"/>
  <c r="BF228" i="2"/>
  <c r="BF232" i="2"/>
  <c r="BF234" i="2"/>
  <c r="BF235" i="2"/>
  <c r="BF249" i="2"/>
  <c r="BF252" i="2"/>
  <c r="BF260" i="2"/>
  <c r="BF263" i="2"/>
  <c r="BF269" i="2"/>
  <c r="BF273" i="2"/>
  <c r="BF175" i="2"/>
  <c r="BF178" i="2"/>
  <c r="BF184" i="2"/>
  <c r="BF197" i="2"/>
  <c r="BF198" i="2"/>
  <c r="BF218" i="2"/>
  <c r="BF222" i="2"/>
  <c r="BF229" i="2"/>
  <c r="BF230" i="2"/>
  <c r="BF243" i="2"/>
  <c r="BF246" i="2"/>
  <c r="BF250" i="2"/>
  <c r="BF254" i="2"/>
  <c r="BF257" i="2"/>
  <c r="BF261" i="2"/>
  <c r="BF267" i="2"/>
  <c r="BF270" i="2"/>
  <c r="BF137" i="2"/>
  <c r="BF138" i="2"/>
  <c r="BF140" i="2"/>
  <c r="BF141" i="2"/>
  <c r="BF151" i="2"/>
  <c r="BF161" i="2"/>
  <c r="BF179" i="2"/>
  <c r="BF193" i="2"/>
  <c r="BF199" i="2"/>
  <c r="BF201" i="2"/>
  <c r="BF208" i="2"/>
  <c r="BF225" i="2"/>
  <c r="BF231" i="2"/>
  <c r="BF239" i="2"/>
  <c r="BF247" i="2"/>
  <c r="BF253" i="2"/>
  <c r="BF262" i="2"/>
  <c r="BF264" i="2"/>
  <c r="BF268" i="2"/>
  <c r="BF139" i="2"/>
  <c r="BF182" i="2"/>
  <c r="BF192" i="2"/>
  <c r="BF209" i="2"/>
  <c r="BF223" i="2"/>
  <c r="BF242" i="2"/>
  <c r="BF245" i="2"/>
  <c r="BF248" i="2"/>
  <c r="BF251" i="2"/>
  <c r="BF255" i="2"/>
  <c r="BF256" i="2"/>
  <c r="BF258" i="2"/>
  <c r="BF265" i="2"/>
  <c r="F31" i="2"/>
  <c r="AZ95" i="1" s="1"/>
  <c r="AZ94" i="1" s="1"/>
  <c r="AV94" i="1" s="1"/>
  <c r="AK29" i="1" s="1"/>
  <c r="F34" i="2"/>
  <c r="BC95" i="1" s="1"/>
  <c r="BC94" i="1" s="1"/>
  <c r="AY94" i="1" s="1"/>
  <c r="F33" i="2"/>
  <c r="BB95" i="1" s="1"/>
  <c r="BB94" i="1" s="1"/>
  <c r="AX94" i="1" s="1"/>
  <c r="F35" i="2"/>
  <c r="BD95" i="1" s="1"/>
  <c r="BD94" i="1" s="1"/>
  <c r="W33" i="1" s="1"/>
  <c r="J31" i="2"/>
  <c r="AV95" i="1" s="1"/>
  <c r="R219" i="2" l="1"/>
  <c r="T219" i="2"/>
  <c r="R133" i="2"/>
  <c r="T166" i="2"/>
  <c r="T133" i="2"/>
  <c r="P166" i="2"/>
  <c r="P134" i="2"/>
  <c r="BK166" i="2"/>
  <c r="J166" i="2" s="1"/>
  <c r="J99" i="2" s="1"/>
  <c r="BK134" i="2"/>
  <c r="BK219" i="2"/>
  <c r="J219" i="2"/>
  <c r="J111" i="2"/>
  <c r="W29" i="1"/>
  <c r="J32" i="2"/>
  <c r="AW95" i="1" s="1"/>
  <c r="AT95" i="1" s="1"/>
  <c r="W31" i="1"/>
  <c r="F32" i="2"/>
  <c r="BA95" i="1" s="1"/>
  <c r="BA94" i="1" s="1"/>
  <c r="W30" i="1" s="1"/>
  <c r="W32" i="1"/>
  <c r="P133" i="2" l="1"/>
  <c r="AU95" i="1"/>
  <c r="BK133" i="2"/>
  <c r="J133" i="2"/>
  <c r="J134" i="2"/>
  <c r="J95" i="2"/>
  <c r="AU94" i="1"/>
  <c r="J28" i="2"/>
  <c r="AG95" i="1" s="1"/>
  <c r="AG94" i="1" s="1"/>
  <c r="AK26" i="1" s="1"/>
  <c r="AK35" i="1" s="1"/>
  <c r="AW94" i="1"/>
  <c r="AK30" i="1" s="1"/>
  <c r="J37" i="2" l="1"/>
  <c r="J94" i="2"/>
  <c r="AN95" i="1"/>
  <c r="AT94" i="1"/>
  <c r="AN94" i="1" l="1"/>
</calcChain>
</file>

<file path=xl/sharedStrings.xml><?xml version="1.0" encoding="utf-8"?>
<sst xmlns="http://schemas.openxmlformats.org/spreadsheetml/2006/main" count="2077" uniqueCount="656">
  <si>
    <t>Export Komplet</t>
  </si>
  <si>
    <t/>
  </si>
  <si>
    <t>2.0</t>
  </si>
  <si>
    <t>False</t>
  </si>
  <si>
    <t>{eea14859-c47d-4947-8b0b-760227f2bb53}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</si>
  <si>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</si>
  <si>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</si>
  <si>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</si>
  <si>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</si>
  <si>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</si>
  <si>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</si>
  <si>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</si>
  <si>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</si>
  <si>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05/2022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</si>
  <si>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</si>
  <si>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</si>
  <si>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učebne ako súčasť informačného bodu v rámci projektu SAVE WETLANDS TOGETHER</t>
  </si>
  <si>
    <t>JKSO:</t>
  </si>
  <si>
    <t>KS:</t>
  </si>
  <si>
    <t>Miesto:</t>
  </si>
  <si>
    <t>Štiavnické Bane 128</t>
  </si>
  <si>
    <t>Dátum:</t>
  </si>
  <si>
    <t>1. 6. 2022</t>
  </si>
  <si>
    <t>Objednávateľ:</t>
  </si>
  <si>
    <t>IČO:</t>
  </si>
  <si>
    <t>37831127</t>
  </si>
  <si>
    <t>Zš S MŠ M. Hella Štiavnické Bane č. 128, 969 81</t>
  </si>
  <si>
    <t>IČ DPH:</t>
  </si>
  <si>
    <t>2021649025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</si>
  <si>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</si>
  <si>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</si>
  <si>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</si>
  <si>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</si>
  <si>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</si>
  <si>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</si>
  <si>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</si>
  <si>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</si>
  <si>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</si>
  <si>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</si>
  <si>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</si>
  <si>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</si>
  <si>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</si>
  <si>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</si>
  <si>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</si>
  <si>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</si>
  <si>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</si>
  <si>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</si>
  <si>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</si>
  <si>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</si>
  <si>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</si>
  <si>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</si>
  <si>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</si>
  <si>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</si>
  <si>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</si>
  <si>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</si>
  <si>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</si>
  <si>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</si>
  <si>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</si>
  <si>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</si>
  <si>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</si>
  <si>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</si>
  <si>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</si>
  <si>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</si>
  <si>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</si>
  <si>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</si>
  <si>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</si>
  <si>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</si>
  <si>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</si>
  <si>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</si>
  <si>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</si>
  <si>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</si>
  <si>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</si>
  <si>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</si>
  <si>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</si>
  <si>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</si>
  <si>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</si>
  <si>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</si>
  <si>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</si>
  <si>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</si>
  <si>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</si>
  <si>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</si>
  <si>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</si>
  <si>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</si>
  <si>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MN_omietky</t>
  </si>
  <si>
    <t>Skladba omietok nových MN1</t>
  </si>
  <si>
    <t>m2</t>
  </si>
  <si>
    <t>719,684</t>
  </si>
  <si>
    <t>2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</si>
  <si>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</si>
  <si>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</si>
  <si>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</si>
  <si>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</si>
  <si>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</si>
  <si>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</si>
  <si>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</si>
  <si>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</si>
  <si>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</si>
  <si>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</si>
  <si>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</si>
  <si>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725 - Zdravotechnika - zariaďovacie predmety</t>
  </si>
  <si>
    <t xml:space="preserve">    732 - Ústredné kúrenie - strojovne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</si>
  <si>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</si>
  <si>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</si>
  <si>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</si>
  <si>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</si>
  <si>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</si>
  <si>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</si>
  <si>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 xml:space="preserve">    783 - Nátery</t>
  </si>
  <si>
    <t xml:space="preserve">    784 - Maľby</t>
  </si>
  <si>
    <t xml:space="preserve">    786 - Čalúnnické práce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</si>
  <si>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</si>
  <si>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</si>
  <si>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</si>
  <si>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95-M - Revízie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</si>
  <si>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</si>
  <si>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</si>
  <si>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</si>
  <si>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</si>
  <si>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</si>
  <si>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</si>
  <si>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</si>
  <si>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</si>
  <si>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</si>
  <si>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</si>
  <si>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</si>
  <si>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</si>
  <si>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</si>
  <si>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</si>
  <si>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</si>
  <si>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</si>
  <si>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</si>
  <si>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</si>
  <si>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</si>
  <si>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611421311.S</t>
  </si>
  <si>
    <t>Oprava vnútorných vápenných omietok stropov železobetónových rovných tvárnicových a klenieb, opravovaná plocha nad 10 do 30 % hrubých</t>
  </si>
  <si>
    <t>4</t>
  </si>
  <si>
    <t>737421964</t>
  </si>
  <si>
    <t>611421331.S</t>
  </si>
  <si>
    <t>Oprava vnútorných vápenných omietok stropov železobetónových rovných tvárnicových a klenieb, opravovaná plocha nad 10 do 30 % štukových</t>
  </si>
  <si>
    <t>-1606112352</t>
  </si>
  <si>
    <t>3</t>
  </si>
  <si>
    <t>611460122.S</t>
  </si>
  <si>
    <t>Príprava vnútorného podkladu stropov penetráciou hĺbkovou na nasiakavé podklady</t>
  </si>
  <si>
    <t>-617437383</t>
  </si>
  <si>
    <t>611460270.S</t>
  </si>
  <si>
    <t>Vnútorná omietka stropov sadrová, hr. 5 mm</t>
  </si>
  <si>
    <t>885983922</t>
  </si>
  <si>
    <t>5</t>
  </si>
  <si>
    <t>611481119.S</t>
  </si>
  <si>
    <t>Potiahnutie vnútorných stropov sklotextilnou mriežkou s celoplošným prilepením</t>
  </si>
  <si>
    <t>1136594917</t>
  </si>
  <si>
    <t>612403399.S</t>
  </si>
  <si>
    <t>Hrubá výplň rýh na stenách akoukoľvek maltou, akejkoľvek šírky ryhy</t>
  </si>
  <si>
    <t>1593196085</t>
  </si>
  <si>
    <t>7</t>
  </si>
  <si>
    <t>612421311.S</t>
  </si>
  <si>
    <t>Oprava vnútorných vápenných omietok stien, v množstve opravenej plochy nad 10 do 30 % hrubých</t>
  </si>
  <si>
    <t>-1501890904</t>
  </si>
  <si>
    <t>8</t>
  </si>
  <si>
    <t>612421331.S</t>
  </si>
  <si>
    <t>Oprava vnútorných vápenných omietok stien, v množstve opravenej plochy nad 10 do 30 % štukových</t>
  </si>
  <si>
    <t>943767896</t>
  </si>
  <si>
    <t>9</t>
  </si>
  <si>
    <t>612460122.S</t>
  </si>
  <si>
    <t>Príprava vnútorného podkladu stien penetráciou hĺbkovou na nasiakavé podklady</t>
  </si>
  <si>
    <t>2111407604</t>
  </si>
  <si>
    <t>10</t>
  </si>
  <si>
    <t>612460271.S</t>
  </si>
  <si>
    <t>Vnútorná omietka stien sadrová, hr. 5 mm</t>
  </si>
  <si>
    <t>-1488576910</t>
  </si>
  <si>
    <t>11</t>
  </si>
  <si>
    <t>612481121.S</t>
  </si>
  <si>
    <t>Potiahnutie vnútorných stien sklotextílnou mriežkou s vložením bez lepidla</t>
  </si>
  <si>
    <t>-1199885402</t>
  </si>
  <si>
    <t>Ostatné konštrukcie a práce-búranie</t>
  </si>
  <si>
    <t>12</t>
  </si>
  <si>
    <t>941955002.S</t>
  </si>
  <si>
    <t>Lešenie ľahké pracovné pomocné s výškou lešeňovej podlahy nad 1,20 do 1,90 m</t>
  </si>
  <si>
    <t>-2073553380</t>
  </si>
  <si>
    <t>13</t>
  </si>
  <si>
    <t>952901111.S</t>
  </si>
  <si>
    <t>Vyčistenie budov pri výške podlaží do 4 m</t>
  </si>
  <si>
    <t>916779801</t>
  </si>
  <si>
    <t>14</t>
  </si>
  <si>
    <t>965044201.S</t>
  </si>
  <si>
    <t>Brúsenie existujúcich betónových podláh, zbrúsenie hrúbky do 3 mm -0,00600t</t>
  </si>
  <si>
    <t>-2128901092</t>
  </si>
  <si>
    <t>15</t>
  </si>
  <si>
    <t>968061125.S</t>
  </si>
  <si>
    <t>Vyvesenie dreveného dverného krídla do suti plochy do 2 m2, -0,02400t</t>
  </si>
  <si>
    <t>ks</t>
  </si>
  <si>
    <t>-759744337</t>
  </si>
  <si>
    <t>16</t>
  </si>
  <si>
    <t>974031122.S</t>
  </si>
  <si>
    <t>Vysekanie rýh v akomkoľvek murive tehlovom na akúkoľvek maltu do hĺbky 30 mm a š. do 70 mm,  -0,00400 t</t>
  </si>
  <si>
    <t>m</t>
  </si>
  <si>
    <t>703423036</t>
  </si>
  <si>
    <t>17</t>
  </si>
  <si>
    <t>978011141.S</t>
  </si>
  <si>
    <t>Otlčenie omietok stropov vnútorných vápenných alebo vápennocementových v rozsahu do 30 %,  -0,01000t</t>
  </si>
  <si>
    <t>-1883687664</t>
  </si>
  <si>
    <t>18</t>
  </si>
  <si>
    <t>978013141.S</t>
  </si>
  <si>
    <t>Otlčenie omietok stien vnútorných vápenných alebo vápennocementových v rozsahu do 30 %,  -0,01000t</t>
  </si>
  <si>
    <t>386731596</t>
  </si>
  <si>
    <t>19</t>
  </si>
  <si>
    <t>978059531.S</t>
  </si>
  <si>
    <t>Odsekanie a odobratie obkladov stien z obkladačiek vnútorných vrátane podkladovej omietky nad 2 m2,  -0,06800t</t>
  </si>
  <si>
    <t>-67866678</t>
  </si>
  <si>
    <t>979011111.S</t>
  </si>
  <si>
    <t>Zvislá doprava sutiny a vybúraných hmôt za prvé podlažie nad alebo pod základným podlažím</t>
  </si>
  <si>
    <t>t</t>
  </si>
  <si>
    <t>-1610455670</t>
  </si>
  <si>
    <t>21</t>
  </si>
  <si>
    <t>979011121.S</t>
  </si>
  <si>
    <t>Zvislá doprava sutiny a vybúraných hmôt za každé ďalšie podlažie</t>
  </si>
  <si>
    <t>-819290721</t>
  </si>
  <si>
    <t>22</t>
  </si>
  <si>
    <t>979081111.S</t>
  </si>
  <si>
    <t>Odvoz sutiny a vybúraných hmôt na skládku do 1 km</t>
  </si>
  <si>
    <t>-1850308776</t>
  </si>
  <si>
    <t>23</t>
  </si>
  <si>
    <t>979081121.S</t>
  </si>
  <si>
    <t>Odvoz sutiny a vybúraných hmôt na skládku za každý ďalší 1 km</t>
  </si>
  <si>
    <t>-886419311</t>
  </si>
  <si>
    <t>24</t>
  </si>
  <si>
    <t>979082111.S</t>
  </si>
  <si>
    <t>Vnútrostavenisková doprava sutiny a vybúraných hmôt do 10 m</t>
  </si>
  <si>
    <t>-1919277273</t>
  </si>
  <si>
    <t>25</t>
  </si>
  <si>
    <t>979082121.S</t>
  </si>
  <si>
    <t>Vnútrostavenisková doprava sutiny a vybúraných hmôt za každých ďalších 5 m</t>
  </si>
  <si>
    <t>267660597</t>
  </si>
  <si>
    <t>26</t>
  </si>
  <si>
    <t>979089012.S</t>
  </si>
  <si>
    <t>Poplatok za skladovanie - betón, tehly, dlaždice (17 01) ostatné</t>
  </si>
  <si>
    <t>138325499</t>
  </si>
  <si>
    <t>27</t>
  </si>
  <si>
    <t>979089713.S</t>
  </si>
  <si>
    <t>Prenájom kontajneru 7 m3</t>
  </si>
  <si>
    <t>-125925959</t>
  </si>
  <si>
    <t>99</t>
  </si>
  <si>
    <t>Presun hmôt HSV</t>
  </si>
  <si>
    <t>28</t>
  </si>
  <si>
    <t>999281111.S</t>
  </si>
  <si>
    <t>Presun hmôt pre opravy a údržbu objektov vrátane vonkajších plášťov výšky do 25 m</t>
  </si>
  <si>
    <t>-1519211192</t>
  </si>
  <si>
    <t>PSV</t>
  </si>
  <si>
    <t>Práce a dodávky PSV</t>
  </si>
  <si>
    <t>725</t>
  </si>
  <si>
    <t>Zdravotechnika - zariaďovacie predmety</t>
  </si>
  <si>
    <t>29</t>
  </si>
  <si>
    <t>725210821.S</t>
  </si>
  <si>
    <t>Demontáž umývadiel alebo umývadielok bez výtokovej armatúry,  -0,01946t</t>
  </si>
  <si>
    <t>súb.</t>
  </si>
  <si>
    <t>-1375213038</t>
  </si>
  <si>
    <t>30</t>
  </si>
  <si>
    <t>725706811.S</t>
  </si>
  <si>
    <t>Demontáž kameninového drezu, výlevky a preplachovacej misky v laboratóriách, jednoduchých,  -0,04393t</t>
  </si>
  <si>
    <t>980754660</t>
  </si>
  <si>
    <t>31</t>
  </si>
  <si>
    <t>725751811.S</t>
  </si>
  <si>
    <t>Demontáž laboratórnej armatúry vodovodnej výtokovej nástennej,  -0,00037t</t>
  </si>
  <si>
    <t>628183951</t>
  </si>
  <si>
    <t>32</t>
  </si>
  <si>
    <t>725820810.S</t>
  </si>
  <si>
    <t>Demontáž batérie drezovej, umývadlovej nástennej,  -0,0026t</t>
  </si>
  <si>
    <t>-1325337924</t>
  </si>
  <si>
    <t>33</t>
  </si>
  <si>
    <t>725860820.S</t>
  </si>
  <si>
    <t>Demontáž jednoduchej zápachovej uzávierky pre zariaďovacie predmety, umývadlá, drezy, práčky  -0,00085t</t>
  </si>
  <si>
    <t>857553490</t>
  </si>
  <si>
    <t>732</t>
  </si>
  <si>
    <t>Ústredné kúrenie - strojovne</t>
  </si>
  <si>
    <t>34</t>
  </si>
  <si>
    <t>732212815.S</t>
  </si>
  <si>
    <t>Demontáž ohrievača zásobníkového stojatého objemu do 1600 l,  -0,51196t</t>
  </si>
  <si>
    <t>347307241</t>
  </si>
  <si>
    <t>35</t>
  </si>
  <si>
    <t>732214813.S</t>
  </si>
  <si>
    <t>Demontáž ohrievača zásobníkového, vypustenie vody z ohrievača objemu do 630 l</t>
  </si>
  <si>
    <t>-1376766871</t>
  </si>
  <si>
    <t>762</t>
  </si>
  <si>
    <t>Konštrukcie tesárske</t>
  </si>
  <si>
    <t>36</t>
  </si>
  <si>
    <t>762195000.S</t>
  </si>
  <si>
    <t>Spojovacie prostriedky pre steny a priečky na hladko alebo tesársky viazané, debnenie stien, pivničné prepážky - klince, svorníky,fixačné dosky</t>
  </si>
  <si>
    <t>m3</t>
  </si>
  <si>
    <t>-819344903</t>
  </si>
  <si>
    <t>37</t>
  </si>
  <si>
    <t>762521812.S</t>
  </si>
  <si>
    <t>Demontáž podláh bez vankúšov z dosiek hr. 32 - 50 mm, -0,02400 t</t>
  </si>
  <si>
    <t>-107823048</t>
  </si>
  <si>
    <t>38</t>
  </si>
  <si>
    <t>998762103.S</t>
  </si>
  <si>
    <t>Presun hmôt pre konštrukcie tesárske v objektoch výšky od 12 do 24 m</t>
  </si>
  <si>
    <t>-694769826</t>
  </si>
  <si>
    <t>763</t>
  </si>
  <si>
    <t>Konštrukcie - drevostavby</t>
  </si>
  <si>
    <t>39</t>
  </si>
  <si>
    <t>763750020.S</t>
  </si>
  <si>
    <t>Položenie podláh hobľovaných na zraz z dosiek zo sušeného dreva</t>
  </si>
  <si>
    <t>-64843992</t>
  </si>
  <si>
    <t>40</t>
  </si>
  <si>
    <t>M</t>
  </si>
  <si>
    <t>606210000100.R</t>
  </si>
  <si>
    <t>Lepená doska šxlxhr 2500x1250x24 mm</t>
  </si>
  <si>
    <t>763621464</t>
  </si>
  <si>
    <t>41</t>
  </si>
  <si>
    <t>763752112.S</t>
  </si>
  <si>
    <t>Montáž podláh rámov obvod. a vnútorných, vankúšov,prierez. plochy nad 50 do 150 cm2</t>
  </si>
  <si>
    <t>1464206992</t>
  </si>
  <si>
    <t>42</t>
  </si>
  <si>
    <t>605710003603.S</t>
  </si>
  <si>
    <t>Hranoly z konštrukčného dreva KVH, nepohľadová kvalita</t>
  </si>
  <si>
    <t>773577799</t>
  </si>
  <si>
    <t>43</t>
  </si>
  <si>
    <t>763757112.S</t>
  </si>
  <si>
    <t>Demontáž rámov obvod.a vnútorných, vankúšov, prierezovej plochy nad 50 do 150 cm2</t>
  </si>
  <si>
    <t>529710676</t>
  </si>
  <si>
    <t>44</t>
  </si>
  <si>
    <t>998763101.S</t>
  </si>
  <si>
    <t>Presun hmôt pre drevostavby v objektoch výšky do 12 m</t>
  </si>
  <si>
    <t>-1736002887</t>
  </si>
  <si>
    <t>766</t>
  </si>
  <si>
    <t>Konštrukcie stolárske</t>
  </si>
  <si>
    <t>45</t>
  </si>
  <si>
    <t>766662112.S</t>
  </si>
  <si>
    <t>Montáž dverového krídla otočného jednokrídlového poldrážkového, do existujúcej zárubne, vrátane kovania</t>
  </si>
  <si>
    <t>-1997725150</t>
  </si>
  <si>
    <t>46</t>
  </si>
  <si>
    <t>549150000600.S</t>
  </si>
  <si>
    <t>Kľučka dverová a rozeta 2x, nehrdzavejúca oceľ, povrch nerez brúsený</t>
  </si>
  <si>
    <t>-661908303</t>
  </si>
  <si>
    <t>47</t>
  </si>
  <si>
    <t>611610002200.S</t>
  </si>
  <si>
    <t>Dvere vnútorné jednokrídlové, šírka 600-900 mm, výplň DTD doska, povrch fólia, plné</t>
  </si>
  <si>
    <t>490922012</t>
  </si>
  <si>
    <t>48</t>
  </si>
  <si>
    <t>766699311.R</t>
  </si>
  <si>
    <t>Demontáž školskej tabule jednodielnej</t>
  </si>
  <si>
    <t>-1804166614</t>
  </si>
  <si>
    <t>49</t>
  </si>
  <si>
    <t>766699312.R</t>
  </si>
  <si>
    <t>Demontáž školskej tabule dvojdielnej</t>
  </si>
  <si>
    <t>-1843503466</t>
  </si>
  <si>
    <t>50</t>
  </si>
  <si>
    <t>998766103.S</t>
  </si>
  <si>
    <t>Presun hmot pre konštrukcie stolárske v objektoch výšky nad 12 do 24 m</t>
  </si>
  <si>
    <t>-1972388063</t>
  </si>
  <si>
    <t>767</t>
  </si>
  <si>
    <t>Konštrukcie doplnkové kovové</t>
  </si>
  <si>
    <t>51</t>
  </si>
  <si>
    <t>767995200.S</t>
  </si>
  <si>
    <t>Výroba atypického výrobku - mreže</t>
  </si>
  <si>
    <t>kg</t>
  </si>
  <si>
    <t>837582605</t>
  </si>
  <si>
    <t>775</t>
  </si>
  <si>
    <t>Podlahy vlysové a parketové</t>
  </si>
  <si>
    <t>52</t>
  </si>
  <si>
    <t>775413130.S</t>
  </si>
  <si>
    <t>Montáž podlahových soklíkov alebo líšt obvodových lepením</t>
  </si>
  <si>
    <t>1928352232</t>
  </si>
  <si>
    <t>53</t>
  </si>
  <si>
    <t>611990003200.S</t>
  </si>
  <si>
    <t>Lišta soklová MDF, vxš 60x20 mm</t>
  </si>
  <si>
    <t>495607938</t>
  </si>
  <si>
    <t>54</t>
  </si>
  <si>
    <t>775550110.S</t>
  </si>
  <si>
    <t>Montáž podlahy z laminátových a drevených parkiet, click spoj, položená voľne</t>
  </si>
  <si>
    <t>-1249736484</t>
  </si>
  <si>
    <t>55</t>
  </si>
  <si>
    <t>611980003080.S</t>
  </si>
  <si>
    <t>Podlaha laminátová, hrúbka 10 mm</t>
  </si>
  <si>
    <t>-920152509</t>
  </si>
  <si>
    <t>56</t>
  </si>
  <si>
    <t>775592110.S</t>
  </si>
  <si>
    <t>Montáž podložky vyrovnávacej a tlmiacej penovej hr. 2 mm pod plávajúce podlahy</t>
  </si>
  <si>
    <t>1781812856</t>
  </si>
  <si>
    <t>57</t>
  </si>
  <si>
    <t>283230008500.S</t>
  </si>
  <si>
    <t>Podložka z penového PE pod plávajúce podlahy, hr. 2 mm</t>
  </si>
  <si>
    <t>2023171740</t>
  </si>
  <si>
    <t>58</t>
  </si>
  <si>
    <t>998775103.S</t>
  </si>
  <si>
    <t>Presun hmôt pre podlahy vlysové a parketové v objektoch výšky nad 12 do 24 m</t>
  </si>
  <si>
    <t>-1466887770</t>
  </si>
  <si>
    <t>776</t>
  </si>
  <si>
    <t>Podlahy povlakové</t>
  </si>
  <si>
    <t>59</t>
  </si>
  <si>
    <t>776401800.S</t>
  </si>
  <si>
    <t>Demontáž soklíkov alebo líšt</t>
  </si>
  <si>
    <t>-540978652</t>
  </si>
  <si>
    <t>60</t>
  </si>
  <si>
    <t>776511820.S</t>
  </si>
  <si>
    <t>Odstránenie povlakových podláh z nášľapnej plochy lepených s podložkou,  -0,00100t</t>
  </si>
  <si>
    <t>295083980</t>
  </si>
  <si>
    <t>783</t>
  </si>
  <si>
    <t>Nátery</t>
  </si>
  <si>
    <t>61</t>
  </si>
  <si>
    <t>783225100.S</t>
  </si>
  <si>
    <t>Nátery kov.stav.doplnk.konštr. syntetické na vzduchu schnúce dvojnás. 1x s emailov. - 105µm</t>
  </si>
  <si>
    <t>785826155</t>
  </si>
  <si>
    <t>62</t>
  </si>
  <si>
    <t>783226100.S</t>
  </si>
  <si>
    <t>Nátery kov.stav.doplnk.konštr. syntetické na vzduchu schnúce základný - 35µm</t>
  </si>
  <si>
    <t>757382249</t>
  </si>
  <si>
    <t>63</t>
  </si>
  <si>
    <t>783602823.S</t>
  </si>
  <si>
    <t>Odstránenie starých náterov zo stolárskych výrobkov opálením s obrúsením, dverí a zárubní</t>
  </si>
  <si>
    <t>1971247785</t>
  </si>
  <si>
    <t>64</t>
  </si>
  <si>
    <t>783624200.S</t>
  </si>
  <si>
    <t>Nátery stolárskych výrobkov syntetické dvojnásobné 1x s emailovaním a 1x plným tmelením</t>
  </si>
  <si>
    <t>-860442311</t>
  </si>
  <si>
    <t>65</t>
  </si>
  <si>
    <t>783782404.S</t>
  </si>
  <si>
    <t>Nátery tesárskych konštrukcií, povrchová impregnácia proti drevokaznému hmyzu, hubám a plesniam, jednonásobná</t>
  </si>
  <si>
    <t>-1290358798</t>
  </si>
  <si>
    <t>784</t>
  </si>
  <si>
    <t>Maľby</t>
  </si>
  <si>
    <t>66</t>
  </si>
  <si>
    <t>784402801.S</t>
  </si>
  <si>
    <t>Odstránenie malieb oškrabaním, výšky do 3,80 m, -0,0003 t</t>
  </si>
  <si>
    <t>27152762</t>
  </si>
  <si>
    <t>67</t>
  </si>
  <si>
    <t>784418011.S</t>
  </si>
  <si>
    <t>Zakrývanie otvorov, podláh a zariadení fóliou v miestnostiach alebo na schodisku</t>
  </si>
  <si>
    <t>-1935827736</t>
  </si>
  <si>
    <t>68</t>
  </si>
  <si>
    <t>784453473.S</t>
  </si>
  <si>
    <t>Maľby z maliarskych zmesí na vodnej báze, ručne nanášané tónované s bielym stropom dvojnásobné na hrubozrnný podklad na schodisku výšky do 3,80 m</t>
  </si>
  <si>
    <t>-913385737</t>
  </si>
  <si>
    <t>786</t>
  </si>
  <si>
    <t>Čalúnnické práce</t>
  </si>
  <si>
    <t>69</t>
  </si>
  <si>
    <t>786611030.R</t>
  </si>
  <si>
    <t>Demontáž roliet, -0,005t</t>
  </si>
  <si>
    <t>-1304374261</t>
  </si>
  <si>
    <t>Práce a dodávky M</t>
  </si>
  <si>
    <t>21-M</t>
  </si>
  <si>
    <t>Elektromontáže</t>
  </si>
  <si>
    <t>70</t>
  </si>
  <si>
    <t>210010026</t>
  </si>
  <si>
    <t>Rúrka ohybná elektroinštalačná z PVC typ FXP 25, uložená pevne</t>
  </si>
  <si>
    <t>626075021</t>
  </si>
  <si>
    <t>71</t>
  </si>
  <si>
    <t>345710009200</t>
  </si>
  <si>
    <t>Rúrka ohybná vlnitá pancierová PVC-U, FXP DN 25</t>
  </si>
  <si>
    <t>128</t>
  </si>
  <si>
    <t>-2065904647</t>
  </si>
  <si>
    <t>72</t>
  </si>
  <si>
    <t>210110016.S</t>
  </si>
  <si>
    <t>Tlačítko - radenie 1/0 nástenný IP 67, vrátane zapojenia</t>
  </si>
  <si>
    <t>-1817868204</t>
  </si>
  <si>
    <t>73</t>
  </si>
  <si>
    <t>345310000300.S</t>
  </si>
  <si>
    <t>Bezpečnostný vypínač (STOP tlačidlo) typ RMQ-Titan FAK-R/V/KC11/Y1, IP 67, 230V/50Hz</t>
  </si>
  <si>
    <t>-721144296</t>
  </si>
  <si>
    <t>74</t>
  </si>
  <si>
    <t>210110044.S</t>
  </si>
  <si>
    <t>Spínač polozapustený a zapustený vrátane zapojenia dvojitý prep.stried. - radenie 5 B</t>
  </si>
  <si>
    <t>1467460822</t>
  </si>
  <si>
    <t>75</t>
  </si>
  <si>
    <t>345330003470.S</t>
  </si>
  <si>
    <t>Prepínač dvojitý striedavý polozapustený a zapustený, radenie 6+6</t>
  </si>
  <si>
    <t>-916791153</t>
  </si>
  <si>
    <t>76</t>
  </si>
  <si>
    <t>345350004320.S</t>
  </si>
  <si>
    <t>Rámik jednoduchý pre spínače a zásuvky</t>
  </si>
  <si>
    <t>1057018578</t>
  </si>
  <si>
    <t>77</t>
  </si>
  <si>
    <t>210111023.S</t>
  </si>
  <si>
    <t>Domová zásuvka s prepäťovou ochranou pre zapustenú montáž IP 44, vrátane zapojenia 250V / 16A 2P + PE</t>
  </si>
  <si>
    <t>1880561216</t>
  </si>
  <si>
    <t>78</t>
  </si>
  <si>
    <t>345520000500.S</t>
  </si>
  <si>
    <t>Zásuvka jednonásobná zapustená, radenie 2P+T, s detskou ochranou IP44</t>
  </si>
  <si>
    <t>591079488</t>
  </si>
  <si>
    <t>79</t>
  </si>
  <si>
    <t>210120401.S</t>
  </si>
  <si>
    <t>Istič vzduchový jednopólový do 63 A</t>
  </si>
  <si>
    <t>2067560050</t>
  </si>
  <si>
    <t>80</t>
  </si>
  <si>
    <t>358220000300.S</t>
  </si>
  <si>
    <t>Istič 1P, 10 A, charakteristika B, 6 kA, 1 modul</t>
  </si>
  <si>
    <t>256</t>
  </si>
  <si>
    <t>1899923803</t>
  </si>
  <si>
    <t>81</t>
  </si>
  <si>
    <t>358220000500.S</t>
  </si>
  <si>
    <t>Istič 1P, 16 A, charakteristika B, 6 kA, 1 modul</t>
  </si>
  <si>
    <t>-830041756</t>
  </si>
  <si>
    <t>82</t>
  </si>
  <si>
    <t>358220002900.R</t>
  </si>
  <si>
    <t xml:space="preserve">Istič s vypínacou cievkou </t>
  </si>
  <si>
    <t>-487536544</t>
  </si>
  <si>
    <t>83</t>
  </si>
  <si>
    <t>210120414.S</t>
  </si>
  <si>
    <t>Prúdové chrániče s nadprúdovou ochranou dvojpólové</t>
  </si>
  <si>
    <t>1236242005</t>
  </si>
  <si>
    <t>84</t>
  </si>
  <si>
    <t>358230000100.S</t>
  </si>
  <si>
    <t>Prúdový chránič s istením 1P+N, charakteristika B, 16 A, 6000 A/10 kA, 10 mA, typ AC, 2 moduly</t>
  </si>
  <si>
    <t>503124856</t>
  </si>
  <si>
    <t>85</t>
  </si>
  <si>
    <t>210120423.S</t>
  </si>
  <si>
    <t>Zvodiče prepätia kombinované typu 1+2 (triedy B + C) 3pól, 3+1pól</t>
  </si>
  <si>
    <t>902274997</t>
  </si>
  <si>
    <t>86</t>
  </si>
  <si>
    <t>358240002500.S</t>
  </si>
  <si>
    <t xml:space="preserve">Zvodič prepätia kombinovaný </t>
  </si>
  <si>
    <t>-1175593711</t>
  </si>
  <si>
    <t>87</t>
  </si>
  <si>
    <t>210192570.S</t>
  </si>
  <si>
    <t>Prepojovací mostík vrátane zapojenia do 63 A</t>
  </si>
  <si>
    <t>136963882</t>
  </si>
  <si>
    <t>88</t>
  </si>
  <si>
    <t>345610025520.R</t>
  </si>
  <si>
    <t>Mostík N</t>
  </si>
  <si>
    <t>1556136961</t>
  </si>
  <si>
    <t>89</t>
  </si>
  <si>
    <t>210203041.S</t>
  </si>
  <si>
    <t>Montáž a zapojenie stropného LED svietidla stmievatelného 12-30 W</t>
  </si>
  <si>
    <t>-1241811102</t>
  </si>
  <si>
    <t>90</t>
  </si>
  <si>
    <t>348120002300.S</t>
  </si>
  <si>
    <t>LED svietidlo štvorcové, 20W stmievateľné</t>
  </si>
  <si>
    <t>-468195754</t>
  </si>
  <si>
    <t>91</t>
  </si>
  <si>
    <t>210411181.S</t>
  </si>
  <si>
    <t>Montáž prepäťovej ochrany</t>
  </si>
  <si>
    <t>-1499179681</t>
  </si>
  <si>
    <t>92</t>
  </si>
  <si>
    <t>210800008.S</t>
  </si>
  <si>
    <t>Vodič medený uložený pevne CYY 450/750 V  2,5mm2</t>
  </si>
  <si>
    <t>2141660847</t>
  </si>
  <si>
    <t>93</t>
  </si>
  <si>
    <t>341110011200.S</t>
  </si>
  <si>
    <t>Vodič medený CY 2,5 mm2</t>
  </si>
  <si>
    <t>1115030774</t>
  </si>
  <si>
    <t>94</t>
  </si>
  <si>
    <t>210800069.S</t>
  </si>
  <si>
    <t>Kábel medený uložený pod omietkou CYKYlo  450/750 V  3x2,5mm2</t>
  </si>
  <si>
    <t>-370285655</t>
  </si>
  <si>
    <t>95</t>
  </si>
  <si>
    <t>341110026400.S</t>
  </si>
  <si>
    <t>Kábel medený plochý CYKYLo 3x2,5 mm2</t>
  </si>
  <si>
    <t>-1491592960</t>
  </si>
  <si>
    <t>96</t>
  </si>
  <si>
    <t>210800226.S</t>
  </si>
  <si>
    <t>Kábel medený uložený pod omietkou CYKY  450/750 V  3x1,5mm2</t>
  </si>
  <si>
    <t>-239769093</t>
  </si>
  <si>
    <t>97</t>
  </si>
  <si>
    <t>341110000700.S</t>
  </si>
  <si>
    <t>Kábel medený CYKY 3x1,5 mm2</t>
  </si>
  <si>
    <t>-1348498239</t>
  </si>
  <si>
    <t>98</t>
  </si>
  <si>
    <t>210800227.S</t>
  </si>
  <si>
    <t>Kábel medený uložený pod omietkou CYKY  450/750 V  3x2,5mm2</t>
  </si>
  <si>
    <t>1886461533</t>
  </si>
  <si>
    <t>341110000800.S</t>
  </si>
  <si>
    <t>Kábel medený CYKY 3x2,5 mm2</t>
  </si>
  <si>
    <t>771543488</t>
  </si>
  <si>
    <t>100</t>
  </si>
  <si>
    <t>585410000160.S</t>
  </si>
  <si>
    <t>Sadra biela, balenie 30 kg</t>
  </si>
  <si>
    <t>1589553942</t>
  </si>
  <si>
    <t>101</t>
  </si>
  <si>
    <t>345350002300.S</t>
  </si>
  <si>
    <t>Rámček 1-násobný</t>
  </si>
  <si>
    <t>576663928</t>
  </si>
  <si>
    <t>102</t>
  </si>
  <si>
    <t>345350003000.S</t>
  </si>
  <si>
    <t>Rámček 3-násobný vodorovný</t>
  </si>
  <si>
    <t>155371823</t>
  </si>
  <si>
    <t>103</t>
  </si>
  <si>
    <t>345350003400.S</t>
  </si>
  <si>
    <t>Rámček 4-násobný vodorovný</t>
  </si>
  <si>
    <t>1843736357</t>
  </si>
  <si>
    <t>104</t>
  </si>
  <si>
    <t>210964305.S</t>
  </si>
  <si>
    <t>Demontáž do sute - svietidla interiérového na stenu do 10 kg vrátane odpojenia   -0,01000 t</t>
  </si>
  <si>
    <t>-465162356</t>
  </si>
  <si>
    <t>105</t>
  </si>
  <si>
    <t>210964324.S</t>
  </si>
  <si>
    <t>Demontáž do sute - svietidla interiérového na strop do 5 kg vrátane odpojenia   -0,00500 t</t>
  </si>
  <si>
    <t>-1021152578</t>
  </si>
  <si>
    <t>106</t>
  </si>
  <si>
    <t>PM</t>
  </si>
  <si>
    <t>Podružný materiál</t>
  </si>
  <si>
    <t>%</t>
  </si>
  <si>
    <t>1603239192</t>
  </si>
  <si>
    <t>107</t>
  </si>
  <si>
    <t>PPV</t>
  </si>
  <si>
    <t>Podiel pridružených výkonov</t>
  </si>
  <si>
    <t>-587814901</t>
  </si>
  <si>
    <t>22-M</t>
  </si>
  <si>
    <t>Montáže oznamovacích a zabezpečovacích zariadení</t>
  </si>
  <si>
    <t>108</t>
  </si>
  <si>
    <t>220260022.S</t>
  </si>
  <si>
    <t>Krabica KP 68 pod omietku, vrátane vysekania lôžka,zhotovenie otvorov,bez svoriek a zapojenia vodičov</t>
  </si>
  <si>
    <t>-1928853338</t>
  </si>
  <si>
    <t>109</t>
  </si>
  <si>
    <t>345410002100.S</t>
  </si>
  <si>
    <t>Krabica prístrojová z PVC pod omietku KP 68/2 KA</t>
  </si>
  <si>
    <t>258791833</t>
  </si>
  <si>
    <t>110</t>
  </si>
  <si>
    <t>345610005400.S</t>
  </si>
  <si>
    <t>Svorka Wago 224-201 0,5x2,5 mm2</t>
  </si>
  <si>
    <t>1738816340</t>
  </si>
  <si>
    <t>111</t>
  </si>
  <si>
    <t>220260023.S</t>
  </si>
  <si>
    <t>Krabica KR 68 pod omietku, vrátane vysekania lôžka,zhotovenie otvorov,bez svoriek a zapojenia vodičov</t>
  </si>
  <si>
    <t>151712989</t>
  </si>
  <si>
    <t>112</t>
  </si>
  <si>
    <t>345410014600.S</t>
  </si>
  <si>
    <t>Krabica univerzálna KPR 68/71L, z PVC</t>
  </si>
  <si>
    <t>1070676796</t>
  </si>
  <si>
    <t>113</t>
  </si>
  <si>
    <t>229331402.R</t>
  </si>
  <si>
    <t>Demontáž žiackeho pracoviska - pracovného laboratórneho stola</t>
  </si>
  <si>
    <t>-309006958</t>
  </si>
  <si>
    <t>95-M</t>
  </si>
  <si>
    <t>Revízie</t>
  </si>
  <si>
    <t>114</t>
  </si>
  <si>
    <t>950101003.S</t>
  </si>
  <si>
    <t>Rozvodne zariadenia rozvádzača rámového, panelového, skriňového, pultového nad 10 do 30 prístrojov</t>
  </si>
  <si>
    <t>pole</t>
  </si>
  <si>
    <t>1181016083</t>
  </si>
  <si>
    <t>115</t>
  </si>
  <si>
    <t>950103003.S</t>
  </si>
  <si>
    <t>El. inšt. kontrola stavu el. okruhu vrátane inštal., ovládacích a istiacich prvkov, ale bez pripoj. spotrebičov v priestore bezp. nad 10 vývodov</t>
  </si>
  <si>
    <t>obv.</t>
  </si>
  <si>
    <t>-265432104</t>
  </si>
  <si>
    <t>116</t>
  </si>
  <si>
    <t>950104001.S</t>
  </si>
  <si>
    <t>El. spotrebiče kontrola stavu svetelného spotrebiča pevne pripoj. žiarovk., žiarivk. alebo výbojkového v priestore bezpečnom</t>
  </si>
  <si>
    <t>-1450704850</t>
  </si>
  <si>
    <t>117</t>
  </si>
  <si>
    <t>950106012.S</t>
  </si>
  <si>
    <t>Meranie pri revíziách prechodového odporu ochranného spojenia alebo ochranného pospojovania</t>
  </si>
  <si>
    <t>mer.</t>
  </si>
  <si>
    <t>414379997</t>
  </si>
  <si>
    <t>HZS</t>
  </si>
  <si>
    <t>Hodinové zúčtovacie sadzby</t>
  </si>
  <si>
    <t>118</t>
  </si>
  <si>
    <t>HZS000113.S</t>
  </si>
  <si>
    <t>Stavebno montážne práce náročné ucelené - odborné, tvorivé remeselné (Tr. 3) v rozsahu viac ako 8 hodín</t>
  </si>
  <si>
    <t>hod</t>
  </si>
  <si>
    <t>512</t>
  </si>
  <si>
    <t>-2089169868</t>
  </si>
  <si>
    <t>119</t>
  </si>
  <si>
    <t>HZS000114.S</t>
  </si>
  <si>
    <t>Stavebno montážne práce najnáročnejšie na odbornosť - prehliadky pracoviska a revízie (Tr. 4) v rozsahu viac ako 8 hodín</t>
  </si>
  <si>
    <t>759415314</t>
  </si>
  <si>
    <t>Rekonštrukcia učebne ako súčasť informačného bodu v rámci projektu: SAVE WETLANDS TOGETHER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</si>
</sst>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40" workbookViewId="0">
      <selection activeCell="AI16" sqref="AI1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6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78" t="s">
        <v>13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7"/>
      <c r="BE5" s="175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180" t="s">
        <v>655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7"/>
      <c r="BE6" s="176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6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6"/>
      <c r="BS8" s="14" t="s">
        <v>6</v>
      </c>
    </row>
    <row r="9" spans="1:74" s="1" customFormat="1" ht="14.45" customHeight="1">
      <c r="B9" s="17"/>
      <c r="AR9" s="17"/>
      <c r="BE9" s="176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25</v>
      </c>
      <c r="AR10" s="17"/>
      <c r="BE10" s="176"/>
      <c r="BS10" s="14" t="s">
        <v>6</v>
      </c>
    </row>
    <row r="11" spans="1:74" s="1" customFormat="1" ht="18.399999999999999" customHeight="1">
      <c r="B11" s="17"/>
      <c r="E11" s="22" t="s">
        <v>26</v>
      </c>
      <c r="AK11" s="24" t="s">
        <v>27</v>
      </c>
      <c r="AN11" s="22" t="s">
        <v>28</v>
      </c>
      <c r="AR11" s="17"/>
      <c r="BE11" s="176"/>
      <c r="BS11" s="14" t="s">
        <v>6</v>
      </c>
    </row>
    <row r="12" spans="1:74" s="1" customFormat="1" ht="6.95" customHeight="1">
      <c r="B12" s="17"/>
      <c r="AR12" s="17"/>
      <c r="BE12" s="176"/>
      <c r="BS12" s="14" t="s">
        <v>6</v>
      </c>
    </row>
    <row r="13" spans="1:74" s="1" customFormat="1" ht="12" customHeight="1">
      <c r="B13" s="17"/>
      <c r="D13" s="24" t="s">
        <v>29</v>
      </c>
      <c r="AK13" s="24" t="s">
        <v>24</v>
      </c>
      <c r="AN13" s="26" t="s">
        <v>30</v>
      </c>
      <c r="AR13" s="17"/>
      <c r="BE13" s="176"/>
      <c r="BS13" s="14" t="s">
        <v>6</v>
      </c>
    </row>
    <row r="14" spans="1:74" ht="12.75">
      <c r="B14" s="17"/>
      <c r="E14" s="181" t="s">
        <v>30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24" t="s">
        <v>27</v>
      </c>
      <c r="AN14" s="26" t="s">
        <v>30</v>
      </c>
      <c r="AR14" s="17"/>
      <c r="BE14" s="176"/>
      <c r="BS14" s="14" t="s">
        <v>6</v>
      </c>
    </row>
    <row r="15" spans="1:74" s="1" customFormat="1" ht="6.95" customHeight="1">
      <c r="B15" s="17"/>
      <c r="AR15" s="17"/>
      <c r="BE15" s="176"/>
      <c r="BS15" s="14" t="s">
        <v>3</v>
      </c>
    </row>
    <row r="16" spans="1:74" s="1" customFormat="1" ht="12" customHeight="1">
      <c r="B16" s="17"/>
      <c r="D16" s="24" t="s">
        <v>31</v>
      </c>
      <c r="AK16" s="24" t="s">
        <v>24</v>
      </c>
      <c r="AN16" s="22" t="s">
        <v>1</v>
      </c>
      <c r="AR16" s="17"/>
      <c r="BE16" s="176"/>
      <c r="BS16" s="14" t="s">
        <v>3</v>
      </c>
    </row>
    <row r="17" spans="1:71" s="1" customFormat="1" ht="18.399999999999999" customHeight="1">
      <c r="B17" s="17"/>
      <c r="E17" s="22" t="s">
        <v>32</v>
      </c>
      <c r="AK17" s="24" t="s">
        <v>27</v>
      </c>
      <c r="AN17" s="22" t="s">
        <v>1</v>
      </c>
      <c r="AR17" s="17"/>
      <c r="BE17" s="176"/>
      <c r="BS17" s="14" t="s">
        <v>33</v>
      </c>
    </row>
    <row r="18" spans="1:71" s="1" customFormat="1" ht="6.95" customHeight="1">
      <c r="B18" s="17"/>
      <c r="AR18" s="17"/>
      <c r="BE18" s="176"/>
      <c r="BS18" s="14" t="s">
        <v>6</v>
      </c>
    </row>
    <row r="19" spans="1:71" s="1" customFormat="1" ht="12" customHeight="1">
      <c r="B19" s="17"/>
      <c r="D19" s="24" t="s">
        <v>34</v>
      </c>
      <c r="AK19" s="24" t="s">
        <v>24</v>
      </c>
      <c r="AN19" s="22" t="s">
        <v>1</v>
      </c>
      <c r="AR19" s="17"/>
      <c r="BE19" s="176"/>
      <c r="BS19" s="14" t="s">
        <v>6</v>
      </c>
    </row>
    <row r="20" spans="1:71" s="1" customFormat="1" ht="18.399999999999999" customHeight="1">
      <c r="B20" s="17"/>
      <c r="E20" s="22" t="s">
        <v>32</v>
      </c>
      <c r="AK20" s="24" t="s">
        <v>27</v>
      </c>
      <c r="AN20" s="22" t="s">
        <v>1</v>
      </c>
      <c r="AR20" s="17"/>
      <c r="BE20" s="176"/>
      <c r="BS20" s="14" t="s">
        <v>33</v>
      </c>
    </row>
    <row r="21" spans="1:71" s="1" customFormat="1" ht="6.95" customHeight="1">
      <c r="B21" s="17"/>
      <c r="AR21" s="17"/>
      <c r="BE21" s="176"/>
    </row>
    <row r="22" spans="1:71" s="1" customFormat="1" ht="12" customHeight="1">
      <c r="B22" s="17"/>
      <c r="D22" s="24" t="s">
        <v>35</v>
      </c>
      <c r="AR22" s="17"/>
      <c r="BE22" s="176"/>
    </row>
    <row r="23" spans="1:71" s="1" customFormat="1" ht="16.5" customHeight="1">
      <c r="B23" s="17"/>
      <c r="E23" s="183" t="s">
        <v>1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R23" s="17"/>
      <c r="BE23" s="176"/>
    </row>
    <row r="24" spans="1:71" s="1" customFormat="1" ht="6.95" customHeight="1">
      <c r="B24" s="17"/>
      <c r="AR24" s="17"/>
      <c r="BE24" s="176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6"/>
    </row>
    <row r="26" spans="1:71" s="2" customFormat="1" ht="25.9" customHeight="1">
      <c r="A26" s="29"/>
      <c r="B26" s="30"/>
      <c r="C26" s="29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4">
        <f>ROUND(AG94,2)</f>
        <v>0</v>
      </c>
      <c r="AL26" s="185"/>
      <c r="AM26" s="185"/>
      <c r="AN26" s="185"/>
      <c r="AO26" s="185"/>
      <c r="AP26" s="29"/>
      <c r="AQ26" s="29"/>
      <c r="AR26" s="30"/>
      <c r="BE26" s="176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6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6" t="s">
        <v>37</v>
      </c>
      <c r="M28" s="186"/>
      <c r="N28" s="186"/>
      <c r="O28" s="186"/>
      <c r="P28" s="186"/>
      <c r="Q28" s="29"/>
      <c r="R28" s="29"/>
      <c r="S28" s="29"/>
      <c r="T28" s="29"/>
      <c r="U28" s="29"/>
      <c r="V28" s="29"/>
      <c r="W28" s="186" t="s">
        <v>38</v>
      </c>
      <c r="X28" s="186"/>
      <c r="Y28" s="186"/>
      <c r="Z28" s="186"/>
      <c r="AA28" s="186"/>
      <c r="AB28" s="186"/>
      <c r="AC28" s="186"/>
      <c r="AD28" s="186"/>
      <c r="AE28" s="186"/>
      <c r="AF28" s="29"/>
      <c r="AG28" s="29"/>
      <c r="AH28" s="29"/>
      <c r="AI28" s="29"/>
      <c r="AJ28" s="29"/>
      <c r="AK28" s="186" t="s">
        <v>39</v>
      </c>
      <c r="AL28" s="186"/>
      <c r="AM28" s="186"/>
      <c r="AN28" s="186"/>
      <c r="AO28" s="186"/>
      <c r="AP28" s="29"/>
      <c r="AQ28" s="29"/>
      <c r="AR28" s="30"/>
      <c r="BE28" s="176"/>
    </row>
    <row r="29" spans="1:71" s="3" customFormat="1" ht="14.45" customHeight="1">
      <c r="B29" s="34"/>
      <c r="D29" s="24" t="s">
        <v>40</v>
      </c>
      <c r="F29" s="35" t="s">
        <v>41</v>
      </c>
      <c r="L29" s="189">
        <v>0.2</v>
      </c>
      <c r="M29" s="188"/>
      <c r="N29" s="188"/>
      <c r="O29" s="188"/>
      <c r="P29" s="188"/>
      <c r="Q29" s="36"/>
      <c r="R29" s="36"/>
      <c r="S29" s="36"/>
      <c r="T29" s="36"/>
      <c r="U29" s="36"/>
      <c r="V29" s="36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F29" s="36"/>
      <c r="AG29" s="36"/>
      <c r="AH29" s="36"/>
      <c r="AI29" s="36"/>
      <c r="AJ29" s="36"/>
      <c r="AK29" s="187">
        <f>ROUND(AV94, 2)</f>
        <v>0</v>
      </c>
      <c r="AL29" s="188"/>
      <c r="AM29" s="188"/>
      <c r="AN29" s="188"/>
      <c r="AO29" s="188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77"/>
    </row>
    <row r="30" spans="1:71" s="3" customFormat="1" ht="14.45" customHeight="1">
      <c r="B30" s="34"/>
      <c r="F30" s="35" t="s">
        <v>42</v>
      </c>
      <c r="L30" s="189">
        <v>0.2</v>
      </c>
      <c r="M30" s="188"/>
      <c r="N30" s="188"/>
      <c r="O30" s="188"/>
      <c r="P30" s="188"/>
      <c r="Q30" s="36"/>
      <c r="R30" s="36"/>
      <c r="S30" s="36"/>
      <c r="T30" s="36"/>
      <c r="U30" s="36"/>
      <c r="V30" s="36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F30" s="36"/>
      <c r="AG30" s="36"/>
      <c r="AH30" s="36"/>
      <c r="AI30" s="36"/>
      <c r="AJ30" s="36"/>
      <c r="AK30" s="187">
        <f>ROUND(AW94, 2)</f>
        <v>0</v>
      </c>
      <c r="AL30" s="188"/>
      <c r="AM30" s="188"/>
      <c r="AN30" s="188"/>
      <c r="AO30" s="188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77"/>
    </row>
    <row r="31" spans="1:71" s="3" customFormat="1" ht="14.45" hidden="1" customHeight="1">
      <c r="B31" s="34"/>
      <c r="F31" s="24" t="s">
        <v>43</v>
      </c>
      <c r="L31" s="192">
        <v>0.2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4"/>
      <c r="BE31" s="177"/>
    </row>
    <row r="32" spans="1:71" s="3" customFormat="1" ht="14.45" hidden="1" customHeight="1">
      <c r="B32" s="34"/>
      <c r="F32" s="24" t="s">
        <v>44</v>
      </c>
      <c r="L32" s="192">
        <v>0.2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4"/>
      <c r="BE32" s="177"/>
    </row>
    <row r="33" spans="1:57" s="3" customFormat="1" ht="14.45" hidden="1" customHeight="1">
      <c r="B33" s="34"/>
      <c r="F33" s="35" t="s">
        <v>45</v>
      </c>
      <c r="L33" s="189">
        <v>0</v>
      </c>
      <c r="M33" s="188"/>
      <c r="N33" s="188"/>
      <c r="O33" s="188"/>
      <c r="P33" s="188"/>
      <c r="Q33" s="36"/>
      <c r="R33" s="36"/>
      <c r="S33" s="36"/>
      <c r="T33" s="36"/>
      <c r="U33" s="36"/>
      <c r="V33" s="36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F33" s="36"/>
      <c r="AG33" s="36"/>
      <c r="AH33" s="36"/>
      <c r="AI33" s="36"/>
      <c r="AJ33" s="36"/>
      <c r="AK33" s="187">
        <v>0</v>
      </c>
      <c r="AL33" s="188"/>
      <c r="AM33" s="188"/>
      <c r="AN33" s="188"/>
      <c r="AO33" s="188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77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6"/>
    </row>
    <row r="35" spans="1:57" s="2" customFormat="1" ht="25.9" customHeight="1">
      <c r="A35" s="29"/>
      <c r="B35" s="30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193" t="s">
        <v>48</v>
      </c>
      <c r="Y35" s="194"/>
      <c r="Z35" s="194"/>
      <c r="AA35" s="194"/>
      <c r="AB35" s="194"/>
      <c r="AC35" s="40"/>
      <c r="AD35" s="40"/>
      <c r="AE35" s="40"/>
      <c r="AF35" s="40"/>
      <c r="AG35" s="40"/>
      <c r="AH35" s="40"/>
      <c r="AI35" s="40"/>
      <c r="AJ35" s="40"/>
      <c r="AK35" s="195">
        <f>SUM(AK26:AK33)</f>
        <v>0</v>
      </c>
      <c r="AL35" s="194"/>
      <c r="AM35" s="194"/>
      <c r="AN35" s="194"/>
      <c r="AO35" s="196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51</v>
      </c>
      <c r="AI60" s="32"/>
      <c r="AJ60" s="32"/>
      <c r="AK60" s="32"/>
      <c r="AL60" s="32"/>
      <c r="AM60" s="45" t="s">
        <v>52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54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51</v>
      </c>
      <c r="AI75" s="32"/>
      <c r="AJ75" s="32"/>
      <c r="AK75" s="32"/>
      <c r="AL75" s="32"/>
      <c r="AM75" s="45" t="s">
        <v>52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0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0" s="2" customFormat="1" ht="24.95" customHeight="1">
      <c r="A82" s="29"/>
      <c r="B82" s="30"/>
      <c r="C82" s="18" t="s">
        <v>55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51"/>
      <c r="C84" s="24" t="s">
        <v>12</v>
      </c>
      <c r="L84" s="4" t="str">
        <f>K5</f>
        <v>05/2022</v>
      </c>
      <c r="AR84" s="51"/>
    </row>
    <row r="85" spans="1:90" s="5" customFormat="1" ht="36.950000000000003" customHeight="1">
      <c r="B85" s="52"/>
      <c r="C85" s="53" t="s">
        <v>15</v>
      </c>
      <c r="L85" s="197" t="str">
        <f>K6</f>
        <v>Rekonštrukcia učebne ako súčasť informačného bodu v rámci projektu: SAVE WETLANDS TOGETHER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R85" s="52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Štiavnické Bane 128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9" t="str">
        <f>IF(AN8= "","",AN8)</f>
        <v>1. 6. 2022</v>
      </c>
      <c r="AN87" s="199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Zš S MŠ M. Hella Štiavnické Bane č. 128, 969 81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31</v>
      </c>
      <c r="AJ89" s="29"/>
      <c r="AK89" s="29"/>
      <c r="AL89" s="29"/>
      <c r="AM89" s="200" t="str">
        <f>IF(E17="","",E17)</f>
        <v xml:space="preserve"> </v>
      </c>
      <c r="AN89" s="201"/>
      <c r="AO89" s="201"/>
      <c r="AP89" s="201"/>
      <c r="AQ89" s="29"/>
      <c r="AR89" s="30"/>
      <c r="AS89" s="202" t="s">
        <v>56</v>
      </c>
      <c r="AT89" s="203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0" s="2" customFormat="1" ht="15.2" customHeight="1">
      <c r="A90" s="29"/>
      <c r="B90" s="30"/>
      <c r="C90" s="24" t="s">
        <v>29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34</v>
      </c>
      <c r="AJ90" s="29"/>
      <c r="AK90" s="29"/>
      <c r="AL90" s="29"/>
      <c r="AM90" s="200" t="str">
        <f>IF(E20="","",E20)</f>
        <v xml:space="preserve"> </v>
      </c>
      <c r="AN90" s="201"/>
      <c r="AO90" s="201"/>
      <c r="AP90" s="201"/>
      <c r="AQ90" s="29"/>
      <c r="AR90" s="30"/>
      <c r="AS90" s="204"/>
      <c r="AT90" s="205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4"/>
      <c r="AT91" s="205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0" s="2" customFormat="1" ht="29.25" customHeight="1">
      <c r="A92" s="29"/>
      <c r="B92" s="30"/>
      <c r="C92" s="206" t="s">
        <v>57</v>
      </c>
      <c r="D92" s="207"/>
      <c r="E92" s="207"/>
      <c r="F92" s="207"/>
      <c r="G92" s="207"/>
      <c r="H92" s="60"/>
      <c r="I92" s="208" t="s">
        <v>58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59</v>
      </c>
      <c r="AH92" s="207"/>
      <c r="AI92" s="207"/>
      <c r="AJ92" s="207"/>
      <c r="AK92" s="207"/>
      <c r="AL92" s="207"/>
      <c r="AM92" s="207"/>
      <c r="AN92" s="208" t="s">
        <v>60</v>
      </c>
      <c r="AO92" s="207"/>
      <c r="AP92" s="210"/>
      <c r="AQ92" s="61" t="s">
        <v>61</v>
      </c>
      <c r="AR92" s="30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0" s="6" customFormat="1" ht="32.450000000000003" customHeight="1">
      <c r="B94" s="68"/>
      <c r="C94" s="69" t="s">
        <v>74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75</v>
      </c>
      <c r="BT94" s="77" t="s">
        <v>76</v>
      </c>
      <c r="BV94" s="77" t="s">
        <v>77</v>
      </c>
      <c r="BW94" s="77" t="s">
        <v>4</v>
      </c>
      <c r="BX94" s="77" t="s">
        <v>78</v>
      </c>
      <c r="CL94" s="77" t="s">
        <v>1</v>
      </c>
    </row>
    <row r="95" spans="1:90" s="7" customFormat="1" ht="37.5" customHeight="1">
      <c r="A95" s="78" t="s">
        <v>79</v>
      </c>
      <c r="B95" s="79"/>
      <c r="C95" s="80"/>
      <c r="D95" s="213" t="s">
        <v>13</v>
      </c>
      <c r="E95" s="213"/>
      <c r="F95" s="213"/>
      <c r="G95" s="213"/>
      <c r="H95" s="213"/>
      <c r="I95" s="81"/>
      <c r="J95" s="213" t="s">
        <v>16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'05-2022 - Rekonštrukcia u...'!J28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82" t="s">
        <v>80</v>
      </c>
      <c r="AR95" s="79"/>
      <c r="AS95" s="83">
        <v>0</v>
      </c>
      <c r="AT95" s="84">
        <f>ROUND(SUM(AV95:AW95),2)</f>
        <v>0</v>
      </c>
      <c r="AU95" s="85">
        <f>'05-2022 - Rekonštrukcia u...'!P133</f>
        <v>0</v>
      </c>
      <c r="AV95" s="84">
        <f>'05-2022 - Rekonštrukcia u...'!J31</f>
        <v>0</v>
      </c>
      <c r="AW95" s="84">
        <f>'05-2022 - Rekonštrukcia u...'!J32</f>
        <v>0</v>
      </c>
      <c r="AX95" s="84">
        <f>'05-2022 - Rekonštrukcia u...'!J33</f>
        <v>0</v>
      </c>
      <c r="AY95" s="84">
        <f>'05-2022 - Rekonštrukcia u...'!J34</f>
        <v>0</v>
      </c>
      <c r="AZ95" s="84">
        <f>'05-2022 - Rekonštrukcia u...'!F31</f>
        <v>0</v>
      </c>
      <c r="BA95" s="84">
        <f>'05-2022 - Rekonštrukcia u...'!F32</f>
        <v>0</v>
      </c>
      <c r="BB95" s="84">
        <f>'05-2022 - Rekonštrukcia u...'!F33</f>
        <v>0</v>
      </c>
      <c r="BC95" s="84">
        <f>'05-2022 - Rekonštrukcia u...'!F34</f>
        <v>0</v>
      </c>
      <c r="BD95" s="86">
        <f>'05-2022 - Rekonštrukcia u...'!F35</f>
        <v>0</v>
      </c>
      <c r="BT95" s="87" t="s">
        <v>81</v>
      </c>
      <c r="BU95" s="87" t="s">
        <v>82</v>
      </c>
      <c r="BV95" s="87" t="s">
        <v>77</v>
      </c>
      <c r="BW95" s="87" t="s">
        <v>4</v>
      </c>
      <c r="BX95" s="87" t="s">
        <v>78</v>
      </c>
      <c r="CL95" s="87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5-2022 - Rekonštrukcia u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4"/>
  <sheetViews>
    <sheetView showGridLines="0" tabSelected="1" workbookViewId="0">
      <selection activeCell="H15" sqref="H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1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4" t="s">
        <v>4</v>
      </c>
      <c r="AZ2" s="88" t="s">
        <v>83</v>
      </c>
      <c r="BA2" s="88" t="s">
        <v>84</v>
      </c>
      <c r="BB2" s="88" t="s">
        <v>85</v>
      </c>
      <c r="BC2" s="88" t="s">
        <v>86</v>
      </c>
      <c r="BD2" s="88" t="s">
        <v>87</v>
      </c>
    </row>
    <row r="3" spans="1:5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56" s="1" customFormat="1" ht="24.95" customHeight="1">
      <c r="B4" s="17"/>
      <c r="D4" s="18" t="s">
        <v>88</v>
      </c>
      <c r="L4" s="17"/>
      <c r="M4" s="89" t="s">
        <v>9</v>
      </c>
      <c r="AT4" s="14" t="s">
        <v>3</v>
      </c>
    </row>
    <row r="5" spans="1:56" s="1" customFormat="1" ht="6.95" customHeight="1">
      <c r="B5" s="17"/>
      <c r="L5" s="17"/>
    </row>
    <row r="6" spans="1:56" s="2" customFormat="1" ht="12" customHeight="1">
      <c r="A6" s="29"/>
      <c r="B6" s="30"/>
      <c r="C6" s="29"/>
      <c r="D6" s="24" t="s">
        <v>15</v>
      </c>
      <c r="E6" s="29"/>
      <c r="F6" s="29"/>
      <c r="G6" s="29"/>
      <c r="H6" s="29"/>
      <c r="I6" s="29"/>
      <c r="J6" s="29"/>
      <c r="K6" s="29"/>
      <c r="L6" s="42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56" s="2" customFormat="1" ht="30" customHeight="1">
      <c r="A7" s="29"/>
      <c r="B7" s="30"/>
      <c r="C7" s="29"/>
      <c r="D7" s="29"/>
      <c r="E7" s="197" t="s">
        <v>655</v>
      </c>
      <c r="F7" s="217"/>
      <c r="G7" s="217"/>
      <c r="H7" s="217"/>
      <c r="I7" s="29"/>
      <c r="J7" s="29"/>
      <c r="K7" s="29"/>
      <c r="L7" s="42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56" s="2" customFormat="1" ht="11.25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56" s="2" customFormat="1" ht="12" customHeight="1">
      <c r="A9" s="29"/>
      <c r="B9" s="30"/>
      <c r="C9" s="29"/>
      <c r="D9" s="24" t="s">
        <v>17</v>
      </c>
      <c r="E9" s="29"/>
      <c r="F9" s="22" t="s">
        <v>1</v>
      </c>
      <c r="G9" s="29"/>
      <c r="H9" s="29"/>
      <c r="I9" s="24" t="s">
        <v>18</v>
      </c>
      <c r="J9" s="22" t="s">
        <v>1</v>
      </c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56" s="2" customFormat="1" ht="12" customHeight="1">
      <c r="A10" s="29"/>
      <c r="B10" s="30"/>
      <c r="C10" s="29"/>
      <c r="D10" s="24" t="s">
        <v>19</v>
      </c>
      <c r="E10" s="29"/>
      <c r="F10" s="22" t="s">
        <v>20</v>
      </c>
      <c r="G10" s="29"/>
      <c r="H10" s="29"/>
      <c r="I10" s="24" t="s">
        <v>21</v>
      </c>
      <c r="J10" s="55" t="str">
        <f>'Rekapitulácia stavby'!AN8</f>
        <v>1. 6. 2022</v>
      </c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5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56" s="2" customFormat="1" ht="12" customHeight="1">
      <c r="A12" s="29"/>
      <c r="B12" s="30"/>
      <c r="C12" s="29"/>
      <c r="D12" s="24" t="s">
        <v>23</v>
      </c>
      <c r="E12" s="29"/>
      <c r="F12" s="29"/>
      <c r="G12" s="29"/>
      <c r="H12" s="29"/>
      <c r="I12" s="24" t="s">
        <v>24</v>
      </c>
      <c r="J12" s="22" t="s">
        <v>25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56" s="2" customFormat="1" ht="18" customHeight="1">
      <c r="A13" s="29"/>
      <c r="B13" s="30"/>
      <c r="C13" s="29"/>
      <c r="D13" s="29"/>
      <c r="E13" s="22" t="s">
        <v>26</v>
      </c>
      <c r="F13" s="29"/>
      <c r="G13" s="29"/>
      <c r="H13" s="29"/>
      <c r="I13" s="24" t="s">
        <v>27</v>
      </c>
      <c r="J13" s="22" t="s">
        <v>28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5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56" s="2" customFormat="1" ht="12" customHeight="1">
      <c r="A15" s="29"/>
      <c r="B15" s="30"/>
      <c r="C15" s="29"/>
      <c r="D15" s="24" t="s">
        <v>29</v>
      </c>
      <c r="E15" s="29"/>
      <c r="F15" s="29"/>
      <c r="G15" s="29"/>
      <c r="H15" s="29"/>
      <c r="I15" s="24" t="s">
        <v>24</v>
      </c>
      <c r="J15" s="25" t="str">
        <f>'Rekapitulácia stavby'!AN13</f>
        <v>Vyplň údaj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56" s="2" customFormat="1" ht="18" customHeight="1">
      <c r="A16" s="29"/>
      <c r="B16" s="30"/>
      <c r="C16" s="29"/>
      <c r="D16" s="29"/>
      <c r="E16" s="218" t="str">
        <f>'Rekapitulácia stavby'!E14</f>
        <v>Vyplň údaj</v>
      </c>
      <c r="F16" s="178"/>
      <c r="G16" s="178"/>
      <c r="H16" s="178"/>
      <c r="I16" s="24" t="s">
        <v>27</v>
      </c>
      <c r="J16" s="25" t="str">
        <f>'Rekapitulácia stavby'!AN14</f>
        <v>Vyplň údaj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31</v>
      </c>
      <c r="E18" s="29"/>
      <c r="F18" s="29"/>
      <c r="G18" s="29"/>
      <c r="H18" s="29"/>
      <c r="I18" s="24" t="s">
        <v>24</v>
      </c>
      <c r="J18" s="22" t="str">
        <f>IF('Rekapitulácia stavby'!AN16="","",'Rekapitulácia stavby'!AN16)</f>
        <v/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tr">
        <f>IF('Rekapitulácia stavby'!E17="","",'Rekapitulácia stavby'!E17)</f>
        <v xml:space="preserve"> </v>
      </c>
      <c r="F19" s="29"/>
      <c r="G19" s="29"/>
      <c r="H19" s="29"/>
      <c r="I19" s="24" t="s">
        <v>27</v>
      </c>
      <c r="J19" s="22" t="str">
        <f>IF('Rekapitulácia stavby'!AN17="","",'Rekapitulácia stavby'!AN17)</f>
        <v/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34</v>
      </c>
      <c r="E21" s="29"/>
      <c r="F21" s="29"/>
      <c r="G21" s="29"/>
      <c r="H21" s="29"/>
      <c r="I21" s="24" t="s">
        <v>24</v>
      </c>
      <c r="J21" s="22" t="str">
        <f>IF('Rekapitulácia stavby'!AN19="","",'Rekapitulácia stavby'!AN19)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2" t="str">
        <f>IF('Rekapitulácia stavby'!E20="","",'Rekapitulácia stavby'!E20)</f>
        <v xml:space="preserve"> </v>
      </c>
      <c r="F22" s="29"/>
      <c r="G22" s="29"/>
      <c r="H22" s="29"/>
      <c r="I22" s="24" t="s">
        <v>27</v>
      </c>
      <c r="J22" s="22" t="str">
        <f>IF('Rekapitulácia stavby'!AN20="","",'Rekapitulácia stavby'!AN20)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35</v>
      </c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>
      <c r="A25" s="90"/>
      <c r="B25" s="91"/>
      <c r="C25" s="90"/>
      <c r="D25" s="90"/>
      <c r="E25" s="183" t="s">
        <v>1</v>
      </c>
      <c r="F25" s="183"/>
      <c r="G25" s="183"/>
      <c r="H25" s="183"/>
      <c r="I25" s="90"/>
      <c r="J25" s="90"/>
      <c r="K25" s="90"/>
      <c r="L25" s="92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66"/>
      <c r="E27" s="66"/>
      <c r="F27" s="66"/>
      <c r="G27" s="66"/>
      <c r="H27" s="66"/>
      <c r="I27" s="66"/>
      <c r="J27" s="66"/>
      <c r="K27" s="66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>
      <c r="A28" s="29"/>
      <c r="B28" s="30"/>
      <c r="C28" s="29"/>
      <c r="D28" s="93" t="s">
        <v>36</v>
      </c>
      <c r="E28" s="29"/>
      <c r="F28" s="29"/>
      <c r="G28" s="29"/>
      <c r="H28" s="29"/>
      <c r="I28" s="29"/>
      <c r="J28" s="71">
        <f>ROUND(J133, 2)</f>
        <v>0</v>
      </c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9"/>
      <c r="E30" s="29"/>
      <c r="F30" s="33" t="s">
        <v>38</v>
      </c>
      <c r="G30" s="29"/>
      <c r="H30" s="29"/>
      <c r="I30" s="33" t="s">
        <v>37</v>
      </c>
      <c r="J30" s="33" t="s">
        <v>39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4" t="s">
        <v>40</v>
      </c>
      <c r="E31" s="35" t="s">
        <v>41</v>
      </c>
      <c r="F31" s="95">
        <f>ROUND((SUM(BE133:BE273)),  2)</f>
        <v>0</v>
      </c>
      <c r="G31" s="96"/>
      <c r="H31" s="96"/>
      <c r="I31" s="97">
        <v>0.2</v>
      </c>
      <c r="J31" s="95">
        <f>ROUND(((SUM(BE133:BE273))*I31),  2)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35" t="s">
        <v>42</v>
      </c>
      <c r="F32" s="95">
        <f>ROUND((SUM(BF133:BF273)),  2)</f>
        <v>0</v>
      </c>
      <c r="G32" s="96"/>
      <c r="H32" s="96"/>
      <c r="I32" s="97">
        <v>0.2</v>
      </c>
      <c r="J32" s="95">
        <f>ROUND(((SUM(BF133:BF273))*I32), 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29"/>
      <c r="E33" s="24" t="s">
        <v>43</v>
      </c>
      <c r="F33" s="98">
        <f>ROUND((SUM(BG133:BG273)),  2)</f>
        <v>0</v>
      </c>
      <c r="G33" s="29"/>
      <c r="H33" s="29"/>
      <c r="I33" s="99">
        <v>0.2</v>
      </c>
      <c r="J33" s="98">
        <f>0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44</v>
      </c>
      <c r="F34" s="98">
        <f>ROUND((SUM(BH133:BH273)),  2)</f>
        <v>0</v>
      </c>
      <c r="G34" s="29"/>
      <c r="H34" s="29"/>
      <c r="I34" s="99">
        <v>0.2</v>
      </c>
      <c r="J34" s="98">
        <f>0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35" t="s">
        <v>45</v>
      </c>
      <c r="F35" s="95">
        <f>ROUND((SUM(BI133:BI273)),  2)</f>
        <v>0</v>
      </c>
      <c r="G35" s="96"/>
      <c r="H35" s="96"/>
      <c r="I35" s="97">
        <v>0</v>
      </c>
      <c r="J35" s="95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>
      <c r="A37" s="29"/>
      <c r="B37" s="30"/>
      <c r="C37" s="100"/>
      <c r="D37" s="101" t="s">
        <v>46</v>
      </c>
      <c r="E37" s="60"/>
      <c r="F37" s="60"/>
      <c r="G37" s="102" t="s">
        <v>47</v>
      </c>
      <c r="H37" s="103" t="s">
        <v>48</v>
      </c>
      <c r="I37" s="60"/>
      <c r="J37" s="104">
        <f>SUM(J28:J35)</f>
        <v>0</v>
      </c>
      <c r="K37" s="105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06" t="s">
        <v>52</v>
      </c>
      <c r="G61" s="45" t="s">
        <v>51</v>
      </c>
      <c r="H61" s="32"/>
      <c r="I61" s="32"/>
      <c r="J61" s="107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06" t="s">
        <v>52</v>
      </c>
      <c r="G76" s="45" t="s">
        <v>51</v>
      </c>
      <c r="H76" s="32"/>
      <c r="I76" s="32"/>
      <c r="J76" s="107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30" customHeight="1">
      <c r="A85" s="29"/>
      <c r="B85" s="30"/>
      <c r="C85" s="29"/>
      <c r="D85" s="29"/>
      <c r="E85" s="197" t="str">
        <f>E7</f>
        <v>Rekonštrukcia učebne ako súčasť informačného bodu v rámci projektu: SAVE WETLANDS TOGETHER</v>
      </c>
      <c r="F85" s="217"/>
      <c r="G85" s="217"/>
      <c r="H85" s="21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>
      <c r="A87" s="29"/>
      <c r="B87" s="30"/>
      <c r="C87" s="24" t="s">
        <v>19</v>
      </c>
      <c r="D87" s="29"/>
      <c r="E87" s="29"/>
      <c r="F87" s="22" t="str">
        <f>F10</f>
        <v>Štiavnické Bane 128</v>
      </c>
      <c r="G87" s="29"/>
      <c r="H87" s="29"/>
      <c r="I87" s="24" t="s">
        <v>21</v>
      </c>
      <c r="J87" s="55" t="str">
        <f>IF(J10="","",J10)</f>
        <v>1. 6. 2022</v>
      </c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customHeight="1">
      <c r="A89" s="29"/>
      <c r="B89" s="30"/>
      <c r="C89" s="24" t="s">
        <v>23</v>
      </c>
      <c r="D89" s="29"/>
      <c r="E89" s="29"/>
      <c r="F89" s="22" t="str">
        <f>E13</f>
        <v>Zš S MŠ M. Hella Štiavnické Bane č. 128, 969 81</v>
      </c>
      <c r="G89" s="29"/>
      <c r="H89" s="29"/>
      <c r="I89" s="24" t="s">
        <v>31</v>
      </c>
      <c r="J89" s="27" t="str">
        <f>E19</f>
        <v xml:space="preserve"> 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customHeight="1">
      <c r="A90" s="29"/>
      <c r="B90" s="30"/>
      <c r="C90" s="24" t="s">
        <v>29</v>
      </c>
      <c r="D90" s="29"/>
      <c r="E90" s="29"/>
      <c r="F90" s="22" t="str">
        <f>IF(E16="","",E16)</f>
        <v>Vyplň údaj</v>
      </c>
      <c r="G90" s="29"/>
      <c r="H90" s="29"/>
      <c r="I90" s="24" t="s">
        <v>34</v>
      </c>
      <c r="J90" s="27" t="str">
        <f>E22</f>
        <v xml:space="preserve"> </v>
      </c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>
      <c r="A92" s="29"/>
      <c r="B92" s="30"/>
      <c r="C92" s="108" t="s">
        <v>90</v>
      </c>
      <c r="D92" s="100"/>
      <c r="E92" s="100"/>
      <c r="F92" s="100"/>
      <c r="G92" s="100"/>
      <c r="H92" s="100"/>
      <c r="I92" s="100"/>
      <c r="J92" s="109" t="s">
        <v>91</v>
      </c>
      <c r="K92" s="100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customHeight="1">
      <c r="A94" s="29"/>
      <c r="B94" s="30"/>
      <c r="C94" s="110" t="s">
        <v>92</v>
      </c>
      <c r="D94" s="29"/>
      <c r="E94" s="29"/>
      <c r="F94" s="29"/>
      <c r="G94" s="29"/>
      <c r="H94" s="29"/>
      <c r="I94" s="29"/>
      <c r="J94" s="71">
        <f>J133</f>
        <v>0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93</v>
      </c>
    </row>
    <row r="95" spans="1:47" s="9" customFormat="1" ht="24.95" customHeight="1">
      <c r="B95" s="111"/>
      <c r="D95" s="112" t="s">
        <v>94</v>
      </c>
      <c r="E95" s="113"/>
      <c r="F95" s="113"/>
      <c r="G95" s="113"/>
      <c r="H95" s="113"/>
      <c r="I95" s="113"/>
      <c r="J95" s="114">
        <f>J134</f>
        <v>0</v>
      </c>
      <c r="L95" s="111"/>
    </row>
    <row r="96" spans="1:47" s="10" customFormat="1" ht="19.899999999999999" customHeight="1">
      <c r="B96" s="115"/>
      <c r="D96" s="116" t="s">
        <v>95</v>
      </c>
      <c r="E96" s="117"/>
      <c r="F96" s="117"/>
      <c r="G96" s="117"/>
      <c r="H96" s="117"/>
      <c r="I96" s="117"/>
      <c r="J96" s="118">
        <f>J135</f>
        <v>0</v>
      </c>
      <c r="L96" s="115"/>
    </row>
    <row r="97" spans="2:12" s="10" customFormat="1" ht="19.899999999999999" customHeight="1">
      <c r="B97" s="115"/>
      <c r="D97" s="116" t="s">
        <v>96</v>
      </c>
      <c r="E97" s="117"/>
      <c r="F97" s="117"/>
      <c r="G97" s="117"/>
      <c r="H97" s="117"/>
      <c r="I97" s="117"/>
      <c r="J97" s="118">
        <f>J147</f>
        <v>0</v>
      </c>
      <c r="L97" s="115"/>
    </row>
    <row r="98" spans="2:12" s="10" customFormat="1" ht="19.899999999999999" customHeight="1">
      <c r="B98" s="115"/>
      <c r="D98" s="116" t="s">
        <v>97</v>
      </c>
      <c r="E98" s="117"/>
      <c r="F98" s="117"/>
      <c r="G98" s="117"/>
      <c r="H98" s="117"/>
      <c r="I98" s="117"/>
      <c r="J98" s="118">
        <f>J164</f>
        <v>0</v>
      </c>
      <c r="L98" s="115"/>
    </row>
    <row r="99" spans="2:12" s="9" customFormat="1" ht="24.95" customHeight="1">
      <c r="B99" s="111"/>
      <c r="D99" s="112" t="s">
        <v>98</v>
      </c>
      <c r="E99" s="113"/>
      <c r="F99" s="113"/>
      <c r="G99" s="113"/>
      <c r="H99" s="113"/>
      <c r="I99" s="113"/>
      <c r="J99" s="114">
        <f>J166</f>
        <v>0</v>
      </c>
      <c r="L99" s="111"/>
    </row>
    <row r="100" spans="2:12" s="10" customFormat="1" ht="19.899999999999999" customHeight="1">
      <c r="B100" s="115"/>
      <c r="D100" s="116" t="s">
        <v>99</v>
      </c>
      <c r="E100" s="117"/>
      <c r="F100" s="117"/>
      <c r="G100" s="117"/>
      <c r="H100" s="117"/>
      <c r="I100" s="117"/>
      <c r="J100" s="118">
        <f>J167</f>
        <v>0</v>
      </c>
      <c r="L100" s="115"/>
    </row>
    <row r="101" spans="2:12" s="10" customFormat="1" ht="19.899999999999999" customHeight="1">
      <c r="B101" s="115"/>
      <c r="D101" s="116" t="s">
        <v>100</v>
      </c>
      <c r="E101" s="117"/>
      <c r="F101" s="117"/>
      <c r="G101" s="117"/>
      <c r="H101" s="117"/>
      <c r="I101" s="117"/>
      <c r="J101" s="118">
        <f>J173</f>
        <v>0</v>
      </c>
      <c r="L101" s="115"/>
    </row>
    <row r="102" spans="2:12" s="10" customFormat="1" ht="19.899999999999999" customHeight="1">
      <c r="B102" s="115"/>
      <c r="D102" s="116" t="s">
        <v>101</v>
      </c>
      <c r="E102" s="117"/>
      <c r="F102" s="117"/>
      <c r="G102" s="117"/>
      <c r="H102" s="117"/>
      <c r="I102" s="117"/>
      <c r="J102" s="118">
        <f>J176</f>
        <v>0</v>
      </c>
      <c r="L102" s="115"/>
    </row>
    <row r="103" spans="2:12" s="10" customFormat="1" ht="19.899999999999999" customHeight="1">
      <c r="B103" s="115"/>
      <c r="D103" s="116" t="s">
        <v>102</v>
      </c>
      <c r="E103" s="117"/>
      <c r="F103" s="117"/>
      <c r="G103" s="117"/>
      <c r="H103" s="117"/>
      <c r="I103" s="117"/>
      <c r="J103" s="118">
        <f>J180</f>
        <v>0</v>
      </c>
      <c r="L103" s="115"/>
    </row>
    <row r="104" spans="2:12" s="10" customFormat="1" ht="19.899999999999999" customHeight="1">
      <c r="B104" s="115"/>
      <c r="D104" s="116" t="s">
        <v>103</v>
      </c>
      <c r="E104" s="117"/>
      <c r="F104" s="117"/>
      <c r="G104" s="117"/>
      <c r="H104" s="117"/>
      <c r="I104" s="117"/>
      <c r="J104" s="118">
        <f>J187</f>
        <v>0</v>
      </c>
      <c r="L104" s="115"/>
    </row>
    <row r="105" spans="2:12" s="10" customFormat="1" ht="19.899999999999999" customHeight="1">
      <c r="B105" s="115"/>
      <c r="D105" s="116" t="s">
        <v>104</v>
      </c>
      <c r="E105" s="117"/>
      <c r="F105" s="117"/>
      <c r="G105" s="117"/>
      <c r="H105" s="117"/>
      <c r="I105" s="117"/>
      <c r="J105" s="118">
        <f>J194</f>
        <v>0</v>
      </c>
      <c r="L105" s="115"/>
    </row>
    <row r="106" spans="2:12" s="10" customFormat="1" ht="19.899999999999999" customHeight="1">
      <c r="B106" s="115"/>
      <c r="D106" s="116" t="s">
        <v>105</v>
      </c>
      <c r="E106" s="117"/>
      <c r="F106" s="117"/>
      <c r="G106" s="117"/>
      <c r="H106" s="117"/>
      <c r="I106" s="117"/>
      <c r="J106" s="118">
        <f>J196</f>
        <v>0</v>
      </c>
      <c r="L106" s="115"/>
    </row>
    <row r="107" spans="2:12" s="10" customFormat="1" ht="19.899999999999999" customHeight="1">
      <c r="B107" s="115"/>
      <c r="D107" s="116" t="s">
        <v>106</v>
      </c>
      <c r="E107" s="117"/>
      <c r="F107" s="117"/>
      <c r="G107" s="117"/>
      <c r="H107" s="117"/>
      <c r="I107" s="117"/>
      <c r="J107" s="118">
        <f>J204</f>
        <v>0</v>
      </c>
      <c r="L107" s="115"/>
    </row>
    <row r="108" spans="2:12" s="10" customFormat="1" ht="19.899999999999999" customHeight="1">
      <c r="B108" s="115"/>
      <c r="D108" s="116" t="s">
        <v>107</v>
      </c>
      <c r="E108" s="117"/>
      <c r="F108" s="117"/>
      <c r="G108" s="117"/>
      <c r="H108" s="117"/>
      <c r="I108" s="117"/>
      <c r="J108" s="118">
        <f>J207</f>
        <v>0</v>
      </c>
      <c r="L108" s="115"/>
    </row>
    <row r="109" spans="2:12" s="10" customFormat="1" ht="19.899999999999999" customHeight="1">
      <c r="B109" s="115"/>
      <c r="D109" s="116" t="s">
        <v>108</v>
      </c>
      <c r="E109" s="117"/>
      <c r="F109" s="117"/>
      <c r="G109" s="117"/>
      <c r="H109" s="117"/>
      <c r="I109" s="117"/>
      <c r="J109" s="118">
        <f>J213</f>
        <v>0</v>
      </c>
      <c r="L109" s="115"/>
    </row>
    <row r="110" spans="2:12" s="10" customFormat="1" ht="19.899999999999999" customHeight="1">
      <c r="B110" s="115"/>
      <c r="D110" s="116" t="s">
        <v>109</v>
      </c>
      <c r="E110" s="117"/>
      <c r="F110" s="117"/>
      <c r="G110" s="117"/>
      <c r="H110" s="117"/>
      <c r="I110" s="117"/>
      <c r="J110" s="118">
        <f>J217</f>
        <v>0</v>
      </c>
      <c r="L110" s="115"/>
    </row>
    <row r="111" spans="2:12" s="9" customFormat="1" ht="24.95" customHeight="1">
      <c r="B111" s="111"/>
      <c r="D111" s="112" t="s">
        <v>110</v>
      </c>
      <c r="E111" s="113"/>
      <c r="F111" s="113"/>
      <c r="G111" s="113"/>
      <c r="H111" s="113"/>
      <c r="I111" s="113"/>
      <c r="J111" s="114">
        <f>J219</f>
        <v>0</v>
      </c>
      <c r="L111" s="111"/>
    </row>
    <row r="112" spans="2:12" s="10" customFormat="1" ht="19.899999999999999" customHeight="1">
      <c r="B112" s="115"/>
      <c r="D112" s="116" t="s">
        <v>111</v>
      </c>
      <c r="E112" s="117"/>
      <c r="F112" s="117"/>
      <c r="G112" s="117"/>
      <c r="H112" s="117"/>
      <c r="I112" s="117"/>
      <c r="J112" s="118">
        <f>J220</f>
        <v>0</v>
      </c>
      <c r="L112" s="115"/>
    </row>
    <row r="113" spans="1:31" s="10" customFormat="1" ht="19.899999999999999" customHeight="1">
      <c r="B113" s="115"/>
      <c r="D113" s="116" t="s">
        <v>112</v>
      </c>
      <c r="E113" s="117"/>
      <c r="F113" s="117"/>
      <c r="G113" s="117"/>
      <c r="H113" s="117"/>
      <c r="I113" s="117"/>
      <c r="J113" s="118">
        <f>J259</f>
        <v>0</v>
      </c>
      <c r="L113" s="115"/>
    </row>
    <row r="114" spans="1:31" s="10" customFormat="1" ht="19.899999999999999" customHeight="1">
      <c r="B114" s="115"/>
      <c r="D114" s="116" t="s">
        <v>113</v>
      </c>
      <c r="E114" s="117"/>
      <c r="F114" s="117"/>
      <c r="G114" s="117"/>
      <c r="H114" s="117"/>
      <c r="I114" s="117"/>
      <c r="J114" s="118">
        <f>J266</f>
        <v>0</v>
      </c>
      <c r="L114" s="115"/>
    </row>
    <row r="115" spans="1:31" s="9" customFormat="1" ht="24.95" customHeight="1">
      <c r="B115" s="111"/>
      <c r="D115" s="112" t="s">
        <v>114</v>
      </c>
      <c r="E115" s="113"/>
      <c r="F115" s="113"/>
      <c r="G115" s="113"/>
      <c r="H115" s="113"/>
      <c r="I115" s="113"/>
      <c r="J115" s="114">
        <f>J271</f>
        <v>0</v>
      </c>
      <c r="L115" s="111"/>
    </row>
    <row r="116" spans="1:31" s="2" customFormat="1" ht="21.7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31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4.95" customHeight="1">
      <c r="A122" s="29"/>
      <c r="B122" s="30"/>
      <c r="C122" s="18" t="s">
        <v>115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30" customHeight="1">
      <c r="A125" s="29"/>
      <c r="B125" s="30"/>
      <c r="C125" s="29"/>
      <c r="D125" s="29"/>
      <c r="E125" s="197" t="str">
        <f>E7</f>
        <v>Rekonštrukcia učebne ako súčasť informačného bodu v rámci projektu: SAVE WETLANDS TOGETHER</v>
      </c>
      <c r="F125" s="217"/>
      <c r="G125" s="217"/>
      <c r="H125" s="217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F10</f>
        <v>Štiavnické Bane 128</v>
      </c>
      <c r="G127" s="29"/>
      <c r="H127" s="29"/>
      <c r="I127" s="24" t="s">
        <v>21</v>
      </c>
      <c r="J127" s="55" t="str">
        <f>IF(J10="","",J10)</f>
        <v>1. 6. 2022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23</v>
      </c>
      <c r="D129" s="29"/>
      <c r="E129" s="29"/>
      <c r="F129" s="22" t="str">
        <f>E13</f>
        <v>Zš S MŠ M. Hella Štiavnické Bane č. 128, 969 81</v>
      </c>
      <c r="G129" s="29"/>
      <c r="H129" s="29"/>
      <c r="I129" s="24" t="s">
        <v>31</v>
      </c>
      <c r="J129" s="27" t="str">
        <f>E19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29</v>
      </c>
      <c r="D130" s="29"/>
      <c r="E130" s="29"/>
      <c r="F130" s="22" t="str">
        <f>IF(E16="","",E16)</f>
        <v>Vyplň údaj</v>
      </c>
      <c r="G130" s="29"/>
      <c r="H130" s="29"/>
      <c r="I130" s="24" t="s">
        <v>34</v>
      </c>
      <c r="J130" s="27" t="str">
        <f>E22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19"/>
      <c r="B132" s="120"/>
      <c r="C132" s="121" t="s">
        <v>116</v>
      </c>
      <c r="D132" s="122" t="s">
        <v>61</v>
      </c>
      <c r="E132" s="122" t="s">
        <v>57</v>
      </c>
      <c r="F132" s="122" t="s">
        <v>58</v>
      </c>
      <c r="G132" s="122" t="s">
        <v>117</v>
      </c>
      <c r="H132" s="122" t="s">
        <v>118</v>
      </c>
      <c r="I132" s="122" t="s">
        <v>119</v>
      </c>
      <c r="J132" s="123" t="s">
        <v>91</v>
      </c>
      <c r="K132" s="124" t="s">
        <v>120</v>
      </c>
      <c r="L132" s="125"/>
      <c r="M132" s="62" t="s">
        <v>1</v>
      </c>
      <c r="N132" s="63" t="s">
        <v>40</v>
      </c>
      <c r="O132" s="63" t="s">
        <v>121</v>
      </c>
      <c r="P132" s="63" t="s">
        <v>122</v>
      </c>
      <c r="Q132" s="63" t="s">
        <v>123</v>
      </c>
      <c r="R132" s="63" t="s">
        <v>124</v>
      </c>
      <c r="S132" s="63" t="s">
        <v>125</v>
      </c>
      <c r="T132" s="64" t="s">
        <v>126</v>
      </c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</row>
    <row r="133" spans="1:65" s="2" customFormat="1" ht="22.9" customHeight="1">
      <c r="A133" s="29"/>
      <c r="B133" s="30"/>
      <c r="C133" s="69" t="s">
        <v>92</v>
      </c>
      <c r="D133" s="29"/>
      <c r="E133" s="29"/>
      <c r="F133" s="29"/>
      <c r="G133" s="29"/>
      <c r="H133" s="29"/>
      <c r="I133" s="29"/>
      <c r="J133" s="126">
        <f>BK133</f>
        <v>0</v>
      </c>
      <c r="K133" s="29"/>
      <c r="L133" s="30"/>
      <c r="M133" s="65"/>
      <c r="N133" s="56"/>
      <c r="O133" s="66"/>
      <c r="P133" s="127">
        <f>P134+P166+P219+P271</f>
        <v>0</v>
      </c>
      <c r="Q133" s="66"/>
      <c r="R133" s="127">
        <f>R134+R166+R219+R271</f>
        <v>6.9927411200000007</v>
      </c>
      <c r="S133" s="66"/>
      <c r="T133" s="128">
        <f>T134+T166+T219+T271</f>
        <v>8.0312269999999994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75</v>
      </c>
      <c r="AU133" s="14" t="s">
        <v>93</v>
      </c>
      <c r="BK133" s="129">
        <f>BK134+BK166+BK219+BK271</f>
        <v>0</v>
      </c>
    </row>
    <row r="134" spans="1:65" s="12" customFormat="1" ht="25.9" customHeight="1">
      <c r="B134" s="130"/>
      <c r="D134" s="131" t="s">
        <v>75</v>
      </c>
      <c r="E134" s="132" t="s">
        <v>127</v>
      </c>
      <c r="F134" s="132" t="s">
        <v>128</v>
      </c>
      <c r="I134" s="133"/>
      <c r="J134" s="134">
        <f>BK134</f>
        <v>0</v>
      </c>
      <c r="L134" s="130"/>
      <c r="M134" s="135"/>
      <c r="N134" s="136"/>
      <c r="O134" s="136"/>
      <c r="P134" s="137">
        <f>P135+P147+P164</f>
        <v>0</v>
      </c>
      <c r="Q134" s="136"/>
      <c r="R134" s="137">
        <f>R135+R147+R164</f>
        <v>4.7273488200000005</v>
      </c>
      <c r="S134" s="136"/>
      <c r="T134" s="138">
        <f>T135+T147+T164</f>
        <v>2.2262499999999998</v>
      </c>
      <c r="AR134" s="131" t="s">
        <v>81</v>
      </c>
      <c r="AT134" s="139" t="s">
        <v>75</v>
      </c>
      <c r="AU134" s="139" t="s">
        <v>76</v>
      </c>
      <c r="AY134" s="131" t="s">
        <v>129</v>
      </c>
      <c r="BK134" s="140">
        <f>BK135+BK147+BK164</f>
        <v>0</v>
      </c>
    </row>
    <row r="135" spans="1:65" s="12" customFormat="1" ht="22.9" customHeight="1">
      <c r="B135" s="130"/>
      <c r="D135" s="131" t="s">
        <v>75</v>
      </c>
      <c r="E135" s="141" t="s">
        <v>130</v>
      </c>
      <c r="F135" s="141" t="s">
        <v>131</v>
      </c>
      <c r="I135" s="133"/>
      <c r="J135" s="142">
        <f>BK135</f>
        <v>0</v>
      </c>
      <c r="L135" s="130"/>
      <c r="M135" s="135"/>
      <c r="N135" s="136"/>
      <c r="O135" s="136"/>
      <c r="P135" s="137">
        <f>SUM(P136:P146)</f>
        <v>0</v>
      </c>
      <c r="Q135" s="136"/>
      <c r="R135" s="137">
        <f>SUM(R136:R146)</f>
        <v>4.5284652200000002</v>
      </c>
      <c r="S135" s="136"/>
      <c r="T135" s="138">
        <f>SUM(T136:T146)</f>
        <v>0</v>
      </c>
      <c r="AR135" s="131" t="s">
        <v>81</v>
      </c>
      <c r="AT135" s="139" t="s">
        <v>75</v>
      </c>
      <c r="AU135" s="139" t="s">
        <v>81</v>
      </c>
      <c r="AY135" s="131" t="s">
        <v>129</v>
      </c>
      <c r="BK135" s="140">
        <f>SUM(BK136:BK146)</f>
        <v>0</v>
      </c>
    </row>
    <row r="136" spans="1:65" s="2" customFormat="1" ht="37.9" customHeight="1">
      <c r="A136" s="29"/>
      <c r="B136" s="143"/>
      <c r="C136" s="144" t="s">
        <v>81</v>
      </c>
      <c r="D136" s="144" t="s">
        <v>132</v>
      </c>
      <c r="E136" s="145" t="s">
        <v>133</v>
      </c>
      <c r="F136" s="146" t="s">
        <v>134</v>
      </c>
      <c r="G136" s="147" t="s">
        <v>85</v>
      </c>
      <c r="H136" s="148">
        <v>30.192</v>
      </c>
      <c r="I136" s="149"/>
      <c r="J136" s="150">
        <f t="shared" ref="J136:J146" si="0">ROUND(I136*H136,2)</f>
        <v>0</v>
      </c>
      <c r="K136" s="151"/>
      <c r="L136" s="30"/>
      <c r="M136" s="152" t="s">
        <v>1</v>
      </c>
      <c r="N136" s="153" t="s">
        <v>42</v>
      </c>
      <c r="O136" s="58"/>
      <c r="P136" s="154">
        <f t="shared" ref="P136:P146" si="1">O136*H136</f>
        <v>0</v>
      </c>
      <c r="Q136" s="154">
        <v>1.06E-2</v>
      </c>
      <c r="R136" s="154">
        <f t="shared" ref="R136:R146" si="2">Q136*H136</f>
        <v>0.32003520000000002</v>
      </c>
      <c r="S136" s="154">
        <v>0</v>
      </c>
      <c r="T136" s="155">
        <f t="shared" ref="T136:T146" si="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6" t="s">
        <v>135</v>
      </c>
      <c r="AT136" s="156" t="s">
        <v>132</v>
      </c>
      <c r="AU136" s="156" t="s">
        <v>87</v>
      </c>
      <c r="AY136" s="14" t="s">
        <v>129</v>
      </c>
      <c r="BE136" s="157">
        <f t="shared" ref="BE136:BE146" si="4">IF(N136="základná",J136,0)</f>
        <v>0</v>
      </c>
      <c r="BF136" s="157">
        <f t="shared" ref="BF136:BF146" si="5">IF(N136="znížená",J136,0)</f>
        <v>0</v>
      </c>
      <c r="BG136" s="157">
        <f t="shared" ref="BG136:BG146" si="6">IF(N136="zákl. prenesená",J136,0)</f>
        <v>0</v>
      </c>
      <c r="BH136" s="157">
        <f t="shared" ref="BH136:BH146" si="7">IF(N136="zníž. prenesená",J136,0)</f>
        <v>0</v>
      </c>
      <c r="BI136" s="157">
        <f t="shared" ref="BI136:BI146" si="8">IF(N136="nulová",J136,0)</f>
        <v>0</v>
      </c>
      <c r="BJ136" s="14" t="s">
        <v>87</v>
      </c>
      <c r="BK136" s="157">
        <f t="shared" ref="BK136:BK146" si="9">ROUND(I136*H136,2)</f>
        <v>0</v>
      </c>
      <c r="BL136" s="14" t="s">
        <v>135</v>
      </c>
      <c r="BM136" s="156" t="s">
        <v>136</v>
      </c>
    </row>
    <row r="137" spans="1:65" s="2" customFormat="1" ht="37.9" customHeight="1">
      <c r="A137" s="29"/>
      <c r="B137" s="143"/>
      <c r="C137" s="144" t="s">
        <v>87</v>
      </c>
      <c r="D137" s="144" t="s">
        <v>132</v>
      </c>
      <c r="E137" s="145" t="s">
        <v>137</v>
      </c>
      <c r="F137" s="146" t="s">
        <v>138</v>
      </c>
      <c r="G137" s="147" t="s">
        <v>85</v>
      </c>
      <c r="H137" s="148">
        <v>30.192</v>
      </c>
      <c r="I137" s="149"/>
      <c r="J137" s="150">
        <f t="shared" si="0"/>
        <v>0</v>
      </c>
      <c r="K137" s="151"/>
      <c r="L137" s="30"/>
      <c r="M137" s="152" t="s">
        <v>1</v>
      </c>
      <c r="N137" s="153" t="s">
        <v>42</v>
      </c>
      <c r="O137" s="58"/>
      <c r="P137" s="154">
        <f t="shared" si="1"/>
        <v>0</v>
      </c>
      <c r="Q137" s="154">
        <v>1.261E-2</v>
      </c>
      <c r="R137" s="154">
        <f t="shared" si="2"/>
        <v>0.38072111999999997</v>
      </c>
      <c r="S137" s="154">
        <v>0</v>
      </c>
      <c r="T137" s="155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6" t="s">
        <v>135</v>
      </c>
      <c r="AT137" s="156" t="s">
        <v>132</v>
      </c>
      <c r="AU137" s="156" t="s">
        <v>87</v>
      </c>
      <c r="AY137" s="14" t="s">
        <v>129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87</v>
      </c>
      <c r="BK137" s="157">
        <f t="shared" si="9"/>
        <v>0</v>
      </c>
      <c r="BL137" s="14" t="s">
        <v>135</v>
      </c>
      <c r="BM137" s="156" t="s">
        <v>139</v>
      </c>
    </row>
    <row r="138" spans="1:65" s="2" customFormat="1" ht="24.2" customHeight="1">
      <c r="A138" s="29"/>
      <c r="B138" s="143"/>
      <c r="C138" s="144" t="s">
        <v>140</v>
      </c>
      <c r="D138" s="144" t="s">
        <v>132</v>
      </c>
      <c r="E138" s="145" t="s">
        <v>141</v>
      </c>
      <c r="F138" s="146" t="s">
        <v>142</v>
      </c>
      <c r="G138" s="147" t="s">
        <v>85</v>
      </c>
      <c r="H138" s="148">
        <v>30.129000000000001</v>
      </c>
      <c r="I138" s="149"/>
      <c r="J138" s="150">
        <f t="shared" si="0"/>
        <v>0</v>
      </c>
      <c r="K138" s="151"/>
      <c r="L138" s="30"/>
      <c r="M138" s="152" t="s">
        <v>1</v>
      </c>
      <c r="N138" s="153" t="s">
        <v>42</v>
      </c>
      <c r="O138" s="58"/>
      <c r="P138" s="154">
        <f t="shared" si="1"/>
        <v>0</v>
      </c>
      <c r="Q138" s="154">
        <v>2.0000000000000001E-4</v>
      </c>
      <c r="R138" s="154">
        <f t="shared" si="2"/>
        <v>6.0258000000000004E-3</v>
      </c>
      <c r="S138" s="154">
        <v>0</v>
      </c>
      <c r="T138" s="155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6" t="s">
        <v>135</v>
      </c>
      <c r="AT138" s="156" t="s">
        <v>132</v>
      </c>
      <c r="AU138" s="156" t="s">
        <v>87</v>
      </c>
      <c r="AY138" s="14" t="s">
        <v>129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87</v>
      </c>
      <c r="BK138" s="157">
        <f t="shared" si="9"/>
        <v>0</v>
      </c>
      <c r="BL138" s="14" t="s">
        <v>135</v>
      </c>
      <c r="BM138" s="156" t="s">
        <v>143</v>
      </c>
    </row>
    <row r="139" spans="1:65" s="2" customFormat="1" ht="16.5" customHeight="1">
      <c r="A139" s="29"/>
      <c r="B139" s="143"/>
      <c r="C139" s="144" t="s">
        <v>135</v>
      </c>
      <c r="D139" s="144" t="s">
        <v>132</v>
      </c>
      <c r="E139" s="145" t="s">
        <v>144</v>
      </c>
      <c r="F139" s="146" t="s">
        <v>145</v>
      </c>
      <c r="G139" s="147" t="s">
        <v>85</v>
      </c>
      <c r="H139" s="148">
        <v>100.64</v>
      </c>
      <c r="I139" s="149"/>
      <c r="J139" s="150">
        <f t="shared" si="0"/>
        <v>0</v>
      </c>
      <c r="K139" s="151"/>
      <c r="L139" s="30"/>
      <c r="M139" s="152" t="s">
        <v>1</v>
      </c>
      <c r="N139" s="153" t="s">
        <v>42</v>
      </c>
      <c r="O139" s="58"/>
      <c r="P139" s="154">
        <f t="shared" si="1"/>
        <v>0</v>
      </c>
      <c r="Q139" s="154">
        <v>4.6800000000000001E-3</v>
      </c>
      <c r="R139" s="154">
        <f t="shared" si="2"/>
        <v>0.4709952</v>
      </c>
      <c r="S139" s="154">
        <v>0</v>
      </c>
      <c r="T139" s="15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6" t="s">
        <v>135</v>
      </c>
      <c r="AT139" s="156" t="s">
        <v>132</v>
      </c>
      <c r="AU139" s="156" t="s">
        <v>87</v>
      </c>
      <c r="AY139" s="14" t="s">
        <v>129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87</v>
      </c>
      <c r="BK139" s="157">
        <f t="shared" si="9"/>
        <v>0</v>
      </c>
      <c r="BL139" s="14" t="s">
        <v>135</v>
      </c>
      <c r="BM139" s="156" t="s">
        <v>146</v>
      </c>
    </row>
    <row r="140" spans="1:65" s="2" customFormat="1" ht="24.2" customHeight="1">
      <c r="A140" s="29"/>
      <c r="B140" s="143"/>
      <c r="C140" s="144" t="s">
        <v>147</v>
      </c>
      <c r="D140" s="144" t="s">
        <v>132</v>
      </c>
      <c r="E140" s="145" t="s">
        <v>148</v>
      </c>
      <c r="F140" s="146" t="s">
        <v>149</v>
      </c>
      <c r="G140" s="147" t="s">
        <v>85</v>
      </c>
      <c r="H140" s="148">
        <v>100.64</v>
      </c>
      <c r="I140" s="149"/>
      <c r="J140" s="150">
        <f t="shared" si="0"/>
        <v>0</v>
      </c>
      <c r="K140" s="151"/>
      <c r="L140" s="30"/>
      <c r="M140" s="152" t="s">
        <v>1</v>
      </c>
      <c r="N140" s="153" t="s">
        <v>42</v>
      </c>
      <c r="O140" s="58"/>
      <c r="P140" s="154">
        <f t="shared" si="1"/>
        <v>0</v>
      </c>
      <c r="Q140" s="154">
        <v>5.1500000000000001E-3</v>
      </c>
      <c r="R140" s="154">
        <f t="shared" si="2"/>
        <v>0.51829599999999998</v>
      </c>
      <c r="S140" s="154">
        <v>0</v>
      </c>
      <c r="T140" s="15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6" t="s">
        <v>135</v>
      </c>
      <c r="AT140" s="156" t="s">
        <v>132</v>
      </c>
      <c r="AU140" s="156" t="s">
        <v>87</v>
      </c>
      <c r="AY140" s="14" t="s">
        <v>129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87</v>
      </c>
      <c r="BK140" s="157">
        <f t="shared" si="9"/>
        <v>0</v>
      </c>
      <c r="BL140" s="14" t="s">
        <v>135</v>
      </c>
      <c r="BM140" s="156" t="s">
        <v>150</v>
      </c>
    </row>
    <row r="141" spans="1:65" s="2" customFormat="1" ht="24.2" customHeight="1">
      <c r="A141" s="29"/>
      <c r="B141" s="143"/>
      <c r="C141" s="144" t="s">
        <v>130</v>
      </c>
      <c r="D141" s="144" t="s">
        <v>132</v>
      </c>
      <c r="E141" s="145" t="s">
        <v>151</v>
      </c>
      <c r="F141" s="146" t="s">
        <v>152</v>
      </c>
      <c r="G141" s="147" t="s">
        <v>85</v>
      </c>
      <c r="H141" s="148">
        <v>17.5</v>
      </c>
      <c r="I141" s="149"/>
      <c r="J141" s="150">
        <f t="shared" si="0"/>
        <v>0</v>
      </c>
      <c r="K141" s="151"/>
      <c r="L141" s="30"/>
      <c r="M141" s="152" t="s">
        <v>1</v>
      </c>
      <c r="N141" s="153" t="s">
        <v>42</v>
      </c>
      <c r="O141" s="58"/>
      <c r="P141" s="154">
        <f t="shared" si="1"/>
        <v>0</v>
      </c>
      <c r="Q141" s="154">
        <v>7.5520000000000004E-2</v>
      </c>
      <c r="R141" s="154">
        <f t="shared" si="2"/>
        <v>1.3216000000000001</v>
      </c>
      <c r="S141" s="154">
        <v>0</v>
      </c>
      <c r="T141" s="15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6" t="s">
        <v>135</v>
      </c>
      <c r="AT141" s="156" t="s">
        <v>132</v>
      </c>
      <c r="AU141" s="156" t="s">
        <v>87</v>
      </c>
      <c r="AY141" s="14" t="s">
        <v>129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87</v>
      </c>
      <c r="BK141" s="157">
        <f t="shared" si="9"/>
        <v>0</v>
      </c>
      <c r="BL141" s="14" t="s">
        <v>135</v>
      </c>
      <c r="BM141" s="156" t="s">
        <v>153</v>
      </c>
    </row>
    <row r="142" spans="1:65" s="2" customFormat="1" ht="33" customHeight="1">
      <c r="A142" s="29"/>
      <c r="B142" s="143"/>
      <c r="C142" s="144" t="s">
        <v>154</v>
      </c>
      <c r="D142" s="144" t="s">
        <v>132</v>
      </c>
      <c r="E142" s="145" t="s">
        <v>155</v>
      </c>
      <c r="F142" s="146" t="s">
        <v>156</v>
      </c>
      <c r="G142" s="147" t="s">
        <v>85</v>
      </c>
      <c r="H142" s="148">
        <v>39.704999999999998</v>
      </c>
      <c r="I142" s="149"/>
      <c r="J142" s="150">
        <f t="shared" si="0"/>
        <v>0</v>
      </c>
      <c r="K142" s="151"/>
      <c r="L142" s="30"/>
      <c r="M142" s="152" t="s">
        <v>1</v>
      </c>
      <c r="N142" s="153" t="s">
        <v>42</v>
      </c>
      <c r="O142" s="58"/>
      <c r="P142" s="154">
        <f t="shared" si="1"/>
        <v>0</v>
      </c>
      <c r="Q142" s="154">
        <v>1.069E-2</v>
      </c>
      <c r="R142" s="154">
        <f t="shared" si="2"/>
        <v>0.42444644999999998</v>
      </c>
      <c r="S142" s="154">
        <v>0</v>
      </c>
      <c r="T142" s="15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6" t="s">
        <v>135</v>
      </c>
      <c r="AT142" s="156" t="s">
        <v>132</v>
      </c>
      <c r="AU142" s="156" t="s">
        <v>87</v>
      </c>
      <c r="AY142" s="14" t="s">
        <v>129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87</v>
      </c>
      <c r="BK142" s="157">
        <f t="shared" si="9"/>
        <v>0</v>
      </c>
      <c r="BL142" s="14" t="s">
        <v>135</v>
      </c>
      <c r="BM142" s="156" t="s">
        <v>157</v>
      </c>
    </row>
    <row r="143" spans="1:65" s="2" customFormat="1" ht="33" customHeight="1">
      <c r="A143" s="29"/>
      <c r="B143" s="143"/>
      <c r="C143" s="144" t="s">
        <v>158</v>
      </c>
      <c r="D143" s="144" t="s">
        <v>132</v>
      </c>
      <c r="E143" s="145" t="s">
        <v>159</v>
      </c>
      <c r="F143" s="146" t="s">
        <v>160</v>
      </c>
      <c r="G143" s="147" t="s">
        <v>85</v>
      </c>
      <c r="H143" s="148">
        <v>39.704999999999998</v>
      </c>
      <c r="I143" s="149"/>
      <c r="J143" s="150">
        <f t="shared" si="0"/>
        <v>0</v>
      </c>
      <c r="K143" s="151"/>
      <c r="L143" s="30"/>
      <c r="M143" s="152" t="s">
        <v>1</v>
      </c>
      <c r="N143" s="153" t="s">
        <v>42</v>
      </c>
      <c r="O143" s="58"/>
      <c r="P143" s="154">
        <f t="shared" si="1"/>
        <v>0</v>
      </c>
      <c r="Q143" s="154">
        <v>1.119E-2</v>
      </c>
      <c r="R143" s="154">
        <f t="shared" si="2"/>
        <v>0.44429894999999997</v>
      </c>
      <c r="S143" s="154">
        <v>0</v>
      </c>
      <c r="T143" s="15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6" t="s">
        <v>135</v>
      </c>
      <c r="AT143" s="156" t="s">
        <v>132</v>
      </c>
      <c r="AU143" s="156" t="s">
        <v>87</v>
      </c>
      <c r="AY143" s="14" t="s">
        <v>129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87</v>
      </c>
      <c r="BK143" s="157">
        <f t="shared" si="9"/>
        <v>0</v>
      </c>
      <c r="BL143" s="14" t="s">
        <v>135</v>
      </c>
      <c r="BM143" s="156" t="s">
        <v>161</v>
      </c>
    </row>
    <row r="144" spans="1:65" s="2" customFormat="1" ht="24.2" customHeight="1">
      <c r="A144" s="29"/>
      <c r="B144" s="143"/>
      <c r="C144" s="144" t="s">
        <v>162</v>
      </c>
      <c r="D144" s="144" t="s">
        <v>132</v>
      </c>
      <c r="E144" s="145" t="s">
        <v>163</v>
      </c>
      <c r="F144" s="146" t="s">
        <v>164</v>
      </c>
      <c r="G144" s="147" t="s">
        <v>85</v>
      </c>
      <c r="H144" s="148">
        <v>39.704999999999998</v>
      </c>
      <c r="I144" s="149"/>
      <c r="J144" s="150">
        <f t="shared" si="0"/>
        <v>0</v>
      </c>
      <c r="K144" s="151"/>
      <c r="L144" s="30"/>
      <c r="M144" s="152" t="s">
        <v>1</v>
      </c>
      <c r="N144" s="153" t="s">
        <v>42</v>
      </c>
      <c r="O144" s="58"/>
      <c r="P144" s="154">
        <f t="shared" si="1"/>
        <v>0</v>
      </c>
      <c r="Q144" s="154">
        <v>2.0000000000000001E-4</v>
      </c>
      <c r="R144" s="154">
        <f t="shared" si="2"/>
        <v>7.9410000000000001E-3</v>
      </c>
      <c r="S144" s="154">
        <v>0</v>
      </c>
      <c r="T144" s="15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6" t="s">
        <v>135</v>
      </c>
      <c r="AT144" s="156" t="s">
        <v>132</v>
      </c>
      <c r="AU144" s="156" t="s">
        <v>87</v>
      </c>
      <c r="AY144" s="14" t="s">
        <v>129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87</v>
      </c>
      <c r="BK144" s="157">
        <f t="shared" si="9"/>
        <v>0</v>
      </c>
      <c r="BL144" s="14" t="s">
        <v>135</v>
      </c>
      <c r="BM144" s="156" t="s">
        <v>165</v>
      </c>
    </row>
    <row r="145" spans="1:65" s="2" customFormat="1" ht="16.5" customHeight="1">
      <c r="A145" s="29"/>
      <c r="B145" s="143"/>
      <c r="C145" s="144" t="s">
        <v>166</v>
      </c>
      <c r="D145" s="144" t="s">
        <v>132</v>
      </c>
      <c r="E145" s="145" t="s">
        <v>167</v>
      </c>
      <c r="F145" s="146" t="s">
        <v>168</v>
      </c>
      <c r="G145" s="147" t="s">
        <v>85</v>
      </c>
      <c r="H145" s="148">
        <v>137.55000000000001</v>
      </c>
      <c r="I145" s="149"/>
      <c r="J145" s="150">
        <f t="shared" si="0"/>
        <v>0</v>
      </c>
      <c r="K145" s="151"/>
      <c r="L145" s="30"/>
      <c r="M145" s="152" t="s">
        <v>1</v>
      </c>
      <c r="N145" s="153" t="s">
        <v>42</v>
      </c>
      <c r="O145" s="58"/>
      <c r="P145" s="154">
        <f t="shared" si="1"/>
        <v>0</v>
      </c>
      <c r="Q145" s="154">
        <v>4.4600000000000004E-3</v>
      </c>
      <c r="R145" s="154">
        <f t="shared" si="2"/>
        <v>0.61347300000000016</v>
      </c>
      <c r="S145" s="154">
        <v>0</v>
      </c>
      <c r="T145" s="15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6" t="s">
        <v>135</v>
      </c>
      <c r="AT145" s="156" t="s">
        <v>132</v>
      </c>
      <c r="AU145" s="156" t="s">
        <v>87</v>
      </c>
      <c r="AY145" s="14" t="s">
        <v>129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87</v>
      </c>
      <c r="BK145" s="157">
        <f t="shared" si="9"/>
        <v>0</v>
      </c>
      <c r="BL145" s="14" t="s">
        <v>135</v>
      </c>
      <c r="BM145" s="156" t="s">
        <v>169</v>
      </c>
    </row>
    <row r="146" spans="1:65" s="2" customFormat="1" ht="24.2" customHeight="1">
      <c r="A146" s="29"/>
      <c r="B146" s="143"/>
      <c r="C146" s="144" t="s">
        <v>170</v>
      </c>
      <c r="D146" s="144" t="s">
        <v>132</v>
      </c>
      <c r="E146" s="145" t="s">
        <v>171</v>
      </c>
      <c r="F146" s="146" t="s">
        <v>172</v>
      </c>
      <c r="G146" s="147" t="s">
        <v>85</v>
      </c>
      <c r="H146" s="148">
        <v>137.55000000000001</v>
      </c>
      <c r="I146" s="149"/>
      <c r="J146" s="150">
        <f t="shared" si="0"/>
        <v>0</v>
      </c>
      <c r="K146" s="151"/>
      <c r="L146" s="30"/>
      <c r="M146" s="152" t="s">
        <v>1</v>
      </c>
      <c r="N146" s="153" t="s">
        <v>42</v>
      </c>
      <c r="O146" s="58"/>
      <c r="P146" s="154">
        <f t="shared" si="1"/>
        <v>0</v>
      </c>
      <c r="Q146" s="154">
        <v>1.4999999999999999E-4</v>
      </c>
      <c r="R146" s="154">
        <f t="shared" si="2"/>
        <v>2.0632500000000002E-2</v>
      </c>
      <c r="S146" s="154">
        <v>0</v>
      </c>
      <c r="T146" s="155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6" t="s">
        <v>135</v>
      </c>
      <c r="AT146" s="156" t="s">
        <v>132</v>
      </c>
      <c r="AU146" s="156" t="s">
        <v>87</v>
      </c>
      <c r="AY146" s="14" t="s">
        <v>129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87</v>
      </c>
      <c r="BK146" s="157">
        <f t="shared" si="9"/>
        <v>0</v>
      </c>
      <c r="BL146" s="14" t="s">
        <v>135</v>
      </c>
      <c r="BM146" s="156" t="s">
        <v>173</v>
      </c>
    </row>
    <row r="147" spans="1:65" s="12" customFormat="1" ht="22.9" customHeight="1">
      <c r="B147" s="130"/>
      <c r="D147" s="131" t="s">
        <v>75</v>
      </c>
      <c r="E147" s="141" t="s">
        <v>162</v>
      </c>
      <c r="F147" s="141" t="s">
        <v>174</v>
      </c>
      <c r="I147" s="133"/>
      <c r="J147" s="142">
        <f>BK147</f>
        <v>0</v>
      </c>
      <c r="L147" s="130"/>
      <c r="M147" s="135"/>
      <c r="N147" s="136"/>
      <c r="O147" s="136"/>
      <c r="P147" s="137">
        <f>SUM(P148:P163)</f>
        <v>0</v>
      </c>
      <c r="Q147" s="136"/>
      <c r="R147" s="137">
        <f>SUM(R148:R163)</f>
        <v>0.19888360000000002</v>
      </c>
      <c r="S147" s="136"/>
      <c r="T147" s="138">
        <f>SUM(T148:T163)</f>
        <v>2.2262499999999998</v>
      </c>
      <c r="AR147" s="131" t="s">
        <v>81</v>
      </c>
      <c r="AT147" s="139" t="s">
        <v>75</v>
      </c>
      <c r="AU147" s="139" t="s">
        <v>81</v>
      </c>
      <c r="AY147" s="131" t="s">
        <v>129</v>
      </c>
      <c r="BK147" s="140">
        <f>SUM(BK148:BK163)</f>
        <v>0</v>
      </c>
    </row>
    <row r="148" spans="1:65" s="2" customFormat="1" ht="24.2" customHeight="1">
      <c r="A148" s="29"/>
      <c r="B148" s="143"/>
      <c r="C148" s="144" t="s">
        <v>175</v>
      </c>
      <c r="D148" s="144" t="s">
        <v>132</v>
      </c>
      <c r="E148" s="145" t="s">
        <v>176</v>
      </c>
      <c r="F148" s="146" t="s">
        <v>177</v>
      </c>
      <c r="G148" s="147" t="s">
        <v>85</v>
      </c>
      <c r="H148" s="148">
        <v>100.64</v>
      </c>
      <c r="I148" s="149"/>
      <c r="J148" s="150">
        <f t="shared" ref="J148:J163" si="10">ROUND(I148*H148,2)</f>
        <v>0</v>
      </c>
      <c r="K148" s="151"/>
      <c r="L148" s="30"/>
      <c r="M148" s="152" t="s">
        <v>1</v>
      </c>
      <c r="N148" s="153" t="s">
        <v>42</v>
      </c>
      <c r="O148" s="58"/>
      <c r="P148" s="154">
        <f t="shared" ref="P148:P163" si="11">O148*H148</f>
        <v>0</v>
      </c>
      <c r="Q148" s="154">
        <v>1.92E-3</v>
      </c>
      <c r="R148" s="154">
        <f t="shared" ref="R148:R163" si="12">Q148*H148</f>
        <v>0.19322880000000001</v>
      </c>
      <c r="S148" s="154">
        <v>0</v>
      </c>
      <c r="T148" s="155">
        <f t="shared" ref="T148:T163" si="13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6" t="s">
        <v>135</v>
      </c>
      <c r="AT148" s="156" t="s">
        <v>132</v>
      </c>
      <c r="AU148" s="156" t="s">
        <v>87</v>
      </c>
      <c r="AY148" s="14" t="s">
        <v>129</v>
      </c>
      <c r="BE148" s="157">
        <f t="shared" ref="BE148:BE163" si="14">IF(N148="základná",J148,0)</f>
        <v>0</v>
      </c>
      <c r="BF148" s="157">
        <f t="shared" ref="BF148:BF163" si="15">IF(N148="znížená",J148,0)</f>
        <v>0</v>
      </c>
      <c r="BG148" s="157">
        <f t="shared" ref="BG148:BG163" si="16">IF(N148="zákl. prenesená",J148,0)</f>
        <v>0</v>
      </c>
      <c r="BH148" s="157">
        <f t="shared" ref="BH148:BH163" si="17">IF(N148="zníž. prenesená",J148,0)</f>
        <v>0</v>
      </c>
      <c r="BI148" s="157">
        <f t="shared" ref="BI148:BI163" si="18">IF(N148="nulová",J148,0)</f>
        <v>0</v>
      </c>
      <c r="BJ148" s="14" t="s">
        <v>87</v>
      </c>
      <c r="BK148" s="157">
        <f t="shared" ref="BK148:BK163" si="19">ROUND(I148*H148,2)</f>
        <v>0</v>
      </c>
      <c r="BL148" s="14" t="s">
        <v>135</v>
      </c>
      <c r="BM148" s="156" t="s">
        <v>178</v>
      </c>
    </row>
    <row r="149" spans="1:65" s="2" customFormat="1" ht="16.5" customHeight="1">
      <c r="A149" s="29"/>
      <c r="B149" s="143"/>
      <c r="C149" s="144" t="s">
        <v>179</v>
      </c>
      <c r="D149" s="144" t="s">
        <v>132</v>
      </c>
      <c r="E149" s="145" t="s">
        <v>180</v>
      </c>
      <c r="F149" s="146" t="s">
        <v>181</v>
      </c>
      <c r="G149" s="147" t="s">
        <v>85</v>
      </c>
      <c r="H149" s="148">
        <v>100.64</v>
      </c>
      <c r="I149" s="149"/>
      <c r="J149" s="150">
        <f t="shared" si="10"/>
        <v>0</v>
      </c>
      <c r="K149" s="151"/>
      <c r="L149" s="30"/>
      <c r="M149" s="152" t="s">
        <v>1</v>
      </c>
      <c r="N149" s="153" t="s">
        <v>42</v>
      </c>
      <c r="O149" s="58"/>
      <c r="P149" s="154">
        <f t="shared" si="11"/>
        <v>0</v>
      </c>
      <c r="Q149" s="154">
        <v>5.0000000000000002E-5</v>
      </c>
      <c r="R149" s="154">
        <f t="shared" si="12"/>
        <v>5.032E-3</v>
      </c>
      <c r="S149" s="154">
        <v>0</v>
      </c>
      <c r="T149" s="155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6" t="s">
        <v>135</v>
      </c>
      <c r="AT149" s="156" t="s">
        <v>132</v>
      </c>
      <c r="AU149" s="156" t="s">
        <v>87</v>
      </c>
      <c r="AY149" s="14" t="s">
        <v>129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87</v>
      </c>
      <c r="BK149" s="157">
        <f t="shared" si="19"/>
        <v>0</v>
      </c>
      <c r="BL149" s="14" t="s">
        <v>135</v>
      </c>
      <c r="BM149" s="156" t="s">
        <v>182</v>
      </c>
    </row>
    <row r="150" spans="1:65" s="2" customFormat="1" ht="24.2" customHeight="1">
      <c r="A150" s="29"/>
      <c r="B150" s="143"/>
      <c r="C150" s="144" t="s">
        <v>183</v>
      </c>
      <c r="D150" s="144" t="s">
        <v>132</v>
      </c>
      <c r="E150" s="145" t="s">
        <v>184</v>
      </c>
      <c r="F150" s="146" t="s">
        <v>185</v>
      </c>
      <c r="G150" s="147" t="s">
        <v>85</v>
      </c>
      <c r="H150" s="148">
        <v>62.28</v>
      </c>
      <c r="I150" s="149"/>
      <c r="J150" s="150">
        <f t="shared" si="10"/>
        <v>0</v>
      </c>
      <c r="K150" s="151"/>
      <c r="L150" s="30"/>
      <c r="M150" s="152" t="s">
        <v>1</v>
      </c>
      <c r="N150" s="153" t="s">
        <v>42</v>
      </c>
      <c r="O150" s="58"/>
      <c r="P150" s="154">
        <f t="shared" si="11"/>
        <v>0</v>
      </c>
      <c r="Q150" s="154">
        <v>1.0000000000000001E-5</v>
      </c>
      <c r="R150" s="154">
        <f t="shared" si="12"/>
        <v>6.2280000000000007E-4</v>
      </c>
      <c r="S150" s="154">
        <v>6.0000000000000001E-3</v>
      </c>
      <c r="T150" s="155">
        <f t="shared" si="13"/>
        <v>0.37368000000000001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6" t="s">
        <v>135</v>
      </c>
      <c r="AT150" s="156" t="s">
        <v>132</v>
      </c>
      <c r="AU150" s="156" t="s">
        <v>87</v>
      </c>
      <c r="AY150" s="14" t="s">
        <v>129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87</v>
      </c>
      <c r="BK150" s="157">
        <f t="shared" si="19"/>
        <v>0</v>
      </c>
      <c r="BL150" s="14" t="s">
        <v>135</v>
      </c>
      <c r="BM150" s="156" t="s">
        <v>186</v>
      </c>
    </row>
    <row r="151" spans="1:65" s="2" customFormat="1" ht="24.2" customHeight="1">
      <c r="A151" s="29"/>
      <c r="B151" s="143"/>
      <c r="C151" s="144" t="s">
        <v>187</v>
      </c>
      <c r="D151" s="144" t="s">
        <v>132</v>
      </c>
      <c r="E151" s="145" t="s">
        <v>188</v>
      </c>
      <c r="F151" s="146" t="s">
        <v>189</v>
      </c>
      <c r="G151" s="147" t="s">
        <v>190</v>
      </c>
      <c r="H151" s="148">
        <v>3</v>
      </c>
      <c r="I151" s="149"/>
      <c r="J151" s="150">
        <f t="shared" si="10"/>
        <v>0</v>
      </c>
      <c r="K151" s="151"/>
      <c r="L151" s="30"/>
      <c r="M151" s="152" t="s">
        <v>1</v>
      </c>
      <c r="N151" s="153" t="s">
        <v>42</v>
      </c>
      <c r="O151" s="58"/>
      <c r="P151" s="154">
        <f t="shared" si="11"/>
        <v>0</v>
      </c>
      <c r="Q151" s="154">
        <v>0</v>
      </c>
      <c r="R151" s="154">
        <f t="shared" si="12"/>
        <v>0</v>
      </c>
      <c r="S151" s="154">
        <v>2.4E-2</v>
      </c>
      <c r="T151" s="155">
        <f t="shared" si="13"/>
        <v>7.2000000000000008E-2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6" t="s">
        <v>135</v>
      </c>
      <c r="AT151" s="156" t="s">
        <v>132</v>
      </c>
      <c r="AU151" s="156" t="s">
        <v>87</v>
      </c>
      <c r="AY151" s="14" t="s">
        <v>129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87</v>
      </c>
      <c r="BK151" s="157">
        <f t="shared" si="19"/>
        <v>0</v>
      </c>
      <c r="BL151" s="14" t="s">
        <v>135</v>
      </c>
      <c r="BM151" s="156" t="s">
        <v>191</v>
      </c>
    </row>
    <row r="152" spans="1:65" s="2" customFormat="1" ht="37.9" customHeight="1">
      <c r="A152" s="29"/>
      <c r="B152" s="143"/>
      <c r="C152" s="144" t="s">
        <v>192</v>
      </c>
      <c r="D152" s="144" t="s">
        <v>132</v>
      </c>
      <c r="E152" s="145" t="s">
        <v>193</v>
      </c>
      <c r="F152" s="146" t="s">
        <v>194</v>
      </c>
      <c r="G152" s="147" t="s">
        <v>195</v>
      </c>
      <c r="H152" s="148">
        <v>250</v>
      </c>
      <c r="I152" s="149"/>
      <c r="J152" s="150">
        <f t="shared" si="10"/>
        <v>0</v>
      </c>
      <c r="K152" s="151"/>
      <c r="L152" s="30"/>
      <c r="M152" s="152" t="s">
        <v>1</v>
      </c>
      <c r="N152" s="153" t="s">
        <v>42</v>
      </c>
      <c r="O152" s="58"/>
      <c r="P152" s="154">
        <f t="shared" si="11"/>
        <v>0</v>
      </c>
      <c r="Q152" s="154">
        <v>0</v>
      </c>
      <c r="R152" s="154">
        <f t="shared" si="12"/>
        <v>0</v>
      </c>
      <c r="S152" s="154">
        <v>4.0000000000000001E-3</v>
      </c>
      <c r="T152" s="155">
        <f t="shared" si="13"/>
        <v>1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6" t="s">
        <v>135</v>
      </c>
      <c r="AT152" s="156" t="s">
        <v>132</v>
      </c>
      <c r="AU152" s="156" t="s">
        <v>87</v>
      </c>
      <c r="AY152" s="14" t="s">
        <v>129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87</v>
      </c>
      <c r="BK152" s="157">
        <f t="shared" si="19"/>
        <v>0</v>
      </c>
      <c r="BL152" s="14" t="s">
        <v>135</v>
      </c>
      <c r="BM152" s="156" t="s">
        <v>196</v>
      </c>
    </row>
    <row r="153" spans="1:65" s="2" customFormat="1" ht="33" customHeight="1">
      <c r="A153" s="29"/>
      <c r="B153" s="143"/>
      <c r="C153" s="144" t="s">
        <v>197</v>
      </c>
      <c r="D153" s="144" t="s">
        <v>132</v>
      </c>
      <c r="E153" s="145" t="s">
        <v>198</v>
      </c>
      <c r="F153" s="146" t="s">
        <v>199</v>
      </c>
      <c r="G153" s="147" t="s">
        <v>85</v>
      </c>
      <c r="H153" s="148">
        <v>30.192</v>
      </c>
      <c r="I153" s="149"/>
      <c r="J153" s="150">
        <f t="shared" si="10"/>
        <v>0</v>
      </c>
      <c r="K153" s="151"/>
      <c r="L153" s="30"/>
      <c r="M153" s="152" t="s">
        <v>1</v>
      </c>
      <c r="N153" s="153" t="s">
        <v>42</v>
      </c>
      <c r="O153" s="58"/>
      <c r="P153" s="154">
        <f t="shared" si="11"/>
        <v>0</v>
      </c>
      <c r="Q153" s="154">
        <v>0</v>
      </c>
      <c r="R153" s="154">
        <f t="shared" si="12"/>
        <v>0</v>
      </c>
      <c r="S153" s="154">
        <v>0.01</v>
      </c>
      <c r="T153" s="155">
        <f t="shared" si="13"/>
        <v>0.30192000000000002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6" t="s">
        <v>135</v>
      </c>
      <c r="AT153" s="156" t="s">
        <v>132</v>
      </c>
      <c r="AU153" s="156" t="s">
        <v>87</v>
      </c>
      <c r="AY153" s="14" t="s">
        <v>129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87</v>
      </c>
      <c r="BK153" s="157">
        <f t="shared" si="19"/>
        <v>0</v>
      </c>
      <c r="BL153" s="14" t="s">
        <v>135</v>
      </c>
      <c r="BM153" s="156" t="s">
        <v>200</v>
      </c>
    </row>
    <row r="154" spans="1:65" s="2" customFormat="1" ht="33" customHeight="1">
      <c r="A154" s="29"/>
      <c r="B154" s="143"/>
      <c r="C154" s="144" t="s">
        <v>201</v>
      </c>
      <c r="D154" s="144" t="s">
        <v>132</v>
      </c>
      <c r="E154" s="145" t="s">
        <v>202</v>
      </c>
      <c r="F154" s="146" t="s">
        <v>203</v>
      </c>
      <c r="G154" s="147" t="s">
        <v>85</v>
      </c>
      <c r="H154" s="148">
        <v>39.704999999999998</v>
      </c>
      <c r="I154" s="149"/>
      <c r="J154" s="150">
        <f t="shared" si="10"/>
        <v>0</v>
      </c>
      <c r="K154" s="151"/>
      <c r="L154" s="30"/>
      <c r="M154" s="152" t="s">
        <v>1</v>
      </c>
      <c r="N154" s="153" t="s">
        <v>42</v>
      </c>
      <c r="O154" s="58"/>
      <c r="P154" s="154">
        <f t="shared" si="11"/>
        <v>0</v>
      </c>
      <c r="Q154" s="154">
        <v>0</v>
      </c>
      <c r="R154" s="154">
        <f t="shared" si="12"/>
        <v>0</v>
      </c>
      <c r="S154" s="154">
        <v>0.01</v>
      </c>
      <c r="T154" s="155">
        <f t="shared" si="13"/>
        <v>0.39705000000000001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6" t="s">
        <v>135</v>
      </c>
      <c r="AT154" s="156" t="s">
        <v>132</v>
      </c>
      <c r="AU154" s="156" t="s">
        <v>87</v>
      </c>
      <c r="AY154" s="14" t="s">
        <v>129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87</v>
      </c>
      <c r="BK154" s="157">
        <f t="shared" si="19"/>
        <v>0</v>
      </c>
      <c r="BL154" s="14" t="s">
        <v>135</v>
      </c>
      <c r="BM154" s="156" t="s">
        <v>204</v>
      </c>
    </row>
    <row r="155" spans="1:65" s="2" customFormat="1" ht="37.9" customHeight="1">
      <c r="A155" s="29"/>
      <c r="B155" s="143"/>
      <c r="C155" s="144" t="s">
        <v>205</v>
      </c>
      <c r="D155" s="144" t="s">
        <v>132</v>
      </c>
      <c r="E155" s="145" t="s">
        <v>206</v>
      </c>
      <c r="F155" s="146" t="s">
        <v>207</v>
      </c>
      <c r="G155" s="147" t="s">
        <v>85</v>
      </c>
      <c r="H155" s="148">
        <v>1.2</v>
      </c>
      <c r="I155" s="149"/>
      <c r="J155" s="150">
        <f t="shared" si="10"/>
        <v>0</v>
      </c>
      <c r="K155" s="151"/>
      <c r="L155" s="30"/>
      <c r="M155" s="152" t="s">
        <v>1</v>
      </c>
      <c r="N155" s="153" t="s">
        <v>42</v>
      </c>
      <c r="O155" s="58"/>
      <c r="P155" s="154">
        <f t="shared" si="11"/>
        <v>0</v>
      </c>
      <c r="Q155" s="154">
        <v>0</v>
      </c>
      <c r="R155" s="154">
        <f t="shared" si="12"/>
        <v>0</v>
      </c>
      <c r="S155" s="154">
        <v>6.8000000000000005E-2</v>
      </c>
      <c r="T155" s="155">
        <f t="shared" si="13"/>
        <v>8.1600000000000006E-2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6" t="s">
        <v>135</v>
      </c>
      <c r="AT155" s="156" t="s">
        <v>132</v>
      </c>
      <c r="AU155" s="156" t="s">
        <v>87</v>
      </c>
      <c r="AY155" s="14" t="s">
        <v>129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87</v>
      </c>
      <c r="BK155" s="157">
        <f t="shared" si="19"/>
        <v>0</v>
      </c>
      <c r="BL155" s="14" t="s">
        <v>135</v>
      </c>
      <c r="BM155" s="156" t="s">
        <v>208</v>
      </c>
    </row>
    <row r="156" spans="1:65" s="2" customFormat="1" ht="24.2" customHeight="1">
      <c r="A156" s="29"/>
      <c r="B156" s="143"/>
      <c r="C156" s="144" t="s">
        <v>7</v>
      </c>
      <c r="D156" s="144" t="s">
        <v>132</v>
      </c>
      <c r="E156" s="145" t="s">
        <v>209</v>
      </c>
      <c r="F156" s="146" t="s">
        <v>210</v>
      </c>
      <c r="G156" s="147" t="s">
        <v>211</v>
      </c>
      <c r="H156" s="148">
        <v>6.4509999999999996</v>
      </c>
      <c r="I156" s="149"/>
      <c r="J156" s="150">
        <f t="shared" si="10"/>
        <v>0</v>
      </c>
      <c r="K156" s="151"/>
      <c r="L156" s="30"/>
      <c r="M156" s="152" t="s">
        <v>1</v>
      </c>
      <c r="N156" s="153" t="s">
        <v>42</v>
      </c>
      <c r="O156" s="58"/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6" t="s">
        <v>135</v>
      </c>
      <c r="AT156" s="156" t="s">
        <v>132</v>
      </c>
      <c r="AU156" s="156" t="s">
        <v>87</v>
      </c>
      <c r="AY156" s="14" t="s">
        <v>129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87</v>
      </c>
      <c r="BK156" s="157">
        <f t="shared" si="19"/>
        <v>0</v>
      </c>
      <c r="BL156" s="14" t="s">
        <v>135</v>
      </c>
      <c r="BM156" s="156" t="s">
        <v>212</v>
      </c>
    </row>
    <row r="157" spans="1:65" s="2" customFormat="1" ht="24.2" customHeight="1">
      <c r="A157" s="29"/>
      <c r="B157" s="143"/>
      <c r="C157" s="144" t="s">
        <v>213</v>
      </c>
      <c r="D157" s="144" t="s">
        <v>132</v>
      </c>
      <c r="E157" s="145" t="s">
        <v>214</v>
      </c>
      <c r="F157" s="146" t="s">
        <v>215</v>
      </c>
      <c r="G157" s="147" t="s">
        <v>211</v>
      </c>
      <c r="H157" s="148">
        <v>6.4509999999999996</v>
      </c>
      <c r="I157" s="149"/>
      <c r="J157" s="150">
        <f t="shared" si="10"/>
        <v>0</v>
      </c>
      <c r="K157" s="151"/>
      <c r="L157" s="30"/>
      <c r="M157" s="152" t="s">
        <v>1</v>
      </c>
      <c r="N157" s="153" t="s">
        <v>42</v>
      </c>
      <c r="O157" s="58"/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6" t="s">
        <v>135</v>
      </c>
      <c r="AT157" s="156" t="s">
        <v>132</v>
      </c>
      <c r="AU157" s="156" t="s">
        <v>87</v>
      </c>
      <c r="AY157" s="14" t="s">
        <v>129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87</v>
      </c>
      <c r="BK157" s="157">
        <f t="shared" si="19"/>
        <v>0</v>
      </c>
      <c r="BL157" s="14" t="s">
        <v>135</v>
      </c>
      <c r="BM157" s="156" t="s">
        <v>216</v>
      </c>
    </row>
    <row r="158" spans="1:65" s="2" customFormat="1" ht="21.75" customHeight="1">
      <c r="A158" s="29"/>
      <c r="B158" s="143"/>
      <c r="C158" s="144" t="s">
        <v>217</v>
      </c>
      <c r="D158" s="144" t="s">
        <v>132</v>
      </c>
      <c r="E158" s="145" t="s">
        <v>218</v>
      </c>
      <c r="F158" s="146" t="s">
        <v>219</v>
      </c>
      <c r="G158" s="147" t="s">
        <v>211</v>
      </c>
      <c r="H158" s="148">
        <v>6.4509999999999996</v>
      </c>
      <c r="I158" s="149"/>
      <c r="J158" s="150">
        <f t="shared" si="10"/>
        <v>0</v>
      </c>
      <c r="K158" s="151"/>
      <c r="L158" s="30"/>
      <c r="M158" s="152" t="s">
        <v>1</v>
      </c>
      <c r="N158" s="153" t="s">
        <v>42</v>
      </c>
      <c r="O158" s="58"/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6" t="s">
        <v>135</v>
      </c>
      <c r="AT158" s="156" t="s">
        <v>132</v>
      </c>
      <c r="AU158" s="156" t="s">
        <v>87</v>
      </c>
      <c r="AY158" s="14" t="s">
        <v>129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87</v>
      </c>
      <c r="BK158" s="157">
        <f t="shared" si="19"/>
        <v>0</v>
      </c>
      <c r="BL158" s="14" t="s">
        <v>135</v>
      </c>
      <c r="BM158" s="156" t="s">
        <v>220</v>
      </c>
    </row>
    <row r="159" spans="1:65" s="2" customFormat="1" ht="24.2" customHeight="1">
      <c r="A159" s="29"/>
      <c r="B159" s="143"/>
      <c r="C159" s="144" t="s">
        <v>221</v>
      </c>
      <c r="D159" s="144" t="s">
        <v>132</v>
      </c>
      <c r="E159" s="145" t="s">
        <v>222</v>
      </c>
      <c r="F159" s="146" t="s">
        <v>223</v>
      </c>
      <c r="G159" s="147" t="s">
        <v>211</v>
      </c>
      <c r="H159" s="148">
        <v>77.412000000000006</v>
      </c>
      <c r="I159" s="149"/>
      <c r="J159" s="150">
        <f t="shared" si="10"/>
        <v>0</v>
      </c>
      <c r="K159" s="151"/>
      <c r="L159" s="30"/>
      <c r="M159" s="152" t="s">
        <v>1</v>
      </c>
      <c r="N159" s="153" t="s">
        <v>42</v>
      </c>
      <c r="O159" s="58"/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6" t="s">
        <v>135</v>
      </c>
      <c r="AT159" s="156" t="s">
        <v>132</v>
      </c>
      <c r="AU159" s="156" t="s">
        <v>87</v>
      </c>
      <c r="AY159" s="14" t="s">
        <v>129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87</v>
      </c>
      <c r="BK159" s="157">
        <f t="shared" si="19"/>
        <v>0</v>
      </c>
      <c r="BL159" s="14" t="s">
        <v>135</v>
      </c>
      <c r="BM159" s="156" t="s">
        <v>224</v>
      </c>
    </row>
    <row r="160" spans="1:65" s="2" customFormat="1" ht="24.2" customHeight="1">
      <c r="A160" s="29"/>
      <c r="B160" s="143"/>
      <c r="C160" s="144" t="s">
        <v>225</v>
      </c>
      <c r="D160" s="144" t="s">
        <v>132</v>
      </c>
      <c r="E160" s="145" t="s">
        <v>226</v>
      </c>
      <c r="F160" s="146" t="s">
        <v>227</v>
      </c>
      <c r="G160" s="147" t="s">
        <v>211</v>
      </c>
      <c r="H160" s="148">
        <v>6.4509999999999996</v>
      </c>
      <c r="I160" s="149"/>
      <c r="J160" s="150">
        <f t="shared" si="10"/>
        <v>0</v>
      </c>
      <c r="K160" s="151"/>
      <c r="L160" s="30"/>
      <c r="M160" s="152" t="s">
        <v>1</v>
      </c>
      <c r="N160" s="153" t="s">
        <v>42</v>
      </c>
      <c r="O160" s="58"/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6" t="s">
        <v>135</v>
      </c>
      <c r="AT160" s="156" t="s">
        <v>132</v>
      </c>
      <c r="AU160" s="156" t="s">
        <v>87</v>
      </c>
      <c r="AY160" s="14" t="s">
        <v>129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87</v>
      </c>
      <c r="BK160" s="157">
        <f t="shared" si="19"/>
        <v>0</v>
      </c>
      <c r="BL160" s="14" t="s">
        <v>135</v>
      </c>
      <c r="BM160" s="156" t="s">
        <v>228</v>
      </c>
    </row>
    <row r="161" spans="1:65" s="2" customFormat="1" ht="24.2" customHeight="1">
      <c r="A161" s="29"/>
      <c r="B161" s="143"/>
      <c r="C161" s="144" t="s">
        <v>229</v>
      </c>
      <c r="D161" s="144" t="s">
        <v>132</v>
      </c>
      <c r="E161" s="145" t="s">
        <v>230</v>
      </c>
      <c r="F161" s="146" t="s">
        <v>231</v>
      </c>
      <c r="G161" s="147" t="s">
        <v>211</v>
      </c>
      <c r="H161" s="148">
        <v>12.901999999999999</v>
      </c>
      <c r="I161" s="149"/>
      <c r="J161" s="150">
        <f t="shared" si="10"/>
        <v>0</v>
      </c>
      <c r="K161" s="151"/>
      <c r="L161" s="30"/>
      <c r="M161" s="152" t="s">
        <v>1</v>
      </c>
      <c r="N161" s="153" t="s">
        <v>42</v>
      </c>
      <c r="O161" s="58"/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6" t="s">
        <v>135</v>
      </c>
      <c r="AT161" s="156" t="s">
        <v>132</v>
      </c>
      <c r="AU161" s="156" t="s">
        <v>87</v>
      </c>
      <c r="AY161" s="14" t="s">
        <v>129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87</v>
      </c>
      <c r="BK161" s="157">
        <f t="shared" si="19"/>
        <v>0</v>
      </c>
      <c r="BL161" s="14" t="s">
        <v>135</v>
      </c>
      <c r="BM161" s="156" t="s">
        <v>232</v>
      </c>
    </row>
    <row r="162" spans="1:65" s="2" customFormat="1" ht="24.2" customHeight="1">
      <c r="A162" s="29"/>
      <c r="B162" s="143"/>
      <c r="C162" s="144" t="s">
        <v>233</v>
      </c>
      <c r="D162" s="144" t="s">
        <v>132</v>
      </c>
      <c r="E162" s="145" t="s">
        <v>234</v>
      </c>
      <c r="F162" s="146" t="s">
        <v>235</v>
      </c>
      <c r="G162" s="147" t="s">
        <v>211</v>
      </c>
      <c r="H162" s="148">
        <v>6.4509999999999996</v>
      </c>
      <c r="I162" s="149"/>
      <c r="J162" s="150">
        <f t="shared" si="10"/>
        <v>0</v>
      </c>
      <c r="K162" s="151"/>
      <c r="L162" s="30"/>
      <c r="M162" s="152" t="s">
        <v>1</v>
      </c>
      <c r="N162" s="153" t="s">
        <v>42</v>
      </c>
      <c r="O162" s="58"/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6" t="s">
        <v>135</v>
      </c>
      <c r="AT162" s="156" t="s">
        <v>132</v>
      </c>
      <c r="AU162" s="156" t="s">
        <v>87</v>
      </c>
      <c r="AY162" s="14" t="s">
        <v>129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87</v>
      </c>
      <c r="BK162" s="157">
        <f t="shared" si="19"/>
        <v>0</v>
      </c>
      <c r="BL162" s="14" t="s">
        <v>135</v>
      </c>
      <c r="BM162" s="156" t="s">
        <v>236</v>
      </c>
    </row>
    <row r="163" spans="1:65" s="2" customFormat="1" ht="16.5" customHeight="1">
      <c r="A163" s="29"/>
      <c r="B163" s="143"/>
      <c r="C163" s="144" t="s">
        <v>237</v>
      </c>
      <c r="D163" s="144" t="s">
        <v>132</v>
      </c>
      <c r="E163" s="145" t="s">
        <v>238</v>
      </c>
      <c r="F163" s="146" t="s">
        <v>239</v>
      </c>
      <c r="G163" s="147" t="s">
        <v>190</v>
      </c>
      <c r="H163" s="148">
        <v>1</v>
      </c>
      <c r="I163" s="149"/>
      <c r="J163" s="150">
        <f t="shared" si="10"/>
        <v>0</v>
      </c>
      <c r="K163" s="151"/>
      <c r="L163" s="30"/>
      <c r="M163" s="152" t="s">
        <v>1</v>
      </c>
      <c r="N163" s="153" t="s">
        <v>42</v>
      </c>
      <c r="O163" s="58"/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6" t="s">
        <v>135</v>
      </c>
      <c r="AT163" s="156" t="s">
        <v>132</v>
      </c>
      <c r="AU163" s="156" t="s">
        <v>87</v>
      </c>
      <c r="AY163" s="14" t="s">
        <v>129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87</v>
      </c>
      <c r="BK163" s="157">
        <f t="shared" si="19"/>
        <v>0</v>
      </c>
      <c r="BL163" s="14" t="s">
        <v>135</v>
      </c>
      <c r="BM163" s="156" t="s">
        <v>240</v>
      </c>
    </row>
    <row r="164" spans="1:65" s="12" customFormat="1" ht="22.9" customHeight="1">
      <c r="B164" s="130"/>
      <c r="D164" s="131" t="s">
        <v>75</v>
      </c>
      <c r="E164" s="141" t="s">
        <v>241</v>
      </c>
      <c r="F164" s="141" t="s">
        <v>242</v>
      </c>
      <c r="I164" s="133"/>
      <c r="J164" s="142">
        <f>BK164</f>
        <v>0</v>
      </c>
      <c r="L164" s="130"/>
      <c r="M164" s="135"/>
      <c r="N164" s="136"/>
      <c r="O164" s="136"/>
      <c r="P164" s="137">
        <f>P165</f>
        <v>0</v>
      </c>
      <c r="Q164" s="136"/>
      <c r="R164" s="137">
        <f>R165</f>
        <v>0</v>
      </c>
      <c r="S164" s="136"/>
      <c r="T164" s="138">
        <f>T165</f>
        <v>0</v>
      </c>
      <c r="AR164" s="131" t="s">
        <v>81</v>
      </c>
      <c r="AT164" s="139" t="s">
        <v>75</v>
      </c>
      <c r="AU164" s="139" t="s">
        <v>81</v>
      </c>
      <c r="AY164" s="131" t="s">
        <v>129</v>
      </c>
      <c r="BK164" s="140">
        <f>BK165</f>
        <v>0</v>
      </c>
    </row>
    <row r="165" spans="1:65" s="2" customFormat="1" ht="24.2" customHeight="1">
      <c r="A165" s="29"/>
      <c r="B165" s="143"/>
      <c r="C165" s="144" t="s">
        <v>243</v>
      </c>
      <c r="D165" s="144" t="s">
        <v>132</v>
      </c>
      <c r="E165" s="145" t="s">
        <v>244</v>
      </c>
      <c r="F165" s="146" t="s">
        <v>245</v>
      </c>
      <c r="G165" s="147" t="s">
        <v>211</v>
      </c>
      <c r="H165" s="148">
        <v>4.7270000000000003</v>
      </c>
      <c r="I165" s="149"/>
      <c r="J165" s="150">
        <f>ROUND(I165*H165,2)</f>
        <v>0</v>
      </c>
      <c r="K165" s="151"/>
      <c r="L165" s="30"/>
      <c r="M165" s="152" t="s">
        <v>1</v>
      </c>
      <c r="N165" s="153" t="s">
        <v>42</v>
      </c>
      <c r="O165" s="58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6" t="s">
        <v>135</v>
      </c>
      <c r="AT165" s="156" t="s">
        <v>132</v>
      </c>
      <c r="AU165" s="156" t="s">
        <v>87</v>
      </c>
      <c r="AY165" s="14" t="s">
        <v>129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4" t="s">
        <v>87</v>
      </c>
      <c r="BK165" s="157">
        <f>ROUND(I165*H165,2)</f>
        <v>0</v>
      </c>
      <c r="BL165" s="14" t="s">
        <v>135</v>
      </c>
      <c r="BM165" s="156" t="s">
        <v>246</v>
      </c>
    </row>
    <row r="166" spans="1:65" s="12" customFormat="1" ht="25.9" customHeight="1">
      <c r="B166" s="130"/>
      <c r="D166" s="131" t="s">
        <v>75</v>
      </c>
      <c r="E166" s="132" t="s">
        <v>247</v>
      </c>
      <c r="F166" s="132" t="s">
        <v>248</v>
      </c>
      <c r="I166" s="133"/>
      <c r="J166" s="134">
        <f>BK166</f>
        <v>0</v>
      </c>
      <c r="L166" s="130"/>
      <c r="M166" s="135"/>
      <c r="N166" s="136"/>
      <c r="O166" s="136"/>
      <c r="P166" s="137">
        <f>P167+P173+P176+P180+P187+P194+P196+P204+P207+P213+P217</f>
        <v>0</v>
      </c>
      <c r="Q166" s="136"/>
      <c r="R166" s="137">
        <f>R167+R173+R176+R180+R187+R194+R196+R204+R207+R213+R217</f>
        <v>2.0709923000000003</v>
      </c>
      <c r="S166" s="136"/>
      <c r="T166" s="138">
        <f>T167+T173+T176+T180+T187+T194+T196+T204+T207+T213+T217</f>
        <v>4.2249769999999991</v>
      </c>
      <c r="AR166" s="131" t="s">
        <v>87</v>
      </c>
      <c r="AT166" s="139" t="s">
        <v>75</v>
      </c>
      <c r="AU166" s="139" t="s">
        <v>76</v>
      </c>
      <c r="AY166" s="131" t="s">
        <v>129</v>
      </c>
      <c r="BK166" s="140">
        <f>BK167+BK173+BK176+BK180+BK187+BK194+BK196+BK204+BK207+BK213+BK217</f>
        <v>0</v>
      </c>
    </row>
    <row r="167" spans="1:65" s="12" customFormat="1" ht="22.9" customHeight="1">
      <c r="B167" s="130"/>
      <c r="D167" s="131" t="s">
        <v>75</v>
      </c>
      <c r="E167" s="141" t="s">
        <v>249</v>
      </c>
      <c r="F167" s="141" t="s">
        <v>250</v>
      </c>
      <c r="I167" s="133"/>
      <c r="J167" s="142">
        <f>BK167</f>
        <v>0</v>
      </c>
      <c r="L167" s="130"/>
      <c r="M167" s="135"/>
      <c r="N167" s="136"/>
      <c r="O167" s="136"/>
      <c r="P167" s="137">
        <f>SUM(P168:P172)</f>
        <v>0</v>
      </c>
      <c r="Q167" s="136"/>
      <c r="R167" s="137">
        <f>SUM(R168:R172)</f>
        <v>0</v>
      </c>
      <c r="S167" s="136"/>
      <c r="T167" s="138">
        <f>SUM(T168:T172)</f>
        <v>0.96098000000000006</v>
      </c>
      <c r="AR167" s="131" t="s">
        <v>87</v>
      </c>
      <c r="AT167" s="139" t="s">
        <v>75</v>
      </c>
      <c r="AU167" s="139" t="s">
        <v>81</v>
      </c>
      <c r="AY167" s="131" t="s">
        <v>129</v>
      </c>
      <c r="BK167" s="140">
        <f>SUM(BK168:BK172)</f>
        <v>0</v>
      </c>
    </row>
    <row r="168" spans="1:65" s="2" customFormat="1" ht="24.2" customHeight="1">
      <c r="A168" s="29"/>
      <c r="B168" s="143"/>
      <c r="C168" s="144" t="s">
        <v>251</v>
      </c>
      <c r="D168" s="144" t="s">
        <v>132</v>
      </c>
      <c r="E168" s="145" t="s">
        <v>252</v>
      </c>
      <c r="F168" s="146" t="s">
        <v>253</v>
      </c>
      <c r="G168" s="147" t="s">
        <v>254</v>
      </c>
      <c r="H168" s="148">
        <v>1</v>
      </c>
      <c r="I168" s="149"/>
      <c r="J168" s="150">
        <f>ROUND(I168*H168,2)</f>
        <v>0</v>
      </c>
      <c r="K168" s="151"/>
      <c r="L168" s="30"/>
      <c r="M168" s="152" t="s">
        <v>1</v>
      </c>
      <c r="N168" s="153" t="s">
        <v>42</v>
      </c>
      <c r="O168" s="58"/>
      <c r="P168" s="154">
        <f>O168*H168</f>
        <v>0</v>
      </c>
      <c r="Q168" s="154">
        <v>0</v>
      </c>
      <c r="R168" s="154">
        <f>Q168*H168</f>
        <v>0</v>
      </c>
      <c r="S168" s="154">
        <v>1.9460000000000002E-2</v>
      </c>
      <c r="T168" s="155">
        <f>S168*H168</f>
        <v>1.9460000000000002E-2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6" t="s">
        <v>192</v>
      </c>
      <c r="AT168" s="156" t="s">
        <v>132</v>
      </c>
      <c r="AU168" s="156" t="s">
        <v>87</v>
      </c>
      <c r="AY168" s="14" t="s">
        <v>129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4" t="s">
        <v>87</v>
      </c>
      <c r="BK168" s="157">
        <f>ROUND(I168*H168,2)</f>
        <v>0</v>
      </c>
      <c r="BL168" s="14" t="s">
        <v>192</v>
      </c>
      <c r="BM168" s="156" t="s">
        <v>255</v>
      </c>
    </row>
    <row r="169" spans="1:65" s="2" customFormat="1" ht="37.9" customHeight="1">
      <c r="A169" s="29"/>
      <c r="B169" s="143"/>
      <c r="C169" s="144" t="s">
        <v>256</v>
      </c>
      <c r="D169" s="144" t="s">
        <v>132</v>
      </c>
      <c r="E169" s="145" t="s">
        <v>257</v>
      </c>
      <c r="F169" s="146" t="s">
        <v>258</v>
      </c>
      <c r="G169" s="147" t="s">
        <v>254</v>
      </c>
      <c r="H169" s="148">
        <v>21</v>
      </c>
      <c r="I169" s="149"/>
      <c r="J169" s="150">
        <f>ROUND(I169*H169,2)</f>
        <v>0</v>
      </c>
      <c r="K169" s="151"/>
      <c r="L169" s="30"/>
      <c r="M169" s="152" t="s">
        <v>1</v>
      </c>
      <c r="N169" s="153" t="s">
        <v>42</v>
      </c>
      <c r="O169" s="58"/>
      <c r="P169" s="154">
        <f>O169*H169</f>
        <v>0</v>
      </c>
      <c r="Q169" s="154">
        <v>0</v>
      </c>
      <c r="R169" s="154">
        <f>Q169*H169</f>
        <v>0</v>
      </c>
      <c r="S169" s="154">
        <v>4.3929999999999997E-2</v>
      </c>
      <c r="T169" s="155">
        <f>S169*H169</f>
        <v>0.92252999999999996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6" t="s">
        <v>192</v>
      </c>
      <c r="AT169" s="156" t="s">
        <v>132</v>
      </c>
      <c r="AU169" s="156" t="s">
        <v>87</v>
      </c>
      <c r="AY169" s="14" t="s">
        <v>129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4" t="s">
        <v>87</v>
      </c>
      <c r="BK169" s="157">
        <f>ROUND(I169*H169,2)</f>
        <v>0</v>
      </c>
      <c r="BL169" s="14" t="s">
        <v>192</v>
      </c>
      <c r="BM169" s="156" t="s">
        <v>259</v>
      </c>
    </row>
    <row r="170" spans="1:65" s="2" customFormat="1" ht="24.2" customHeight="1">
      <c r="A170" s="29"/>
      <c r="B170" s="143"/>
      <c r="C170" s="144" t="s">
        <v>260</v>
      </c>
      <c r="D170" s="144" t="s">
        <v>132</v>
      </c>
      <c r="E170" s="145" t="s">
        <v>261</v>
      </c>
      <c r="F170" s="146" t="s">
        <v>262</v>
      </c>
      <c r="G170" s="147" t="s">
        <v>254</v>
      </c>
      <c r="H170" s="148">
        <v>42</v>
      </c>
      <c r="I170" s="149"/>
      <c r="J170" s="150">
        <f>ROUND(I170*H170,2)</f>
        <v>0</v>
      </c>
      <c r="K170" s="151"/>
      <c r="L170" s="30"/>
      <c r="M170" s="152" t="s">
        <v>1</v>
      </c>
      <c r="N170" s="153" t="s">
        <v>42</v>
      </c>
      <c r="O170" s="58"/>
      <c r="P170" s="154">
        <f>O170*H170</f>
        <v>0</v>
      </c>
      <c r="Q170" s="154">
        <v>0</v>
      </c>
      <c r="R170" s="154">
        <f>Q170*H170</f>
        <v>0</v>
      </c>
      <c r="S170" s="154">
        <v>3.6999999999999999E-4</v>
      </c>
      <c r="T170" s="155">
        <f>S170*H170</f>
        <v>1.554E-2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6" t="s">
        <v>192</v>
      </c>
      <c r="AT170" s="156" t="s">
        <v>132</v>
      </c>
      <c r="AU170" s="156" t="s">
        <v>87</v>
      </c>
      <c r="AY170" s="14" t="s">
        <v>129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4" t="s">
        <v>87</v>
      </c>
      <c r="BK170" s="157">
        <f>ROUND(I170*H170,2)</f>
        <v>0</v>
      </c>
      <c r="BL170" s="14" t="s">
        <v>192</v>
      </c>
      <c r="BM170" s="156" t="s">
        <v>263</v>
      </c>
    </row>
    <row r="171" spans="1:65" s="2" customFormat="1" ht="24.2" customHeight="1">
      <c r="A171" s="29"/>
      <c r="B171" s="143"/>
      <c r="C171" s="144" t="s">
        <v>264</v>
      </c>
      <c r="D171" s="144" t="s">
        <v>132</v>
      </c>
      <c r="E171" s="145" t="s">
        <v>265</v>
      </c>
      <c r="F171" s="146" t="s">
        <v>266</v>
      </c>
      <c r="G171" s="147" t="s">
        <v>254</v>
      </c>
      <c r="H171" s="148">
        <v>1</v>
      </c>
      <c r="I171" s="149"/>
      <c r="J171" s="150">
        <f>ROUND(I171*H171,2)</f>
        <v>0</v>
      </c>
      <c r="K171" s="151"/>
      <c r="L171" s="30"/>
      <c r="M171" s="152" t="s">
        <v>1</v>
      </c>
      <c r="N171" s="153" t="s">
        <v>42</v>
      </c>
      <c r="O171" s="58"/>
      <c r="P171" s="154">
        <f>O171*H171</f>
        <v>0</v>
      </c>
      <c r="Q171" s="154">
        <v>0</v>
      </c>
      <c r="R171" s="154">
        <f>Q171*H171</f>
        <v>0</v>
      </c>
      <c r="S171" s="154">
        <v>2.5999999999999999E-3</v>
      </c>
      <c r="T171" s="155">
        <f>S171*H171</f>
        <v>2.5999999999999999E-3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6" t="s">
        <v>192</v>
      </c>
      <c r="AT171" s="156" t="s">
        <v>132</v>
      </c>
      <c r="AU171" s="156" t="s">
        <v>87</v>
      </c>
      <c r="AY171" s="14" t="s">
        <v>129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4" t="s">
        <v>87</v>
      </c>
      <c r="BK171" s="157">
        <f>ROUND(I171*H171,2)</f>
        <v>0</v>
      </c>
      <c r="BL171" s="14" t="s">
        <v>192</v>
      </c>
      <c r="BM171" s="156" t="s">
        <v>267</v>
      </c>
    </row>
    <row r="172" spans="1:65" s="2" customFormat="1" ht="37.9" customHeight="1">
      <c r="A172" s="29"/>
      <c r="B172" s="143"/>
      <c r="C172" s="144" t="s">
        <v>268</v>
      </c>
      <c r="D172" s="144" t="s">
        <v>132</v>
      </c>
      <c r="E172" s="145" t="s">
        <v>269</v>
      </c>
      <c r="F172" s="146" t="s">
        <v>270</v>
      </c>
      <c r="G172" s="147" t="s">
        <v>190</v>
      </c>
      <c r="H172" s="148">
        <v>1</v>
      </c>
      <c r="I172" s="149"/>
      <c r="J172" s="150">
        <f>ROUND(I172*H172,2)</f>
        <v>0</v>
      </c>
      <c r="K172" s="151"/>
      <c r="L172" s="30"/>
      <c r="M172" s="152" t="s">
        <v>1</v>
      </c>
      <c r="N172" s="153" t="s">
        <v>42</v>
      </c>
      <c r="O172" s="58"/>
      <c r="P172" s="154">
        <f>O172*H172</f>
        <v>0</v>
      </c>
      <c r="Q172" s="154">
        <v>0</v>
      </c>
      <c r="R172" s="154">
        <f>Q172*H172</f>
        <v>0</v>
      </c>
      <c r="S172" s="154">
        <v>8.4999999999999995E-4</v>
      </c>
      <c r="T172" s="155">
        <f>S172*H172</f>
        <v>8.4999999999999995E-4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6" t="s">
        <v>192</v>
      </c>
      <c r="AT172" s="156" t="s">
        <v>132</v>
      </c>
      <c r="AU172" s="156" t="s">
        <v>87</v>
      </c>
      <c r="AY172" s="14" t="s">
        <v>129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4" t="s">
        <v>87</v>
      </c>
      <c r="BK172" s="157">
        <f>ROUND(I172*H172,2)</f>
        <v>0</v>
      </c>
      <c r="BL172" s="14" t="s">
        <v>192</v>
      </c>
      <c r="BM172" s="156" t="s">
        <v>271</v>
      </c>
    </row>
    <row r="173" spans="1:65" s="12" customFormat="1" ht="22.9" customHeight="1">
      <c r="B173" s="130"/>
      <c r="D173" s="131" t="s">
        <v>75</v>
      </c>
      <c r="E173" s="141" t="s">
        <v>272</v>
      </c>
      <c r="F173" s="141" t="s">
        <v>273</v>
      </c>
      <c r="I173" s="133"/>
      <c r="J173" s="142">
        <f>BK173</f>
        <v>0</v>
      </c>
      <c r="L173" s="130"/>
      <c r="M173" s="135"/>
      <c r="N173" s="136"/>
      <c r="O173" s="136"/>
      <c r="P173" s="137">
        <f>SUM(P174:P175)</f>
        <v>0</v>
      </c>
      <c r="Q173" s="136"/>
      <c r="R173" s="137">
        <f>SUM(R174:R175)</f>
        <v>0</v>
      </c>
      <c r="S173" s="136"/>
      <c r="T173" s="138">
        <f>SUM(T174:T175)</f>
        <v>0.51195999999999997</v>
      </c>
      <c r="AR173" s="131" t="s">
        <v>87</v>
      </c>
      <c r="AT173" s="139" t="s">
        <v>75</v>
      </c>
      <c r="AU173" s="139" t="s">
        <v>81</v>
      </c>
      <c r="AY173" s="131" t="s">
        <v>129</v>
      </c>
      <c r="BK173" s="140">
        <f>SUM(BK174:BK175)</f>
        <v>0</v>
      </c>
    </row>
    <row r="174" spans="1:65" s="2" customFormat="1" ht="24.2" customHeight="1">
      <c r="A174" s="29"/>
      <c r="B174" s="143"/>
      <c r="C174" s="144" t="s">
        <v>274</v>
      </c>
      <c r="D174" s="144" t="s">
        <v>132</v>
      </c>
      <c r="E174" s="145" t="s">
        <v>275</v>
      </c>
      <c r="F174" s="146" t="s">
        <v>276</v>
      </c>
      <c r="G174" s="147" t="s">
        <v>190</v>
      </c>
      <c r="H174" s="148">
        <v>1</v>
      </c>
      <c r="I174" s="149"/>
      <c r="J174" s="150">
        <f>ROUND(I174*H174,2)</f>
        <v>0</v>
      </c>
      <c r="K174" s="151"/>
      <c r="L174" s="30"/>
      <c r="M174" s="152" t="s">
        <v>1</v>
      </c>
      <c r="N174" s="153" t="s">
        <v>42</v>
      </c>
      <c r="O174" s="58"/>
      <c r="P174" s="154">
        <f>O174*H174</f>
        <v>0</v>
      </c>
      <c r="Q174" s="154">
        <v>0</v>
      </c>
      <c r="R174" s="154">
        <f>Q174*H174</f>
        <v>0</v>
      </c>
      <c r="S174" s="154">
        <v>0.51195999999999997</v>
      </c>
      <c r="T174" s="155">
        <f>S174*H174</f>
        <v>0.51195999999999997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6" t="s">
        <v>192</v>
      </c>
      <c r="AT174" s="156" t="s">
        <v>132</v>
      </c>
      <c r="AU174" s="156" t="s">
        <v>87</v>
      </c>
      <c r="AY174" s="14" t="s">
        <v>129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4" t="s">
        <v>87</v>
      </c>
      <c r="BK174" s="157">
        <f>ROUND(I174*H174,2)</f>
        <v>0</v>
      </c>
      <c r="BL174" s="14" t="s">
        <v>192</v>
      </c>
      <c r="BM174" s="156" t="s">
        <v>277</v>
      </c>
    </row>
    <row r="175" spans="1:65" s="2" customFormat="1" ht="24.2" customHeight="1">
      <c r="A175" s="29"/>
      <c r="B175" s="143"/>
      <c r="C175" s="144" t="s">
        <v>278</v>
      </c>
      <c r="D175" s="144" t="s">
        <v>132</v>
      </c>
      <c r="E175" s="145" t="s">
        <v>279</v>
      </c>
      <c r="F175" s="146" t="s">
        <v>280</v>
      </c>
      <c r="G175" s="147" t="s">
        <v>190</v>
      </c>
      <c r="H175" s="148">
        <v>1</v>
      </c>
      <c r="I175" s="149"/>
      <c r="J175" s="150">
        <f>ROUND(I175*H175,2)</f>
        <v>0</v>
      </c>
      <c r="K175" s="151"/>
      <c r="L175" s="30"/>
      <c r="M175" s="152" t="s">
        <v>1</v>
      </c>
      <c r="N175" s="153" t="s">
        <v>42</v>
      </c>
      <c r="O175" s="58"/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6" t="s">
        <v>192</v>
      </c>
      <c r="AT175" s="156" t="s">
        <v>132</v>
      </c>
      <c r="AU175" s="156" t="s">
        <v>87</v>
      </c>
      <c r="AY175" s="14" t="s">
        <v>129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4" t="s">
        <v>87</v>
      </c>
      <c r="BK175" s="157">
        <f>ROUND(I175*H175,2)</f>
        <v>0</v>
      </c>
      <c r="BL175" s="14" t="s">
        <v>192</v>
      </c>
      <c r="BM175" s="156" t="s">
        <v>281</v>
      </c>
    </row>
    <row r="176" spans="1:65" s="12" customFormat="1" ht="22.9" customHeight="1">
      <c r="B176" s="130"/>
      <c r="D176" s="131" t="s">
        <v>75</v>
      </c>
      <c r="E176" s="141" t="s">
        <v>282</v>
      </c>
      <c r="F176" s="141" t="s">
        <v>283</v>
      </c>
      <c r="I176" s="133"/>
      <c r="J176" s="142">
        <f>BK176</f>
        <v>0</v>
      </c>
      <c r="L176" s="130"/>
      <c r="M176" s="135"/>
      <c r="N176" s="136"/>
      <c r="O176" s="136"/>
      <c r="P176" s="137">
        <f>SUM(P177:P179)</f>
        <v>0</v>
      </c>
      <c r="Q176" s="136"/>
      <c r="R176" s="137">
        <f>SUM(R177:R179)</f>
        <v>1.8046E-2</v>
      </c>
      <c r="S176" s="136"/>
      <c r="T176" s="138">
        <f>SUM(T177:T179)</f>
        <v>2.4153600000000002</v>
      </c>
      <c r="AR176" s="131" t="s">
        <v>87</v>
      </c>
      <c r="AT176" s="139" t="s">
        <v>75</v>
      </c>
      <c r="AU176" s="139" t="s">
        <v>81</v>
      </c>
      <c r="AY176" s="131" t="s">
        <v>129</v>
      </c>
      <c r="BK176" s="140">
        <f>SUM(BK177:BK179)</f>
        <v>0</v>
      </c>
    </row>
    <row r="177" spans="1:65" s="2" customFormat="1" ht="37.9" customHeight="1">
      <c r="A177" s="29"/>
      <c r="B177" s="143"/>
      <c r="C177" s="144" t="s">
        <v>284</v>
      </c>
      <c r="D177" s="144" t="s">
        <v>132</v>
      </c>
      <c r="E177" s="145" t="s">
        <v>285</v>
      </c>
      <c r="F177" s="146" t="s">
        <v>286</v>
      </c>
      <c r="G177" s="147" t="s">
        <v>287</v>
      </c>
      <c r="H177" s="148">
        <v>1.4</v>
      </c>
      <c r="I177" s="149"/>
      <c r="J177" s="150">
        <f>ROUND(I177*H177,2)</f>
        <v>0</v>
      </c>
      <c r="K177" s="151"/>
      <c r="L177" s="30"/>
      <c r="M177" s="152" t="s">
        <v>1</v>
      </c>
      <c r="N177" s="153" t="s">
        <v>42</v>
      </c>
      <c r="O177" s="58"/>
      <c r="P177" s="154">
        <f>O177*H177</f>
        <v>0</v>
      </c>
      <c r="Q177" s="154">
        <v>1.289E-2</v>
      </c>
      <c r="R177" s="154">
        <f>Q177*H177</f>
        <v>1.8046E-2</v>
      </c>
      <c r="S177" s="154">
        <v>0</v>
      </c>
      <c r="T177" s="155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6" t="s">
        <v>192</v>
      </c>
      <c r="AT177" s="156" t="s">
        <v>132</v>
      </c>
      <c r="AU177" s="156" t="s">
        <v>87</v>
      </c>
      <c r="AY177" s="14" t="s">
        <v>129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4" t="s">
        <v>87</v>
      </c>
      <c r="BK177" s="157">
        <f>ROUND(I177*H177,2)</f>
        <v>0</v>
      </c>
      <c r="BL177" s="14" t="s">
        <v>192</v>
      </c>
      <c r="BM177" s="156" t="s">
        <v>288</v>
      </c>
    </row>
    <row r="178" spans="1:65" s="2" customFormat="1" ht="24.2" customHeight="1">
      <c r="A178" s="29"/>
      <c r="B178" s="143"/>
      <c r="C178" s="144" t="s">
        <v>289</v>
      </c>
      <c r="D178" s="144" t="s">
        <v>132</v>
      </c>
      <c r="E178" s="145" t="s">
        <v>290</v>
      </c>
      <c r="F178" s="146" t="s">
        <v>291</v>
      </c>
      <c r="G178" s="147" t="s">
        <v>85</v>
      </c>
      <c r="H178" s="148">
        <v>100.64</v>
      </c>
      <c r="I178" s="149"/>
      <c r="J178" s="150">
        <f>ROUND(I178*H178,2)</f>
        <v>0</v>
      </c>
      <c r="K178" s="151"/>
      <c r="L178" s="30"/>
      <c r="M178" s="152" t="s">
        <v>1</v>
      </c>
      <c r="N178" s="153" t="s">
        <v>42</v>
      </c>
      <c r="O178" s="58"/>
      <c r="P178" s="154">
        <f>O178*H178</f>
        <v>0</v>
      </c>
      <c r="Q178" s="154">
        <v>0</v>
      </c>
      <c r="R178" s="154">
        <f>Q178*H178</f>
        <v>0</v>
      </c>
      <c r="S178" s="154">
        <v>2.4E-2</v>
      </c>
      <c r="T178" s="155">
        <f>S178*H178</f>
        <v>2.4153600000000002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6" t="s">
        <v>192</v>
      </c>
      <c r="AT178" s="156" t="s">
        <v>132</v>
      </c>
      <c r="AU178" s="156" t="s">
        <v>87</v>
      </c>
      <c r="AY178" s="14" t="s">
        <v>129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4" t="s">
        <v>87</v>
      </c>
      <c r="BK178" s="157">
        <f>ROUND(I178*H178,2)</f>
        <v>0</v>
      </c>
      <c r="BL178" s="14" t="s">
        <v>192</v>
      </c>
      <c r="BM178" s="156" t="s">
        <v>292</v>
      </c>
    </row>
    <row r="179" spans="1:65" s="2" customFormat="1" ht="24.2" customHeight="1">
      <c r="A179" s="29"/>
      <c r="B179" s="143"/>
      <c r="C179" s="144" t="s">
        <v>293</v>
      </c>
      <c r="D179" s="144" t="s">
        <v>132</v>
      </c>
      <c r="E179" s="145" t="s">
        <v>294</v>
      </c>
      <c r="F179" s="146" t="s">
        <v>295</v>
      </c>
      <c r="G179" s="147" t="s">
        <v>211</v>
      </c>
      <c r="H179" s="148">
        <v>1.7999999999999999E-2</v>
      </c>
      <c r="I179" s="149"/>
      <c r="J179" s="150">
        <f>ROUND(I179*H179,2)</f>
        <v>0</v>
      </c>
      <c r="K179" s="151"/>
      <c r="L179" s="30"/>
      <c r="M179" s="152" t="s">
        <v>1</v>
      </c>
      <c r="N179" s="153" t="s">
        <v>42</v>
      </c>
      <c r="O179" s="58"/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6" t="s">
        <v>192</v>
      </c>
      <c r="AT179" s="156" t="s">
        <v>132</v>
      </c>
      <c r="AU179" s="156" t="s">
        <v>87</v>
      </c>
      <c r="AY179" s="14" t="s">
        <v>129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4" t="s">
        <v>87</v>
      </c>
      <c r="BK179" s="157">
        <f>ROUND(I179*H179,2)</f>
        <v>0</v>
      </c>
      <c r="BL179" s="14" t="s">
        <v>192</v>
      </c>
      <c r="BM179" s="156" t="s">
        <v>296</v>
      </c>
    </row>
    <row r="180" spans="1:65" s="12" customFormat="1" ht="22.9" customHeight="1">
      <c r="B180" s="130"/>
      <c r="D180" s="131" t="s">
        <v>75</v>
      </c>
      <c r="E180" s="141" t="s">
        <v>297</v>
      </c>
      <c r="F180" s="141" t="s">
        <v>298</v>
      </c>
      <c r="I180" s="133"/>
      <c r="J180" s="142">
        <f>BK180</f>
        <v>0</v>
      </c>
      <c r="L180" s="130"/>
      <c r="M180" s="135"/>
      <c r="N180" s="136"/>
      <c r="O180" s="136"/>
      <c r="P180" s="137">
        <f>SUM(P181:P186)</f>
        <v>0</v>
      </c>
      <c r="Q180" s="136"/>
      <c r="R180" s="137">
        <f>SUM(R181:R186)</f>
        <v>1.1931025</v>
      </c>
      <c r="S180" s="136"/>
      <c r="T180" s="138">
        <f>SUM(T181:T186)</f>
        <v>0</v>
      </c>
      <c r="AR180" s="131" t="s">
        <v>87</v>
      </c>
      <c r="AT180" s="139" t="s">
        <v>75</v>
      </c>
      <c r="AU180" s="139" t="s">
        <v>81</v>
      </c>
      <c r="AY180" s="131" t="s">
        <v>129</v>
      </c>
      <c r="BK180" s="140">
        <f>SUM(BK181:BK186)</f>
        <v>0</v>
      </c>
    </row>
    <row r="181" spans="1:65" s="2" customFormat="1" ht="24.2" customHeight="1">
      <c r="A181" s="29"/>
      <c r="B181" s="143"/>
      <c r="C181" s="144" t="s">
        <v>299</v>
      </c>
      <c r="D181" s="144" t="s">
        <v>132</v>
      </c>
      <c r="E181" s="145" t="s">
        <v>300</v>
      </c>
      <c r="F181" s="146" t="s">
        <v>301</v>
      </c>
      <c r="G181" s="147" t="s">
        <v>85</v>
      </c>
      <c r="H181" s="148">
        <v>48.854999999999997</v>
      </c>
      <c r="I181" s="149"/>
      <c r="J181" s="150">
        <f t="shared" ref="J181:J186" si="20">ROUND(I181*H181,2)</f>
        <v>0</v>
      </c>
      <c r="K181" s="151"/>
      <c r="L181" s="30"/>
      <c r="M181" s="152" t="s">
        <v>1</v>
      </c>
      <c r="N181" s="153" t="s">
        <v>42</v>
      </c>
      <c r="O181" s="58"/>
      <c r="P181" s="154">
        <f t="shared" ref="P181:P186" si="21">O181*H181</f>
        <v>0</v>
      </c>
      <c r="Q181" s="154">
        <v>0</v>
      </c>
      <c r="R181" s="154">
        <f t="shared" ref="R181:R186" si="22">Q181*H181</f>
        <v>0</v>
      </c>
      <c r="S181" s="154">
        <v>0</v>
      </c>
      <c r="T181" s="155">
        <f t="shared" ref="T181:T186" si="23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6" t="s">
        <v>192</v>
      </c>
      <c r="AT181" s="156" t="s">
        <v>132</v>
      </c>
      <c r="AU181" s="156" t="s">
        <v>87</v>
      </c>
      <c r="AY181" s="14" t="s">
        <v>129</v>
      </c>
      <c r="BE181" s="157">
        <f t="shared" ref="BE181:BE186" si="24">IF(N181="základná",J181,0)</f>
        <v>0</v>
      </c>
      <c r="BF181" s="157">
        <f t="shared" ref="BF181:BF186" si="25">IF(N181="znížená",J181,0)</f>
        <v>0</v>
      </c>
      <c r="BG181" s="157">
        <f t="shared" ref="BG181:BG186" si="26">IF(N181="zákl. prenesená",J181,0)</f>
        <v>0</v>
      </c>
      <c r="BH181" s="157">
        <f t="shared" ref="BH181:BH186" si="27">IF(N181="zníž. prenesená",J181,0)</f>
        <v>0</v>
      </c>
      <c r="BI181" s="157">
        <f t="shared" ref="BI181:BI186" si="28">IF(N181="nulová",J181,0)</f>
        <v>0</v>
      </c>
      <c r="BJ181" s="14" t="s">
        <v>87</v>
      </c>
      <c r="BK181" s="157">
        <f t="shared" ref="BK181:BK186" si="29">ROUND(I181*H181,2)</f>
        <v>0</v>
      </c>
      <c r="BL181" s="14" t="s">
        <v>192</v>
      </c>
      <c r="BM181" s="156" t="s">
        <v>302</v>
      </c>
    </row>
    <row r="182" spans="1:65" s="2" customFormat="1" ht="16.5" customHeight="1">
      <c r="A182" s="29"/>
      <c r="B182" s="143"/>
      <c r="C182" s="158" t="s">
        <v>303</v>
      </c>
      <c r="D182" s="158" t="s">
        <v>304</v>
      </c>
      <c r="E182" s="159" t="s">
        <v>305</v>
      </c>
      <c r="F182" s="160" t="s">
        <v>306</v>
      </c>
      <c r="G182" s="161" t="s">
        <v>85</v>
      </c>
      <c r="H182" s="162">
        <v>51.298000000000002</v>
      </c>
      <c r="I182" s="163"/>
      <c r="J182" s="164">
        <f t="shared" si="20"/>
        <v>0</v>
      </c>
      <c r="K182" s="165"/>
      <c r="L182" s="166"/>
      <c r="M182" s="167" t="s">
        <v>1</v>
      </c>
      <c r="N182" s="168" t="s">
        <v>42</v>
      </c>
      <c r="O182" s="58"/>
      <c r="P182" s="154">
        <f t="shared" si="21"/>
        <v>0</v>
      </c>
      <c r="Q182" s="154">
        <v>1.125E-2</v>
      </c>
      <c r="R182" s="154">
        <f t="shared" si="22"/>
        <v>0.57710249999999996</v>
      </c>
      <c r="S182" s="154">
        <v>0</v>
      </c>
      <c r="T182" s="155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6" t="s">
        <v>264</v>
      </c>
      <c r="AT182" s="156" t="s">
        <v>304</v>
      </c>
      <c r="AU182" s="156" t="s">
        <v>87</v>
      </c>
      <c r="AY182" s="14" t="s">
        <v>129</v>
      </c>
      <c r="BE182" s="157">
        <f t="shared" si="24"/>
        <v>0</v>
      </c>
      <c r="BF182" s="157">
        <f t="shared" si="25"/>
        <v>0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4" t="s">
        <v>87</v>
      </c>
      <c r="BK182" s="157">
        <f t="shared" si="29"/>
        <v>0</v>
      </c>
      <c r="BL182" s="14" t="s">
        <v>192</v>
      </c>
      <c r="BM182" s="156" t="s">
        <v>307</v>
      </c>
    </row>
    <row r="183" spans="1:65" s="2" customFormat="1" ht="24.2" customHeight="1">
      <c r="A183" s="29"/>
      <c r="B183" s="143"/>
      <c r="C183" s="144" t="s">
        <v>308</v>
      </c>
      <c r="D183" s="144" t="s">
        <v>132</v>
      </c>
      <c r="E183" s="145" t="s">
        <v>309</v>
      </c>
      <c r="F183" s="146" t="s">
        <v>310</v>
      </c>
      <c r="G183" s="147" t="s">
        <v>195</v>
      </c>
      <c r="H183" s="148">
        <v>138.5</v>
      </c>
      <c r="I183" s="149"/>
      <c r="J183" s="150">
        <f t="shared" si="20"/>
        <v>0</v>
      </c>
      <c r="K183" s="151"/>
      <c r="L183" s="30"/>
      <c r="M183" s="152" t="s">
        <v>1</v>
      </c>
      <c r="N183" s="153" t="s">
        <v>42</v>
      </c>
      <c r="O183" s="58"/>
      <c r="P183" s="154">
        <f t="shared" si="21"/>
        <v>0</v>
      </c>
      <c r="Q183" s="154">
        <v>0</v>
      </c>
      <c r="R183" s="154">
        <f t="shared" si="22"/>
        <v>0</v>
      </c>
      <c r="S183" s="154">
        <v>0</v>
      </c>
      <c r="T183" s="155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6" t="s">
        <v>192</v>
      </c>
      <c r="AT183" s="156" t="s">
        <v>132</v>
      </c>
      <c r="AU183" s="156" t="s">
        <v>87</v>
      </c>
      <c r="AY183" s="14" t="s">
        <v>129</v>
      </c>
      <c r="BE183" s="157">
        <f t="shared" si="24"/>
        <v>0</v>
      </c>
      <c r="BF183" s="157">
        <f t="shared" si="25"/>
        <v>0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4" t="s">
        <v>87</v>
      </c>
      <c r="BK183" s="157">
        <f t="shared" si="29"/>
        <v>0</v>
      </c>
      <c r="BL183" s="14" t="s">
        <v>192</v>
      </c>
      <c r="BM183" s="156" t="s">
        <v>311</v>
      </c>
    </row>
    <row r="184" spans="1:65" s="2" customFormat="1" ht="24.2" customHeight="1">
      <c r="A184" s="29"/>
      <c r="B184" s="143"/>
      <c r="C184" s="158" t="s">
        <v>312</v>
      </c>
      <c r="D184" s="158" t="s">
        <v>304</v>
      </c>
      <c r="E184" s="159" t="s">
        <v>313</v>
      </c>
      <c r="F184" s="160" t="s">
        <v>314</v>
      </c>
      <c r="G184" s="161" t="s">
        <v>287</v>
      </c>
      <c r="H184" s="162">
        <v>1.4</v>
      </c>
      <c r="I184" s="163"/>
      <c r="J184" s="164">
        <f t="shared" si="20"/>
        <v>0</v>
      </c>
      <c r="K184" s="165"/>
      <c r="L184" s="166"/>
      <c r="M184" s="167" t="s">
        <v>1</v>
      </c>
      <c r="N184" s="168" t="s">
        <v>42</v>
      </c>
      <c r="O184" s="58"/>
      <c r="P184" s="154">
        <f t="shared" si="21"/>
        <v>0</v>
      </c>
      <c r="Q184" s="154">
        <v>0.44</v>
      </c>
      <c r="R184" s="154">
        <f t="shared" si="22"/>
        <v>0.61599999999999999</v>
      </c>
      <c r="S184" s="154">
        <v>0</v>
      </c>
      <c r="T184" s="155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6" t="s">
        <v>264</v>
      </c>
      <c r="AT184" s="156" t="s">
        <v>304</v>
      </c>
      <c r="AU184" s="156" t="s">
        <v>87</v>
      </c>
      <c r="AY184" s="14" t="s">
        <v>129</v>
      </c>
      <c r="BE184" s="157">
        <f t="shared" si="24"/>
        <v>0</v>
      </c>
      <c r="BF184" s="157">
        <f t="shared" si="25"/>
        <v>0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4" t="s">
        <v>87</v>
      </c>
      <c r="BK184" s="157">
        <f t="shared" si="29"/>
        <v>0</v>
      </c>
      <c r="BL184" s="14" t="s">
        <v>192</v>
      </c>
      <c r="BM184" s="156" t="s">
        <v>315</v>
      </c>
    </row>
    <row r="185" spans="1:65" s="2" customFormat="1" ht="24.2" customHeight="1">
      <c r="A185" s="29"/>
      <c r="B185" s="143"/>
      <c r="C185" s="144" t="s">
        <v>316</v>
      </c>
      <c r="D185" s="144" t="s">
        <v>132</v>
      </c>
      <c r="E185" s="145" t="s">
        <v>317</v>
      </c>
      <c r="F185" s="146" t="s">
        <v>318</v>
      </c>
      <c r="G185" s="147" t="s">
        <v>195</v>
      </c>
      <c r="H185" s="148">
        <v>277.74</v>
      </c>
      <c r="I185" s="149"/>
      <c r="J185" s="150">
        <f t="shared" si="20"/>
        <v>0</v>
      </c>
      <c r="K185" s="151"/>
      <c r="L185" s="30"/>
      <c r="M185" s="152" t="s">
        <v>1</v>
      </c>
      <c r="N185" s="153" t="s">
        <v>42</v>
      </c>
      <c r="O185" s="58"/>
      <c r="P185" s="154">
        <f t="shared" si="21"/>
        <v>0</v>
      </c>
      <c r="Q185" s="154">
        <v>0</v>
      </c>
      <c r="R185" s="154">
        <f t="shared" si="22"/>
        <v>0</v>
      </c>
      <c r="S185" s="154">
        <v>0</v>
      </c>
      <c r="T185" s="155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6" t="s">
        <v>192</v>
      </c>
      <c r="AT185" s="156" t="s">
        <v>132</v>
      </c>
      <c r="AU185" s="156" t="s">
        <v>87</v>
      </c>
      <c r="AY185" s="14" t="s">
        <v>129</v>
      </c>
      <c r="BE185" s="157">
        <f t="shared" si="24"/>
        <v>0</v>
      </c>
      <c r="BF185" s="157">
        <f t="shared" si="25"/>
        <v>0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4" t="s">
        <v>87</v>
      </c>
      <c r="BK185" s="157">
        <f t="shared" si="29"/>
        <v>0</v>
      </c>
      <c r="BL185" s="14" t="s">
        <v>192</v>
      </c>
      <c r="BM185" s="156" t="s">
        <v>319</v>
      </c>
    </row>
    <row r="186" spans="1:65" s="2" customFormat="1" ht="21.75" customHeight="1">
      <c r="A186" s="29"/>
      <c r="B186" s="143"/>
      <c r="C186" s="144" t="s">
        <v>320</v>
      </c>
      <c r="D186" s="144" t="s">
        <v>132</v>
      </c>
      <c r="E186" s="145" t="s">
        <v>321</v>
      </c>
      <c r="F186" s="146" t="s">
        <v>322</v>
      </c>
      <c r="G186" s="147" t="s">
        <v>211</v>
      </c>
      <c r="H186" s="148">
        <v>1.1930000000000001</v>
      </c>
      <c r="I186" s="149"/>
      <c r="J186" s="150">
        <f t="shared" si="20"/>
        <v>0</v>
      </c>
      <c r="K186" s="151"/>
      <c r="L186" s="30"/>
      <c r="M186" s="152" t="s">
        <v>1</v>
      </c>
      <c r="N186" s="153" t="s">
        <v>42</v>
      </c>
      <c r="O186" s="58"/>
      <c r="P186" s="154">
        <f t="shared" si="21"/>
        <v>0</v>
      </c>
      <c r="Q186" s="154">
        <v>0</v>
      </c>
      <c r="R186" s="154">
        <f t="shared" si="22"/>
        <v>0</v>
      </c>
      <c r="S186" s="154">
        <v>0</v>
      </c>
      <c r="T186" s="155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6" t="s">
        <v>192</v>
      </c>
      <c r="AT186" s="156" t="s">
        <v>132</v>
      </c>
      <c r="AU186" s="156" t="s">
        <v>87</v>
      </c>
      <c r="AY186" s="14" t="s">
        <v>129</v>
      </c>
      <c r="BE186" s="157">
        <f t="shared" si="24"/>
        <v>0</v>
      </c>
      <c r="BF186" s="157">
        <f t="shared" si="25"/>
        <v>0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4" t="s">
        <v>87</v>
      </c>
      <c r="BK186" s="157">
        <f t="shared" si="29"/>
        <v>0</v>
      </c>
      <c r="BL186" s="14" t="s">
        <v>192</v>
      </c>
      <c r="BM186" s="156" t="s">
        <v>323</v>
      </c>
    </row>
    <row r="187" spans="1:65" s="12" customFormat="1" ht="22.9" customHeight="1">
      <c r="B187" s="130"/>
      <c r="D187" s="131" t="s">
        <v>75</v>
      </c>
      <c r="E187" s="141" t="s">
        <v>324</v>
      </c>
      <c r="F187" s="141" t="s">
        <v>325</v>
      </c>
      <c r="I187" s="133"/>
      <c r="J187" s="142">
        <f>BK187</f>
        <v>0</v>
      </c>
      <c r="L187" s="130"/>
      <c r="M187" s="135"/>
      <c r="N187" s="136"/>
      <c r="O187" s="136"/>
      <c r="P187" s="137">
        <f>SUM(P188:P193)</f>
        <v>0</v>
      </c>
      <c r="Q187" s="136"/>
      <c r="R187" s="137">
        <f>SUM(R188:R193)</f>
        <v>7.8000000000000014E-2</v>
      </c>
      <c r="S187" s="136"/>
      <c r="T187" s="138">
        <f>SUM(T188:T193)</f>
        <v>0.1</v>
      </c>
      <c r="AR187" s="131" t="s">
        <v>87</v>
      </c>
      <c r="AT187" s="139" t="s">
        <v>75</v>
      </c>
      <c r="AU187" s="139" t="s">
        <v>81</v>
      </c>
      <c r="AY187" s="131" t="s">
        <v>129</v>
      </c>
      <c r="BK187" s="140">
        <f>SUM(BK188:BK193)</f>
        <v>0</v>
      </c>
    </row>
    <row r="188" spans="1:65" s="2" customFormat="1" ht="33" customHeight="1">
      <c r="A188" s="29"/>
      <c r="B188" s="143"/>
      <c r="C188" s="144" t="s">
        <v>326</v>
      </c>
      <c r="D188" s="144" t="s">
        <v>132</v>
      </c>
      <c r="E188" s="145" t="s">
        <v>327</v>
      </c>
      <c r="F188" s="146" t="s">
        <v>328</v>
      </c>
      <c r="G188" s="147" t="s">
        <v>190</v>
      </c>
      <c r="H188" s="148">
        <v>3</v>
      </c>
      <c r="I188" s="149"/>
      <c r="J188" s="150">
        <f t="shared" ref="J188:J193" si="30">ROUND(I188*H188,2)</f>
        <v>0</v>
      </c>
      <c r="K188" s="151"/>
      <c r="L188" s="30"/>
      <c r="M188" s="152" t="s">
        <v>1</v>
      </c>
      <c r="N188" s="153" t="s">
        <v>42</v>
      </c>
      <c r="O188" s="58"/>
      <c r="P188" s="154">
        <f t="shared" ref="P188:P193" si="31">O188*H188</f>
        <v>0</v>
      </c>
      <c r="Q188" s="154">
        <v>0</v>
      </c>
      <c r="R188" s="154">
        <f t="shared" ref="R188:R193" si="32">Q188*H188</f>
        <v>0</v>
      </c>
      <c r="S188" s="154">
        <v>0</v>
      </c>
      <c r="T188" s="155">
        <f t="shared" ref="T188:T193" si="33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6" t="s">
        <v>192</v>
      </c>
      <c r="AT188" s="156" t="s">
        <v>132</v>
      </c>
      <c r="AU188" s="156" t="s">
        <v>87</v>
      </c>
      <c r="AY188" s="14" t="s">
        <v>129</v>
      </c>
      <c r="BE188" s="157">
        <f t="shared" ref="BE188:BE193" si="34">IF(N188="základná",J188,0)</f>
        <v>0</v>
      </c>
      <c r="BF188" s="157">
        <f t="shared" ref="BF188:BF193" si="35">IF(N188="znížená",J188,0)</f>
        <v>0</v>
      </c>
      <c r="BG188" s="157">
        <f t="shared" ref="BG188:BG193" si="36">IF(N188="zákl. prenesená",J188,0)</f>
        <v>0</v>
      </c>
      <c r="BH188" s="157">
        <f t="shared" ref="BH188:BH193" si="37">IF(N188="zníž. prenesená",J188,0)</f>
        <v>0</v>
      </c>
      <c r="BI188" s="157">
        <f t="shared" ref="BI188:BI193" si="38">IF(N188="nulová",J188,0)</f>
        <v>0</v>
      </c>
      <c r="BJ188" s="14" t="s">
        <v>87</v>
      </c>
      <c r="BK188" s="157">
        <f t="shared" ref="BK188:BK193" si="39">ROUND(I188*H188,2)</f>
        <v>0</v>
      </c>
      <c r="BL188" s="14" t="s">
        <v>192</v>
      </c>
      <c r="BM188" s="156" t="s">
        <v>329</v>
      </c>
    </row>
    <row r="189" spans="1:65" s="2" customFormat="1" ht="24.2" customHeight="1">
      <c r="A189" s="29"/>
      <c r="B189" s="143"/>
      <c r="C189" s="158" t="s">
        <v>330</v>
      </c>
      <c r="D189" s="158" t="s">
        <v>304</v>
      </c>
      <c r="E189" s="159" t="s">
        <v>331</v>
      </c>
      <c r="F189" s="160" t="s">
        <v>332</v>
      </c>
      <c r="G189" s="161" t="s">
        <v>190</v>
      </c>
      <c r="H189" s="162">
        <v>3</v>
      </c>
      <c r="I189" s="163"/>
      <c r="J189" s="164">
        <f t="shared" si="30"/>
        <v>0</v>
      </c>
      <c r="K189" s="165"/>
      <c r="L189" s="166"/>
      <c r="M189" s="167" t="s">
        <v>1</v>
      </c>
      <c r="N189" s="168" t="s">
        <v>42</v>
      </c>
      <c r="O189" s="58"/>
      <c r="P189" s="154">
        <f t="shared" si="31"/>
        <v>0</v>
      </c>
      <c r="Q189" s="154">
        <v>1E-3</v>
      </c>
      <c r="R189" s="154">
        <f t="shared" si="32"/>
        <v>3.0000000000000001E-3</v>
      </c>
      <c r="S189" s="154">
        <v>0</v>
      </c>
      <c r="T189" s="155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6" t="s">
        <v>264</v>
      </c>
      <c r="AT189" s="156" t="s">
        <v>304</v>
      </c>
      <c r="AU189" s="156" t="s">
        <v>87</v>
      </c>
      <c r="AY189" s="14" t="s">
        <v>129</v>
      </c>
      <c r="BE189" s="157">
        <f t="shared" si="34"/>
        <v>0</v>
      </c>
      <c r="BF189" s="157">
        <f t="shared" si="35"/>
        <v>0</v>
      </c>
      <c r="BG189" s="157">
        <f t="shared" si="36"/>
        <v>0</v>
      </c>
      <c r="BH189" s="157">
        <f t="shared" si="37"/>
        <v>0</v>
      </c>
      <c r="BI189" s="157">
        <f t="shared" si="38"/>
        <v>0</v>
      </c>
      <c r="BJ189" s="14" t="s">
        <v>87</v>
      </c>
      <c r="BK189" s="157">
        <f t="shared" si="39"/>
        <v>0</v>
      </c>
      <c r="BL189" s="14" t="s">
        <v>192</v>
      </c>
      <c r="BM189" s="156" t="s">
        <v>333</v>
      </c>
    </row>
    <row r="190" spans="1:65" s="2" customFormat="1" ht="24.2" customHeight="1">
      <c r="A190" s="29"/>
      <c r="B190" s="143"/>
      <c r="C190" s="158" t="s">
        <v>334</v>
      </c>
      <c r="D190" s="158" t="s">
        <v>304</v>
      </c>
      <c r="E190" s="159" t="s">
        <v>335</v>
      </c>
      <c r="F190" s="160" t="s">
        <v>336</v>
      </c>
      <c r="G190" s="161" t="s">
        <v>190</v>
      </c>
      <c r="H190" s="162">
        <v>3</v>
      </c>
      <c r="I190" s="163"/>
      <c r="J190" s="164">
        <f t="shared" si="30"/>
        <v>0</v>
      </c>
      <c r="K190" s="165"/>
      <c r="L190" s="166"/>
      <c r="M190" s="167" t="s">
        <v>1</v>
      </c>
      <c r="N190" s="168" t="s">
        <v>42</v>
      </c>
      <c r="O190" s="58"/>
      <c r="P190" s="154">
        <f t="shared" si="31"/>
        <v>0</v>
      </c>
      <c r="Q190" s="154">
        <v>2.5000000000000001E-2</v>
      </c>
      <c r="R190" s="154">
        <f t="shared" si="32"/>
        <v>7.5000000000000011E-2</v>
      </c>
      <c r="S190" s="154">
        <v>0</v>
      </c>
      <c r="T190" s="155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6" t="s">
        <v>264</v>
      </c>
      <c r="AT190" s="156" t="s">
        <v>304</v>
      </c>
      <c r="AU190" s="156" t="s">
        <v>87</v>
      </c>
      <c r="AY190" s="14" t="s">
        <v>129</v>
      </c>
      <c r="BE190" s="157">
        <f t="shared" si="34"/>
        <v>0</v>
      </c>
      <c r="BF190" s="157">
        <f t="shared" si="35"/>
        <v>0</v>
      </c>
      <c r="BG190" s="157">
        <f t="shared" si="36"/>
        <v>0</v>
      </c>
      <c r="BH190" s="157">
        <f t="shared" si="37"/>
        <v>0</v>
      </c>
      <c r="BI190" s="157">
        <f t="shared" si="38"/>
        <v>0</v>
      </c>
      <c r="BJ190" s="14" t="s">
        <v>87</v>
      </c>
      <c r="BK190" s="157">
        <f t="shared" si="39"/>
        <v>0</v>
      </c>
      <c r="BL190" s="14" t="s">
        <v>192</v>
      </c>
      <c r="BM190" s="156" t="s">
        <v>337</v>
      </c>
    </row>
    <row r="191" spans="1:65" s="2" customFormat="1" ht="16.5" customHeight="1">
      <c r="A191" s="29"/>
      <c r="B191" s="143"/>
      <c r="C191" s="144" t="s">
        <v>338</v>
      </c>
      <c r="D191" s="144" t="s">
        <v>132</v>
      </c>
      <c r="E191" s="145" t="s">
        <v>339</v>
      </c>
      <c r="F191" s="146" t="s">
        <v>340</v>
      </c>
      <c r="G191" s="147" t="s">
        <v>190</v>
      </c>
      <c r="H191" s="148">
        <v>1</v>
      </c>
      <c r="I191" s="149"/>
      <c r="J191" s="150">
        <f t="shared" si="30"/>
        <v>0</v>
      </c>
      <c r="K191" s="151"/>
      <c r="L191" s="30"/>
      <c r="M191" s="152" t="s">
        <v>1</v>
      </c>
      <c r="N191" s="153" t="s">
        <v>42</v>
      </c>
      <c r="O191" s="58"/>
      <c r="P191" s="154">
        <f t="shared" si="31"/>
        <v>0</v>
      </c>
      <c r="Q191" s="154">
        <v>0</v>
      </c>
      <c r="R191" s="154">
        <f t="shared" si="32"/>
        <v>0</v>
      </c>
      <c r="S191" s="154">
        <v>0.02</v>
      </c>
      <c r="T191" s="155">
        <f t="shared" si="33"/>
        <v>0.02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6" t="s">
        <v>192</v>
      </c>
      <c r="AT191" s="156" t="s">
        <v>132</v>
      </c>
      <c r="AU191" s="156" t="s">
        <v>87</v>
      </c>
      <c r="AY191" s="14" t="s">
        <v>129</v>
      </c>
      <c r="BE191" s="157">
        <f t="shared" si="34"/>
        <v>0</v>
      </c>
      <c r="BF191" s="157">
        <f t="shared" si="35"/>
        <v>0</v>
      </c>
      <c r="BG191" s="157">
        <f t="shared" si="36"/>
        <v>0</v>
      </c>
      <c r="BH191" s="157">
        <f t="shared" si="37"/>
        <v>0</v>
      </c>
      <c r="BI191" s="157">
        <f t="shared" si="38"/>
        <v>0</v>
      </c>
      <c r="BJ191" s="14" t="s">
        <v>87</v>
      </c>
      <c r="BK191" s="157">
        <f t="shared" si="39"/>
        <v>0</v>
      </c>
      <c r="BL191" s="14" t="s">
        <v>192</v>
      </c>
      <c r="BM191" s="156" t="s">
        <v>341</v>
      </c>
    </row>
    <row r="192" spans="1:65" s="2" customFormat="1" ht="16.5" customHeight="1">
      <c r="A192" s="29"/>
      <c r="B192" s="143"/>
      <c r="C192" s="144" t="s">
        <v>342</v>
      </c>
      <c r="D192" s="144" t="s">
        <v>132</v>
      </c>
      <c r="E192" s="145" t="s">
        <v>343</v>
      </c>
      <c r="F192" s="146" t="s">
        <v>344</v>
      </c>
      <c r="G192" s="147" t="s">
        <v>190</v>
      </c>
      <c r="H192" s="148">
        <v>1</v>
      </c>
      <c r="I192" s="149"/>
      <c r="J192" s="150">
        <f t="shared" si="30"/>
        <v>0</v>
      </c>
      <c r="K192" s="151"/>
      <c r="L192" s="30"/>
      <c r="M192" s="152" t="s">
        <v>1</v>
      </c>
      <c r="N192" s="153" t="s">
        <v>42</v>
      </c>
      <c r="O192" s="58"/>
      <c r="P192" s="154">
        <f t="shared" si="31"/>
        <v>0</v>
      </c>
      <c r="Q192" s="154">
        <v>0</v>
      </c>
      <c r="R192" s="154">
        <f t="shared" si="32"/>
        <v>0</v>
      </c>
      <c r="S192" s="154">
        <v>0.08</v>
      </c>
      <c r="T192" s="155">
        <f t="shared" si="33"/>
        <v>0.08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6" t="s">
        <v>192</v>
      </c>
      <c r="AT192" s="156" t="s">
        <v>132</v>
      </c>
      <c r="AU192" s="156" t="s">
        <v>87</v>
      </c>
      <c r="AY192" s="14" t="s">
        <v>129</v>
      </c>
      <c r="BE192" s="157">
        <f t="shared" si="34"/>
        <v>0</v>
      </c>
      <c r="BF192" s="157">
        <f t="shared" si="35"/>
        <v>0</v>
      </c>
      <c r="BG192" s="157">
        <f t="shared" si="36"/>
        <v>0</v>
      </c>
      <c r="BH192" s="157">
        <f t="shared" si="37"/>
        <v>0</v>
      </c>
      <c r="BI192" s="157">
        <f t="shared" si="38"/>
        <v>0</v>
      </c>
      <c r="BJ192" s="14" t="s">
        <v>87</v>
      </c>
      <c r="BK192" s="157">
        <f t="shared" si="39"/>
        <v>0</v>
      </c>
      <c r="BL192" s="14" t="s">
        <v>192</v>
      </c>
      <c r="BM192" s="156" t="s">
        <v>345</v>
      </c>
    </row>
    <row r="193" spans="1:65" s="2" customFormat="1" ht="24.2" customHeight="1">
      <c r="A193" s="29"/>
      <c r="B193" s="143"/>
      <c r="C193" s="144" t="s">
        <v>346</v>
      </c>
      <c r="D193" s="144" t="s">
        <v>132</v>
      </c>
      <c r="E193" s="145" t="s">
        <v>347</v>
      </c>
      <c r="F193" s="146" t="s">
        <v>348</v>
      </c>
      <c r="G193" s="147" t="s">
        <v>211</v>
      </c>
      <c r="H193" s="148">
        <v>0.1</v>
      </c>
      <c r="I193" s="149"/>
      <c r="J193" s="150">
        <f t="shared" si="30"/>
        <v>0</v>
      </c>
      <c r="K193" s="151"/>
      <c r="L193" s="30"/>
      <c r="M193" s="152" t="s">
        <v>1</v>
      </c>
      <c r="N193" s="153" t="s">
        <v>42</v>
      </c>
      <c r="O193" s="58"/>
      <c r="P193" s="154">
        <f t="shared" si="31"/>
        <v>0</v>
      </c>
      <c r="Q193" s="154">
        <v>0</v>
      </c>
      <c r="R193" s="154">
        <f t="shared" si="32"/>
        <v>0</v>
      </c>
      <c r="S193" s="154">
        <v>0</v>
      </c>
      <c r="T193" s="155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6" t="s">
        <v>192</v>
      </c>
      <c r="AT193" s="156" t="s">
        <v>132</v>
      </c>
      <c r="AU193" s="156" t="s">
        <v>87</v>
      </c>
      <c r="AY193" s="14" t="s">
        <v>129</v>
      </c>
      <c r="BE193" s="157">
        <f t="shared" si="34"/>
        <v>0</v>
      </c>
      <c r="BF193" s="157">
        <f t="shared" si="35"/>
        <v>0</v>
      </c>
      <c r="BG193" s="157">
        <f t="shared" si="36"/>
        <v>0</v>
      </c>
      <c r="BH193" s="157">
        <f t="shared" si="37"/>
        <v>0</v>
      </c>
      <c r="BI193" s="157">
        <f t="shared" si="38"/>
        <v>0</v>
      </c>
      <c r="BJ193" s="14" t="s">
        <v>87</v>
      </c>
      <c r="BK193" s="157">
        <f t="shared" si="39"/>
        <v>0</v>
      </c>
      <c r="BL193" s="14" t="s">
        <v>192</v>
      </c>
      <c r="BM193" s="156" t="s">
        <v>349</v>
      </c>
    </row>
    <row r="194" spans="1:65" s="12" customFormat="1" ht="22.9" customHeight="1">
      <c r="B194" s="130"/>
      <c r="D194" s="131" t="s">
        <v>75</v>
      </c>
      <c r="E194" s="141" t="s">
        <v>350</v>
      </c>
      <c r="F194" s="141" t="s">
        <v>351</v>
      </c>
      <c r="I194" s="133"/>
      <c r="J194" s="142">
        <f>BK194</f>
        <v>0</v>
      </c>
      <c r="L194" s="130"/>
      <c r="M194" s="135"/>
      <c r="N194" s="136"/>
      <c r="O194" s="136"/>
      <c r="P194" s="137">
        <f>P195</f>
        <v>0</v>
      </c>
      <c r="Q194" s="136"/>
      <c r="R194" s="137">
        <f>R195</f>
        <v>0</v>
      </c>
      <c r="S194" s="136"/>
      <c r="T194" s="138">
        <f>T195</f>
        <v>0</v>
      </c>
      <c r="AR194" s="131" t="s">
        <v>87</v>
      </c>
      <c r="AT194" s="139" t="s">
        <v>75</v>
      </c>
      <c r="AU194" s="139" t="s">
        <v>81</v>
      </c>
      <c r="AY194" s="131" t="s">
        <v>129</v>
      </c>
      <c r="BK194" s="140">
        <f>BK195</f>
        <v>0</v>
      </c>
    </row>
    <row r="195" spans="1:65" s="2" customFormat="1" ht="16.5" customHeight="1">
      <c r="A195" s="29"/>
      <c r="B195" s="143"/>
      <c r="C195" s="144" t="s">
        <v>352</v>
      </c>
      <c r="D195" s="144" t="s">
        <v>132</v>
      </c>
      <c r="E195" s="145" t="s">
        <v>353</v>
      </c>
      <c r="F195" s="146" t="s">
        <v>354</v>
      </c>
      <c r="G195" s="147" t="s">
        <v>355</v>
      </c>
      <c r="H195" s="148">
        <v>80</v>
      </c>
      <c r="I195" s="149"/>
      <c r="J195" s="150">
        <f>ROUND(I195*H195,2)</f>
        <v>0</v>
      </c>
      <c r="K195" s="151"/>
      <c r="L195" s="30"/>
      <c r="M195" s="152" t="s">
        <v>1</v>
      </c>
      <c r="N195" s="153" t="s">
        <v>42</v>
      </c>
      <c r="O195" s="58"/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6" t="s">
        <v>192</v>
      </c>
      <c r="AT195" s="156" t="s">
        <v>132</v>
      </c>
      <c r="AU195" s="156" t="s">
        <v>87</v>
      </c>
      <c r="AY195" s="14" t="s">
        <v>129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4" t="s">
        <v>87</v>
      </c>
      <c r="BK195" s="157">
        <f>ROUND(I195*H195,2)</f>
        <v>0</v>
      </c>
      <c r="BL195" s="14" t="s">
        <v>192</v>
      </c>
      <c r="BM195" s="156" t="s">
        <v>356</v>
      </c>
    </row>
    <row r="196" spans="1:65" s="12" customFormat="1" ht="22.9" customHeight="1">
      <c r="B196" s="130"/>
      <c r="D196" s="131" t="s">
        <v>75</v>
      </c>
      <c r="E196" s="141" t="s">
        <v>357</v>
      </c>
      <c r="F196" s="141" t="s">
        <v>358</v>
      </c>
      <c r="I196" s="133"/>
      <c r="J196" s="142">
        <f>BK196</f>
        <v>0</v>
      </c>
      <c r="L196" s="130"/>
      <c r="M196" s="135"/>
      <c r="N196" s="136"/>
      <c r="O196" s="136"/>
      <c r="P196" s="137">
        <f>SUM(P197:P203)</f>
        <v>0</v>
      </c>
      <c r="Q196" s="136"/>
      <c r="R196" s="137">
        <f>SUM(R197:R203)</f>
        <v>0.64998060000000013</v>
      </c>
      <c r="S196" s="136"/>
      <c r="T196" s="138">
        <f>SUM(T197:T203)</f>
        <v>0</v>
      </c>
      <c r="AR196" s="131" t="s">
        <v>87</v>
      </c>
      <c r="AT196" s="139" t="s">
        <v>75</v>
      </c>
      <c r="AU196" s="139" t="s">
        <v>81</v>
      </c>
      <c r="AY196" s="131" t="s">
        <v>129</v>
      </c>
      <c r="BK196" s="140">
        <f>SUM(BK197:BK203)</f>
        <v>0</v>
      </c>
    </row>
    <row r="197" spans="1:65" s="2" customFormat="1" ht="24.2" customHeight="1">
      <c r="A197" s="29"/>
      <c r="B197" s="143"/>
      <c r="C197" s="144" t="s">
        <v>359</v>
      </c>
      <c r="D197" s="144" t="s">
        <v>132</v>
      </c>
      <c r="E197" s="145" t="s">
        <v>360</v>
      </c>
      <c r="F197" s="146" t="s">
        <v>361</v>
      </c>
      <c r="G197" s="147" t="s">
        <v>195</v>
      </c>
      <c r="H197" s="148">
        <v>40.78</v>
      </c>
      <c r="I197" s="149"/>
      <c r="J197" s="150">
        <f t="shared" ref="J197:J203" si="40">ROUND(I197*H197,2)</f>
        <v>0</v>
      </c>
      <c r="K197" s="151"/>
      <c r="L197" s="30"/>
      <c r="M197" s="152" t="s">
        <v>1</v>
      </c>
      <c r="N197" s="153" t="s">
        <v>42</v>
      </c>
      <c r="O197" s="58"/>
      <c r="P197" s="154">
        <f t="shared" ref="P197:P203" si="41">O197*H197</f>
        <v>0</v>
      </c>
      <c r="Q197" s="154">
        <v>2.0000000000000002E-5</v>
      </c>
      <c r="R197" s="154">
        <f t="shared" ref="R197:R203" si="42">Q197*H197</f>
        <v>8.1560000000000009E-4</v>
      </c>
      <c r="S197" s="154">
        <v>0</v>
      </c>
      <c r="T197" s="155">
        <f t="shared" ref="T197:T203" si="43"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6" t="s">
        <v>192</v>
      </c>
      <c r="AT197" s="156" t="s">
        <v>132</v>
      </c>
      <c r="AU197" s="156" t="s">
        <v>87</v>
      </c>
      <c r="AY197" s="14" t="s">
        <v>129</v>
      </c>
      <c r="BE197" s="157">
        <f t="shared" ref="BE197:BE203" si="44">IF(N197="základná",J197,0)</f>
        <v>0</v>
      </c>
      <c r="BF197" s="157">
        <f t="shared" ref="BF197:BF203" si="45">IF(N197="znížená",J197,0)</f>
        <v>0</v>
      </c>
      <c r="BG197" s="157">
        <f t="shared" ref="BG197:BG203" si="46">IF(N197="zákl. prenesená",J197,0)</f>
        <v>0</v>
      </c>
      <c r="BH197" s="157">
        <f t="shared" ref="BH197:BH203" si="47">IF(N197="zníž. prenesená",J197,0)</f>
        <v>0</v>
      </c>
      <c r="BI197" s="157">
        <f t="shared" ref="BI197:BI203" si="48">IF(N197="nulová",J197,0)</f>
        <v>0</v>
      </c>
      <c r="BJ197" s="14" t="s">
        <v>87</v>
      </c>
      <c r="BK197" s="157">
        <f t="shared" ref="BK197:BK203" si="49">ROUND(I197*H197,2)</f>
        <v>0</v>
      </c>
      <c r="BL197" s="14" t="s">
        <v>192</v>
      </c>
      <c r="BM197" s="156" t="s">
        <v>362</v>
      </c>
    </row>
    <row r="198" spans="1:65" s="2" customFormat="1" ht="16.5" customHeight="1">
      <c r="A198" s="29"/>
      <c r="B198" s="143"/>
      <c r="C198" s="158" t="s">
        <v>363</v>
      </c>
      <c r="D198" s="158" t="s">
        <v>304</v>
      </c>
      <c r="E198" s="159" t="s">
        <v>364</v>
      </c>
      <c r="F198" s="160" t="s">
        <v>365</v>
      </c>
      <c r="G198" s="161" t="s">
        <v>195</v>
      </c>
      <c r="H198" s="162">
        <v>41.188000000000002</v>
      </c>
      <c r="I198" s="163"/>
      <c r="J198" s="164">
        <f t="shared" si="40"/>
        <v>0</v>
      </c>
      <c r="K198" s="165"/>
      <c r="L198" s="166"/>
      <c r="M198" s="167" t="s">
        <v>1</v>
      </c>
      <c r="N198" s="168" t="s">
        <v>42</v>
      </c>
      <c r="O198" s="58"/>
      <c r="P198" s="154">
        <f t="shared" si="41"/>
        <v>0</v>
      </c>
      <c r="Q198" s="154">
        <v>8.0000000000000004E-4</v>
      </c>
      <c r="R198" s="154">
        <f t="shared" si="42"/>
        <v>3.2950400000000005E-2</v>
      </c>
      <c r="S198" s="154">
        <v>0</v>
      </c>
      <c r="T198" s="155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6" t="s">
        <v>264</v>
      </c>
      <c r="AT198" s="156" t="s">
        <v>304</v>
      </c>
      <c r="AU198" s="156" t="s">
        <v>87</v>
      </c>
      <c r="AY198" s="14" t="s">
        <v>129</v>
      </c>
      <c r="BE198" s="157">
        <f t="shared" si="44"/>
        <v>0</v>
      </c>
      <c r="BF198" s="157">
        <f t="shared" si="45"/>
        <v>0</v>
      </c>
      <c r="BG198" s="157">
        <f t="shared" si="46"/>
        <v>0</v>
      </c>
      <c r="BH198" s="157">
        <f t="shared" si="47"/>
        <v>0</v>
      </c>
      <c r="BI198" s="157">
        <f t="shared" si="48"/>
        <v>0</v>
      </c>
      <c r="BJ198" s="14" t="s">
        <v>87</v>
      </c>
      <c r="BK198" s="157">
        <f t="shared" si="49"/>
        <v>0</v>
      </c>
      <c r="BL198" s="14" t="s">
        <v>192</v>
      </c>
      <c r="BM198" s="156" t="s">
        <v>366</v>
      </c>
    </row>
    <row r="199" spans="1:65" s="2" customFormat="1" ht="24.2" customHeight="1">
      <c r="A199" s="29"/>
      <c r="B199" s="143"/>
      <c r="C199" s="144" t="s">
        <v>367</v>
      </c>
      <c r="D199" s="144" t="s">
        <v>132</v>
      </c>
      <c r="E199" s="145" t="s">
        <v>368</v>
      </c>
      <c r="F199" s="146" t="s">
        <v>369</v>
      </c>
      <c r="G199" s="147" t="s">
        <v>85</v>
      </c>
      <c r="H199" s="148">
        <v>62.28</v>
      </c>
      <c r="I199" s="149"/>
      <c r="J199" s="150">
        <f t="shared" si="40"/>
        <v>0</v>
      </c>
      <c r="K199" s="151"/>
      <c r="L199" s="30"/>
      <c r="M199" s="152" t="s">
        <v>1</v>
      </c>
      <c r="N199" s="153" t="s">
        <v>42</v>
      </c>
      <c r="O199" s="58"/>
      <c r="P199" s="154">
        <f t="shared" si="41"/>
        <v>0</v>
      </c>
      <c r="Q199" s="154">
        <v>2.0000000000000002E-5</v>
      </c>
      <c r="R199" s="154">
        <f t="shared" si="42"/>
        <v>1.2456000000000001E-3</v>
      </c>
      <c r="S199" s="154">
        <v>0</v>
      </c>
      <c r="T199" s="155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6" t="s">
        <v>192</v>
      </c>
      <c r="AT199" s="156" t="s">
        <v>132</v>
      </c>
      <c r="AU199" s="156" t="s">
        <v>87</v>
      </c>
      <c r="AY199" s="14" t="s">
        <v>129</v>
      </c>
      <c r="BE199" s="157">
        <f t="shared" si="44"/>
        <v>0</v>
      </c>
      <c r="BF199" s="157">
        <f t="shared" si="45"/>
        <v>0</v>
      </c>
      <c r="BG199" s="157">
        <f t="shared" si="46"/>
        <v>0</v>
      </c>
      <c r="BH199" s="157">
        <f t="shared" si="47"/>
        <v>0</v>
      </c>
      <c r="BI199" s="157">
        <f t="shared" si="48"/>
        <v>0</v>
      </c>
      <c r="BJ199" s="14" t="s">
        <v>87</v>
      </c>
      <c r="BK199" s="157">
        <f t="shared" si="49"/>
        <v>0</v>
      </c>
      <c r="BL199" s="14" t="s">
        <v>192</v>
      </c>
      <c r="BM199" s="156" t="s">
        <v>370</v>
      </c>
    </row>
    <row r="200" spans="1:65" s="2" customFormat="1" ht="16.5" customHeight="1">
      <c r="A200" s="29"/>
      <c r="B200" s="143"/>
      <c r="C200" s="158" t="s">
        <v>371</v>
      </c>
      <c r="D200" s="158" t="s">
        <v>304</v>
      </c>
      <c r="E200" s="159" t="s">
        <v>372</v>
      </c>
      <c r="F200" s="160" t="s">
        <v>373</v>
      </c>
      <c r="G200" s="161" t="s">
        <v>85</v>
      </c>
      <c r="H200" s="162">
        <v>63.526000000000003</v>
      </c>
      <c r="I200" s="163"/>
      <c r="J200" s="164">
        <f t="shared" si="40"/>
        <v>0</v>
      </c>
      <c r="K200" s="165"/>
      <c r="L200" s="166"/>
      <c r="M200" s="167" t="s">
        <v>1</v>
      </c>
      <c r="N200" s="168" t="s">
        <v>42</v>
      </c>
      <c r="O200" s="58"/>
      <c r="P200" s="154">
        <f t="shared" si="41"/>
        <v>0</v>
      </c>
      <c r="Q200" s="154">
        <v>9.6200000000000001E-3</v>
      </c>
      <c r="R200" s="154">
        <f t="shared" si="42"/>
        <v>0.61112012000000004</v>
      </c>
      <c r="S200" s="154">
        <v>0</v>
      </c>
      <c r="T200" s="155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6" t="s">
        <v>264</v>
      </c>
      <c r="AT200" s="156" t="s">
        <v>304</v>
      </c>
      <c r="AU200" s="156" t="s">
        <v>87</v>
      </c>
      <c r="AY200" s="14" t="s">
        <v>129</v>
      </c>
      <c r="BE200" s="157">
        <f t="shared" si="44"/>
        <v>0</v>
      </c>
      <c r="BF200" s="157">
        <f t="shared" si="45"/>
        <v>0</v>
      </c>
      <c r="BG200" s="157">
        <f t="shared" si="46"/>
        <v>0</v>
      </c>
      <c r="BH200" s="157">
        <f t="shared" si="47"/>
        <v>0</v>
      </c>
      <c r="BI200" s="157">
        <f t="shared" si="48"/>
        <v>0</v>
      </c>
      <c r="BJ200" s="14" t="s">
        <v>87</v>
      </c>
      <c r="BK200" s="157">
        <f t="shared" si="49"/>
        <v>0</v>
      </c>
      <c r="BL200" s="14" t="s">
        <v>192</v>
      </c>
      <c r="BM200" s="156" t="s">
        <v>374</v>
      </c>
    </row>
    <row r="201" spans="1:65" s="2" customFormat="1" ht="24.2" customHeight="1">
      <c r="A201" s="29"/>
      <c r="B201" s="143"/>
      <c r="C201" s="144" t="s">
        <v>375</v>
      </c>
      <c r="D201" s="144" t="s">
        <v>132</v>
      </c>
      <c r="E201" s="145" t="s">
        <v>376</v>
      </c>
      <c r="F201" s="146" t="s">
        <v>377</v>
      </c>
      <c r="G201" s="147" t="s">
        <v>85</v>
      </c>
      <c r="H201" s="148">
        <v>62.28</v>
      </c>
      <c r="I201" s="149"/>
      <c r="J201" s="150">
        <f t="shared" si="40"/>
        <v>0</v>
      </c>
      <c r="K201" s="151"/>
      <c r="L201" s="30"/>
      <c r="M201" s="152" t="s">
        <v>1</v>
      </c>
      <c r="N201" s="153" t="s">
        <v>42</v>
      </c>
      <c r="O201" s="58"/>
      <c r="P201" s="154">
        <f t="shared" si="41"/>
        <v>0</v>
      </c>
      <c r="Q201" s="154">
        <v>0</v>
      </c>
      <c r="R201" s="154">
        <f t="shared" si="42"/>
        <v>0</v>
      </c>
      <c r="S201" s="154">
        <v>0</v>
      </c>
      <c r="T201" s="155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6" t="s">
        <v>192</v>
      </c>
      <c r="AT201" s="156" t="s">
        <v>132</v>
      </c>
      <c r="AU201" s="156" t="s">
        <v>87</v>
      </c>
      <c r="AY201" s="14" t="s">
        <v>129</v>
      </c>
      <c r="BE201" s="157">
        <f t="shared" si="44"/>
        <v>0</v>
      </c>
      <c r="BF201" s="157">
        <f t="shared" si="45"/>
        <v>0</v>
      </c>
      <c r="BG201" s="157">
        <f t="shared" si="46"/>
        <v>0</v>
      </c>
      <c r="BH201" s="157">
        <f t="shared" si="47"/>
        <v>0</v>
      </c>
      <c r="BI201" s="157">
        <f t="shared" si="48"/>
        <v>0</v>
      </c>
      <c r="BJ201" s="14" t="s">
        <v>87</v>
      </c>
      <c r="BK201" s="157">
        <f t="shared" si="49"/>
        <v>0</v>
      </c>
      <c r="BL201" s="14" t="s">
        <v>192</v>
      </c>
      <c r="BM201" s="156" t="s">
        <v>378</v>
      </c>
    </row>
    <row r="202" spans="1:65" s="2" customFormat="1" ht="24.2" customHeight="1">
      <c r="A202" s="29"/>
      <c r="B202" s="143"/>
      <c r="C202" s="158" t="s">
        <v>379</v>
      </c>
      <c r="D202" s="158" t="s">
        <v>304</v>
      </c>
      <c r="E202" s="159" t="s">
        <v>380</v>
      </c>
      <c r="F202" s="160" t="s">
        <v>381</v>
      </c>
      <c r="G202" s="161" t="s">
        <v>85</v>
      </c>
      <c r="H202" s="162">
        <v>64.147999999999996</v>
      </c>
      <c r="I202" s="163"/>
      <c r="J202" s="164">
        <f t="shared" si="40"/>
        <v>0</v>
      </c>
      <c r="K202" s="165"/>
      <c r="L202" s="166"/>
      <c r="M202" s="167" t="s">
        <v>1</v>
      </c>
      <c r="N202" s="168" t="s">
        <v>42</v>
      </c>
      <c r="O202" s="58"/>
      <c r="P202" s="154">
        <f t="shared" si="41"/>
        <v>0</v>
      </c>
      <c r="Q202" s="154">
        <v>6.0000000000000002E-5</v>
      </c>
      <c r="R202" s="154">
        <f t="shared" si="42"/>
        <v>3.8488799999999998E-3</v>
      </c>
      <c r="S202" s="154">
        <v>0</v>
      </c>
      <c r="T202" s="155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6" t="s">
        <v>264</v>
      </c>
      <c r="AT202" s="156" t="s">
        <v>304</v>
      </c>
      <c r="AU202" s="156" t="s">
        <v>87</v>
      </c>
      <c r="AY202" s="14" t="s">
        <v>129</v>
      </c>
      <c r="BE202" s="157">
        <f t="shared" si="44"/>
        <v>0</v>
      </c>
      <c r="BF202" s="157">
        <f t="shared" si="45"/>
        <v>0</v>
      </c>
      <c r="BG202" s="157">
        <f t="shared" si="46"/>
        <v>0</v>
      </c>
      <c r="BH202" s="157">
        <f t="shared" si="47"/>
        <v>0</v>
      </c>
      <c r="BI202" s="157">
        <f t="shared" si="48"/>
        <v>0</v>
      </c>
      <c r="BJ202" s="14" t="s">
        <v>87</v>
      </c>
      <c r="BK202" s="157">
        <f t="shared" si="49"/>
        <v>0</v>
      </c>
      <c r="BL202" s="14" t="s">
        <v>192</v>
      </c>
      <c r="BM202" s="156" t="s">
        <v>382</v>
      </c>
    </row>
    <row r="203" spans="1:65" s="2" customFormat="1" ht="24.2" customHeight="1">
      <c r="A203" s="29"/>
      <c r="B203" s="143"/>
      <c r="C203" s="144" t="s">
        <v>383</v>
      </c>
      <c r="D203" s="144" t="s">
        <v>132</v>
      </c>
      <c r="E203" s="145" t="s">
        <v>384</v>
      </c>
      <c r="F203" s="146" t="s">
        <v>385</v>
      </c>
      <c r="G203" s="147" t="s">
        <v>211</v>
      </c>
      <c r="H203" s="148">
        <v>0.65</v>
      </c>
      <c r="I203" s="149"/>
      <c r="J203" s="150">
        <f t="shared" si="40"/>
        <v>0</v>
      </c>
      <c r="K203" s="151"/>
      <c r="L203" s="30"/>
      <c r="M203" s="152" t="s">
        <v>1</v>
      </c>
      <c r="N203" s="153" t="s">
        <v>42</v>
      </c>
      <c r="O203" s="58"/>
      <c r="P203" s="154">
        <f t="shared" si="41"/>
        <v>0</v>
      </c>
      <c r="Q203" s="154">
        <v>0</v>
      </c>
      <c r="R203" s="154">
        <f t="shared" si="42"/>
        <v>0</v>
      </c>
      <c r="S203" s="154">
        <v>0</v>
      </c>
      <c r="T203" s="155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6" t="s">
        <v>192</v>
      </c>
      <c r="AT203" s="156" t="s">
        <v>132</v>
      </c>
      <c r="AU203" s="156" t="s">
        <v>87</v>
      </c>
      <c r="AY203" s="14" t="s">
        <v>129</v>
      </c>
      <c r="BE203" s="157">
        <f t="shared" si="44"/>
        <v>0</v>
      </c>
      <c r="BF203" s="157">
        <f t="shared" si="45"/>
        <v>0</v>
      </c>
      <c r="BG203" s="157">
        <f t="shared" si="46"/>
        <v>0</v>
      </c>
      <c r="BH203" s="157">
        <f t="shared" si="47"/>
        <v>0</v>
      </c>
      <c r="BI203" s="157">
        <f t="shared" si="48"/>
        <v>0</v>
      </c>
      <c r="BJ203" s="14" t="s">
        <v>87</v>
      </c>
      <c r="BK203" s="157">
        <f t="shared" si="49"/>
        <v>0</v>
      </c>
      <c r="BL203" s="14" t="s">
        <v>192</v>
      </c>
      <c r="BM203" s="156" t="s">
        <v>386</v>
      </c>
    </row>
    <row r="204" spans="1:65" s="12" customFormat="1" ht="22.9" customHeight="1">
      <c r="B204" s="130"/>
      <c r="D204" s="131" t="s">
        <v>75</v>
      </c>
      <c r="E204" s="141" t="s">
        <v>387</v>
      </c>
      <c r="F204" s="141" t="s">
        <v>388</v>
      </c>
      <c r="I204" s="133"/>
      <c r="J204" s="142">
        <f>BK204</f>
        <v>0</v>
      </c>
      <c r="L204" s="130"/>
      <c r="M204" s="135"/>
      <c r="N204" s="136"/>
      <c r="O204" s="136"/>
      <c r="P204" s="137">
        <f>SUM(P205:P206)</f>
        <v>0</v>
      </c>
      <c r="Q204" s="136"/>
      <c r="R204" s="137">
        <f>SUM(R205:R206)</f>
        <v>0</v>
      </c>
      <c r="S204" s="136"/>
      <c r="T204" s="138">
        <f>SUM(T205:T206)</f>
        <v>0.14522000000000002</v>
      </c>
      <c r="AR204" s="131" t="s">
        <v>87</v>
      </c>
      <c r="AT204" s="139" t="s">
        <v>75</v>
      </c>
      <c r="AU204" s="139" t="s">
        <v>81</v>
      </c>
      <c r="AY204" s="131" t="s">
        <v>129</v>
      </c>
      <c r="BK204" s="140">
        <f>SUM(BK205:BK206)</f>
        <v>0</v>
      </c>
    </row>
    <row r="205" spans="1:65" s="2" customFormat="1" ht="16.5" customHeight="1">
      <c r="A205" s="29"/>
      <c r="B205" s="143"/>
      <c r="C205" s="144" t="s">
        <v>389</v>
      </c>
      <c r="D205" s="144" t="s">
        <v>132</v>
      </c>
      <c r="E205" s="145" t="s">
        <v>390</v>
      </c>
      <c r="F205" s="146" t="s">
        <v>391</v>
      </c>
      <c r="G205" s="147" t="s">
        <v>195</v>
      </c>
      <c r="H205" s="148">
        <v>44.58</v>
      </c>
      <c r="I205" s="149"/>
      <c r="J205" s="150">
        <f>ROUND(I205*H205,2)</f>
        <v>0</v>
      </c>
      <c r="K205" s="151"/>
      <c r="L205" s="30"/>
      <c r="M205" s="152" t="s">
        <v>1</v>
      </c>
      <c r="N205" s="153" t="s">
        <v>42</v>
      </c>
      <c r="O205" s="58"/>
      <c r="P205" s="154">
        <f>O205*H205</f>
        <v>0</v>
      </c>
      <c r="Q205" s="154">
        <v>0</v>
      </c>
      <c r="R205" s="154">
        <f>Q205*H205</f>
        <v>0</v>
      </c>
      <c r="S205" s="154">
        <v>1E-3</v>
      </c>
      <c r="T205" s="155">
        <f>S205*H205</f>
        <v>4.4580000000000002E-2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6" t="s">
        <v>192</v>
      </c>
      <c r="AT205" s="156" t="s">
        <v>132</v>
      </c>
      <c r="AU205" s="156" t="s">
        <v>87</v>
      </c>
      <c r="AY205" s="14" t="s">
        <v>129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4" t="s">
        <v>87</v>
      </c>
      <c r="BK205" s="157">
        <f>ROUND(I205*H205,2)</f>
        <v>0</v>
      </c>
      <c r="BL205" s="14" t="s">
        <v>192</v>
      </c>
      <c r="BM205" s="156" t="s">
        <v>392</v>
      </c>
    </row>
    <row r="206" spans="1:65" s="2" customFormat="1" ht="24.2" customHeight="1">
      <c r="A206" s="29"/>
      <c r="B206" s="143"/>
      <c r="C206" s="144" t="s">
        <v>393</v>
      </c>
      <c r="D206" s="144" t="s">
        <v>132</v>
      </c>
      <c r="E206" s="145" t="s">
        <v>394</v>
      </c>
      <c r="F206" s="146" t="s">
        <v>395</v>
      </c>
      <c r="G206" s="147" t="s">
        <v>85</v>
      </c>
      <c r="H206" s="148">
        <v>100.64</v>
      </c>
      <c r="I206" s="149"/>
      <c r="J206" s="150">
        <f>ROUND(I206*H206,2)</f>
        <v>0</v>
      </c>
      <c r="K206" s="151"/>
      <c r="L206" s="30"/>
      <c r="M206" s="152" t="s">
        <v>1</v>
      </c>
      <c r="N206" s="153" t="s">
        <v>42</v>
      </c>
      <c r="O206" s="58"/>
      <c r="P206" s="154">
        <f>O206*H206</f>
        <v>0</v>
      </c>
      <c r="Q206" s="154">
        <v>0</v>
      </c>
      <c r="R206" s="154">
        <f>Q206*H206</f>
        <v>0</v>
      </c>
      <c r="S206" s="154">
        <v>1E-3</v>
      </c>
      <c r="T206" s="155">
        <f>S206*H206</f>
        <v>0.10064000000000001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6" t="s">
        <v>192</v>
      </c>
      <c r="AT206" s="156" t="s">
        <v>132</v>
      </c>
      <c r="AU206" s="156" t="s">
        <v>87</v>
      </c>
      <c r="AY206" s="14" t="s">
        <v>129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4" t="s">
        <v>87</v>
      </c>
      <c r="BK206" s="157">
        <f>ROUND(I206*H206,2)</f>
        <v>0</v>
      </c>
      <c r="BL206" s="14" t="s">
        <v>192</v>
      </c>
      <c r="BM206" s="156" t="s">
        <v>396</v>
      </c>
    </row>
    <row r="207" spans="1:65" s="12" customFormat="1" ht="22.9" customHeight="1">
      <c r="B207" s="130"/>
      <c r="D207" s="131" t="s">
        <v>75</v>
      </c>
      <c r="E207" s="141" t="s">
        <v>397</v>
      </c>
      <c r="F207" s="141" t="s">
        <v>398</v>
      </c>
      <c r="I207" s="133"/>
      <c r="J207" s="142">
        <f>BK207</f>
        <v>0</v>
      </c>
      <c r="L207" s="130"/>
      <c r="M207" s="135"/>
      <c r="N207" s="136"/>
      <c r="O207" s="136"/>
      <c r="P207" s="137">
        <f>SUM(P208:P212)</f>
        <v>0</v>
      </c>
      <c r="Q207" s="136"/>
      <c r="R207" s="137">
        <f>SUM(R208:R212)</f>
        <v>1.8325600000000001E-2</v>
      </c>
      <c r="S207" s="136"/>
      <c r="T207" s="138">
        <f>SUM(T208:T212)</f>
        <v>0</v>
      </c>
      <c r="AR207" s="131" t="s">
        <v>87</v>
      </c>
      <c r="AT207" s="139" t="s">
        <v>75</v>
      </c>
      <c r="AU207" s="139" t="s">
        <v>81</v>
      </c>
      <c r="AY207" s="131" t="s">
        <v>129</v>
      </c>
      <c r="BK207" s="140">
        <f>SUM(BK208:BK212)</f>
        <v>0</v>
      </c>
    </row>
    <row r="208" spans="1:65" s="2" customFormat="1" ht="33" customHeight="1">
      <c r="A208" s="29"/>
      <c r="B208" s="143"/>
      <c r="C208" s="144" t="s">
        <v>399</v>
      </c>
      <c r="D208" s="144" t="s">
        <v>132</v>
      </c>
      <c r="E208" s="145" t="s">
        <v>400</v>
      </c>
      <c r="F208" s="146" t="s">
        <v>401</v>
      </c>
      <c r="G208" s="147" t="s">
        <v>85</v>
      </c>
      <c r="H208" s="148">
        <v>2.88</v>
      </c>
      <c r="I208" s="149"/>
      <c r="J208" s="150">
        <f>ROUND(I208*H208,2)</f>
        <v>0</v>
      </c>
      <c r="K208" s="151"/>
      <c r="L208" s="30"/>
      <c r="M208" s="152" t="s">
        <v>1</v>
      </c>
      <c r="N208" s="153" t="s">
        <v>42</v>
      </c>
      <c r="O208" s="58"/>
      <c r="P208" s="154">
        <f>O208*H208</f>
        <v>0</v>
      </c>
      <c r="Q208" s="154">
        <v>2.4000000000000001E-4</v>
      </c>
      <c r="R208" s="154">
        <f>Q208*H208</f>
        <v>6.912E-4</v>
      </c>
      <c r="S208" s="154">
        <v>0</v>
      </c>
      <c r="T208" s="155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6" t="s">
        <v>192</v>
      </c>
      <c r="AT208" s="156" t="s">
        <v>132</v>
      </c>
      <c r="AU208" s="156" t="s">
        <v>87</v>
      </c>
      <c r="AY208" s="14" t="s">
        <v>129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4" t="s">
        <v>87</v>
      </c>
      <c r="BK208" s="157">
        <f>ROUND(I208*H208,2)</f>
        <v>0</v>
      </c>
      <c r="BL208" s="14" t="s">
        <v>192</v>
      </c>
      <c r="BM208" s="156" t="s">
        <v>402</v>
      </c>
    </row>
    <row r="209" spans="1:65" s="2" customFormat="1" ht="24.2" customHeight="1">
      <c r="A209" s="29"/>
      <c r="B209" s="143"/>
      <c r="C209" s="144" t="s">
        <v>403</v>
      </c>
      <c r="D209" s="144" t="s">
        <v>132</v>
      </c>
      <c r="E209" s="145" t="s">
        <v>404</v>
      </c>
      <c r="F209" s="146" t="s">
        <v>405</v>
      </c>
      <c r="G209" s="147" t="s">
        <v>85</v>
      </c>
      <c r="H209" s="148">
        <v>2.88</v>
      </c>
      <c r="I209" s="149"/>
      <c r="J209" s="150">
        <f>ROUND(I209*H209,2)</f>
        <v>0</v>
      </c>
      <c r="K209" s="151"/>
      <c r="L209" s="30"/>
      <c r="M209" s="152" t="s">
        <v>1</v>
      </c>
      <c r="N209" s="153" t="s">
        <v>42</v>
      </c>
      <c r="O209" s="58"/>
      <c r="P209" s="154">
        <f>O209*H209</f>
        <v>0</v>
      </c>
      <c r="Q209" s="154">
        <v>8.0000000000000007E-5</v>
      </c>
      <c r="R209" s="154">
        <f>Q209*H209</f>
        <v>2.3040000000000002E-4</v>
      </c>
      <c r="S209" s="154">
        <v>0</v>
      </c>
      <c r="T209" s="155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6" t="s">
        <v>192</v>
      </c>
      <c r="AT209" s="156" t="s">
        <v>132</v>
      </c>
      <c r="AU209" s="156" t="s">
        <v>87</v>
      </c>
      <c r="AY209" s="14" t="s">
        <v>129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4" t="s">
        <v>87</v>
      </c>
      <c r="BK209" s="157">
        <f>ROUND(I209*H209,2)</f>
        <v>0</v>
      </c>
      <c r="BL209" s="14" t="s">
        <v>192</v>
      </c>
      <c r="BM209" s="156" t="s">
        <v>406</v>
      </c>
    </row>
    <row r="210" spans="1:65" s="2" customFormat="1" ht="24.2" customHeight="1">
      <c r="A210" s="29"/>
      <c r="B210" s="143"/>
      <c r="C210" s="144" t="s">
        <v>407</v>
      </c>
      <c r="D210" s="144" t="s">
        <v>132</v>
      </c>
      <c r="E210" s="145" t="s">
        <v>408</v>
      </c>
      <c r="F210" s="146" t="s">
        <v>409</v>
      </c>
      <c r="G210" s="147" t="s">
        <v>85</v>
      </c>
      <c r="H210" s="148">
        <v>2.88</v>
      </c>
      <c r="I210" s="149"/>
      <c r="J210" s="150">
        <f>ROUND(I210*H210,2)</f>
        <v>0</v>
      </c>
      <c r="K210" s="151"/>
      <c r="L210" s="30"/>
      <c r="M210" s="152" t="s">
        <v>1</v>
      </c>
      <c r="N210" s="153" t="s">
        <v>42</v>
      </c>
      <c r="O210" s="58"/>
      <c r="P210" s="154">
        <f>O210*H210</f>
        <v>0</v>
      </c>
      <c r="Q210" s="154">
        <v>2.3000000000000001E-4</v>
      </c>
      <c r="R210" s="154">
        <f>Q210*H210</f>
        <v>6.6239999999999995E-4</v>
      </c>
      <c r="S210" s="154">
        <v>0</v>
      </c>
      <c r="T210" s="155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6" t="s">
        <v>192</v>
      </c>
      <c r="AT210" s="156" t="s">
        <v>132</v>
      </c>
      <c r="AU210" s="156" t="s">
        <v>87</v>
      </c>
      <c r="AY210" s="14" t="s">
        <v>129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4" t="s">
        <v>87</v>
      </c>
      <c r="BK210" s="157">
        <f>ROUND(I210*H210,2)</f>
        <v>0</v>
      </c>
      <c r="BL210" s="14" t="s">
        <v>192</v>
      </c>
      <c r="BM210" s="156" t="s">
        <v>410</v>
      </c>
    </row>
    <row r="211" spans="1:65" s="2" customFormat="1" ht="33" customHeight="1">
      <c r="A211" s="29"/>
      <c r="B211" s="143"/>
      <c r="C211" s="144" t="s">
        <v>411</v>
      </c>
      <c r="D211" s="144" t="s">
        <v>132</v>
      </c>
      <c r="E211" s="145" t="s">
        <v>412</v>
      </c>
      <c r="F211" s="146" t="s">
        <v>413</v>
      </c>
      <c r="G211" s="147" t="s">
        <v>85</v>
      </c>
      <c r="H211" s="148">
        <v>48.854999999999997</v>
      </c>
      <c r="I211" s="149"/>
      <c r="J211" s="150">
        <f>ROUND(I211*H211,2)</f>
        <v>0</v>
      </c>
      <c r="K211" s="151"/>
      <c r="L211" s="30"/>
      <c r="M211" s="152" t="s">
        <v>1</v>
      </c>
      <c r="N211" s="153" t="s">
        <v>42</v>
      </c>
      <c r="O211" s="58"/>
      <c r="P211" s="154">
        <f>O211*H211</f>
        <v>0</v>
      </c>
      <c r="Q211" s="154">
        <v>3.2000000000000003E-4</v>
      </c>
      <c r="R211" s="154">
        <f>Q211*H211</f>
        <v>1.5633600000000001E-2</v>
      </c>
      <c r="S211" s="154">
        <v>0</v>
      </c>
      <c r="T211" s="155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6" t="s">
        <v>192</v>
      </c>
      <c r="AT211" s="156" t="s">
        <v>132</v>
      </c>
      <c r="AU211" s="156" t="s">
        <v>87</v>
      </c>
      <c r="AY211" s="14" t="s">
        <v>129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4" t="s">
        <v>87</v>
      </c>
      <c r="BK211" s="157">
        <f>ROUND(I211*H211,2)</f>
        <v>0</v>
      </c>
      <c r="BL211" s="14" t="s">
        <v>192</v>
      </c>
      <c r="BM211" s="156" t="s">
        <v>414</v>
      </c>
    </row>
    <row r="212" spans="1:65" s="2" customFormat="1" ht="37.9" customHeight="1">
      <c r="A212" s="29"/>
      <c r="B212" s="143"/>
      <c r="C212" s="144" t="s">
        <v>415</v>
      </c>
      <c r="D212" s="144" t="s">
        <v>132</v>
      </c>
      <c r="E212" s="145" t="s">
        <v>416</v>
      </c>
      <c r="F212" s="146" t="s">
        <v>417</v>
      </c>
      <c r="G212" s="147" t="s">
        <v>85</v>
      </c>
      <c r="H212" s="148">
        <v>55.4</v>
      </c>
      <c r="I212" s="149"/>
      <c r="J212" s="150">
        <f>ROUND(I212*H212,2)</f>
        <v>0</v>
      </c>
      <c r="K212" s="151"/>
      <c r="L212" s="30"/>
      <c r="M212" s="152" t="s">
        <v>1</v>
      </c>
      <c r="N212" s="153" t="s">
        <v>42</v>
      </c>
      <c r="O212" s="58"/>
      <c r="P212" s="154">
        <f>O212*H212</f>
        <v>0</v>
      </c>
      <c r="Q212" s="154">
        <v>2.0000000000000002E-5</v>
      </c>
      <c r="R212" s="154">
        <f>Q212*H212</f>
        <v>1.108E-3</v>
      </c>
      <c r="S212" s="154">
        <v>0</v>
      </c>
      <c r="T212" s="155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6" t="s">
        <v>192</v>
      </c>
      <c r="AT212" s="156" t="s">
        <v>132</v>
      </c>
      <c r="AU212" s="156" t="s">
        <v>87</v>
      </c>
      <c r="AY212" s="14" t="s">
        <v>129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4" t="s">
        <v>87</v>
      </c>
      <c r="BK212" s="157">
        <f>ROUND(I212*H212,2)</f>
        <v>0</v>
      </c>
      <c r="BL212" s="14" t="s">
        <v>192</v>
      </c>
      <c r="BM212" s="156" t="s">
        <v>418</v>
      </c>
    </row>
    <row r="213" spans="1:65" s="12" customFormat="1" ht="22.9" customHeight="1">
      <c r="B213" s="130"/>
      <c r="D213" s="131" t="s">
        <v>75</v>
      </c>
      <c r="E213" s="141" t="s">
        <v>419</v>
      </c>
      <c r="F213" s="141" t="s">
        <v>420</v>
      </c>
      <c r="I213" s="133"/>
      <c r="J213" s="142">
        <f>BK213</f>
        <v>0</v>
      </c>
      <c r="L213" s="130"/>
      <c r="M213" s="135"/>
      <c r="N213" s="136"/>
      <c r="O213" s="136"/>
      <c r="P213" s="137">
        <f>SUM(P214:P216)</f>
        <v>0</v>
      </c>
      <c r="Q213" s="136"/>
      <c r="R213" s="137">
        <f>SUM(R214:R216)</f>
        <v>0.1135376</v>
      </c>
      <c r="S213" s="136"/>
      <c r="T213" s="138">
        <f>SUM(T214:T216)</f>
        <v>7.1456999999999993E-2</v>
      </c>
      <c r="AR213" s="131" t="s">
        <v>87</v>
      </c>
      <c r="AT213" s="139" t="s">
        <v>75</v>
      </c>
      <c r="AU213" s="139" t="s">
        <v>81</v>
      </c>
      <c r="AY213" s="131" t="s">
        <v>129</v>
      </c>
      <c r="BK213" s="140">
        <f>SUM(BK214:BK216)</f>
        <v>0</v>
      </c>
    </row>
    <row r="214" spans="1:65" s="2" customFormat="1" ht="24.2" customHeight="1">
      <c r="A214" s="29"/>
      <c r="B214" s="143"/>
      <c r="C214" s="144" t="s">
        <v>421</v>
      </c>
      <c r="D214" s="144" t="s">
        <v>132</v>
      </c>
      <c r="E214" s="145" t="s">
        <v>422</v>
      </c>
      <c r="F214" s="146" t="s">
        <v>423</v>
      </c>
      <c r="G214" s="147" t="s">
        <v>85</v>
      </c>
      <c r="H214" s="148">
        <v>238.19</v>
      </c>
      <c r="I214" s="149"/>
      <c r="J214" s="150">
        <f>ROUND(I214*H214,2)</f>
        <v>0</v>
      </c>
      <c r="K214" s="151"/>
      <c r="L214" s="30"/>
      <c r="M214" s="152" t="s">
        <v>1</v>
      </c>
      <c r="N214" s="153" t="s">
        <v>42</v>
      </c>
      <c r="O214" s="58"/>
      <c r="P214" s="154">
        <f>O214*H214</f>
        <v>0</v>
      </c>
      <c r="Q214" s="154">
        <v>0</v>
      </c>
      <c r="R214" s="154">
        <f>Q214*H214</f>
        <v>0</v>
      </c>
      <c r="S214" s="154">
        <v>2.9999999999999997E-4</v>
      </c>
      <c r="T214" s="155">
        <f>S214*H214</f>
        <v>7.1456999999999993E-2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6" t="s">
        <v>192</v>
      </c>
      <c r="AT214" s="156" t="s">
        <v>132</v>
      </c>
      <c r="AU214" s="156" t="s">
        <v>87</v>
      </c>
      <c r="AY214" s="14" t="s">
        <v>129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4" t="s">
        <v>87</v>
      </c>
      <c r="BK214" s="157">
        <f>ROUND(I214*H214,2)</f>
        <v>0</v>
      </c>
      <c r="BL214" s="14" t="s">
        <v>192</v>
      </c>
      <c r="BM214" s="156" t="s">
        <v>424</v>
      </c>
    </row>
    <row r="215" spans="1:65" s="2" customFormat="1" ht="24.2" customHeight="1">
      <c r="A215" s="29"/>
      <c r="B215" s="143"/>
      <c r="C215" s="144" t="s">
        <v>425</v>
      </c>
      <c r="D215" s="144" t="s">
        <v>132</v>
      </c>
      <c r="E215" s="145" t="s">
        <v>426</v>
      </c>
      <c r="F215" s="146" t="s">
        <v>427</v>
      </c>
      <c r="G215" s="147" t="s">
        <v>85</v>
      </c>
      <c r="H215" s="148">
        <v>121.744</v>
      </c>
      <c r="I215" s="149"/>
      <c r="J215" s="150">
        <f>ROUND(I215*H215,2)</f>
        <v>0</v>
      </c>
      <c r="K215" s="151"/>
      <c r="L215" s="30"/>
      <c r="M215" s="152" t="s">
        <v>1</v>
      </c>
      <c r="N215" s="153" t="s">
        <v>42</v>
      </c>
      <c r="O215" s="58"/>
      <c r="P215" s="154">
        <f>O215*H215</f>
        <v>0</v>
      </c>
      <c r="Q215" s="154">
        <v>1.4999999999999999E-4</v>
      </c>
      <c r="R215" s="154">
        <f>Q215*H215</f>
        <v>1.8261599999999999E-2</v>
      </c>
      <c r="S215" s="154">
        <v>0</v>
      </c>
      <c r="T215" s="155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6" t="s">
        <v>192</v>
      </c>
      <c r="AT215" s="156" t="s">
        <v>132</v>
      </c>
      <c r="AU215" s="156" t="s">
        <v>87</v>
      </c>
      <c r="AY215" s="14" t="s">
        <v>129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4" t="s">
        <v>87</v>
      </c>
      <c r="BK215" s="157">
        <f>ROUND(I215*H215,2)</f>
        <v>0</v>
      </c>
      <c r="BL215" s="14" t="s">
        <v>192</v>
      </c>
      <c r="BM215" s="156" t="s">
        <v>428</v>
      </c>
    </row>
    <row r="216" spans="1:65" s="2" customFormat="1" ht="44.25" customHeight="1">
      <c r="A216" s="29"/>
      <c r="B216" s="143"/>
      <c r="C216" s="144" t="s">
        <v>429</v>
      </c>
      <c r="D216" s="144" t="s">
        <v>132</v>
      </c>
      <c r="E216" s="145" t="s">
        <v>430</v>
      </c>
      <c r="F216" s="146" t="s">
        <v>431</v>
      </c>
      <c r="G216" s="147" t="s">
        <v>85</v>
      </c>
      <c r="H216" s="148">
        <v>238.19</v>
      </c>
      <c r="I216" s="149"/>
      <c r="J216" s="150">
        <f>ROUND(I216*H216,2)</f>
        <v>0</v>
      </c>
      <c r="K216" s="151"/>
      <c r="L216" s="30"/>
      <c r="M216" s="152" t="s">
        <v>1</v>
      </c>
      <c r="N216" s="153" t="s">
        <v>42</v>
      </c>
      <c r="O216" s="58"/>
      <c r="P216" s="154">
        <f>O216*H216</f>
        <v>0</v>
      </c>
      <c r="Q216" s="154">
        <v>4.0000000000000002E-4</v>
      </c>
      <c r="R216" s="154">
        <f>Q216*H216</f>
        <v>9.5276E-2</v>
      </c>
      <c r="S216" s="154">
        <v>0</v>
      </c>
      <c r="T216" s="155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6" t="s">
        <v>192</v>
      </c>
      <c r="AT216" s="156" t="s">
        <v>132</v>
      </c>
      <c r="AU216" s="156" t="s">
        <v>87</v>
      </c>
      <c r="AY216" s="14" t="s">
        <v>129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4" t="s">
        <v>87</v>
      </c>
      <c r="BK216" s="157">
        <f>ROUND(I216*H216,2)</f>
        <v>0</v>
      </c>
      <c r="BL216" s="14" t="s">
        <v>192</v>
      </c>
      <c r="BM216" s="156" t="s">
        <v>432</v>
      </c>
    </row>
    <row r="217" spans="1:65" s="12" customFormat="1" ht="22.9" customHeight="1">
      <c r="B217" s="130"/>
      <c r="D217" s="131" t="s">
        <v>75</v>
      </c>
      <c r="E217" s="141" t="s">
        <v>433</v>
      </c>
      <c r="F217" s="141" t="s">
        <v>434</v>
      </c>
      <c r="I217" s="133"/>
      <c r="J217" s="142">
        <f>BK217</f>
        <v>0</v>
      </c>
      <c r="L217" s="130"/>
      <c r="M217" s="135"/>
      <c r="N217" s="136"/>
      <c r="O217" s="136"/>
      <c r="P217" s="137">
        <f>P218</f>
        <v>0</v>
      </c>
      <c r="Q217" s="136"/>
      <c r="R217" s="137">
        <f>R218</f>
        <v>0</v>
      </c>
      <c r="S217" s="136"/>
      <c r="T217" s="138">
        <f>T218</f>
        <v>0.02</v>
      </c>
      <c r="AR217" s="131" t="s">
        <v>87</v>
      </c>
      <c r="AT217" s="139" t="s">
        <v>75</v>
      </c>
      <c r="AU217" s="139" t="s">
        <v>81</v>
      </c>
      <c r="AY217" s="131" t="s">
        <v>129</v>
      </c>
      <c r="BK217" s="140">
        <f>BK218</f>
        <v>0</v>
      </c>
    </row>
    <row r="218" spans="1:65" s="2" customFormat="1" ht="16.5" customHeight="1">
      <c r="A218" s="29"/>
      <c r="B218" s="143"/>
      <c r="C218" s="144" t="s">
        <v>435</v>
      </c>
      <c r="D218" s="144" t="s">
        <v>132</v>
      </c>
      <c r="E218" s="145" t="s">
        <v>436</v>
      </c>
      <c r="F218" s="146" t="s">
        <v>437</v>
      </c>
      <c r="G218" s="147" t="s">
        <v>85</v>
      </c>
      <c r="H218" s="148">
        <v>4</v>
      </c>
      <c r="I218" s="149"/>
      <c r="J218" s="150">
        <f>ROUND(I218*H218,2)</f>
        <v>0</v>
      </c>
      <c r="K218" s="151"/>
      <c r="L218" s="30"/>
      <c r="M218" s="152" t="s">
        <v>1</v>
      </c>
      <c r="N218" s="153" t="s">
        <v>42</v>
      </c>
      <c r="O218" s="58"/>
      <c r="P218" s="154">
        <f>O218*H218</f>
        <v>0</v>
      </c>
      <c r="Q218" s="154">
        <v>0</v>
      </c>
      <c r="R218" s="154">
        <f>Q218*H218</f>
        <v>0</v>
      </c>
      <c r="S218" s="154">
        <v>5.0000000000000001E-3</v>
      </c>
      <c r="T218" s="155">
        <f>S218*H218</f>
        <v>0.02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6" t="s">
        <v>192</v>
      </c>
      <c r="AT218" s="156" t="s">
        <v>132</v>
      </c>
      <c r="AU218" s="156" t="s">
        <v>87</v>
      </c>
      <c r="AY218" s="14" t="s">
        <v>129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4" t="s">
        <v>87</v>
      </c>
      <c r="BK218" s="157">
        <f>ROUND(I218*H218,2)</f>
        <v>0</v>
      </c>
      <c r="BL218" s="14" t="s">
        <v>192</v>
      </c>
      <c r="BM218" s="156" t="s">
        <v>438</v>
      </c>
    </row>
    <row r="219" spans="1:65" s="12" customFormat="1" ht="25.9" customHeight="1">
      <c r="B219" s="130"/>
      <c r="D219" s="131" t="s">
        <v>75</v>
      </c>
      <c r="E219" s="132" t="s">
        <v>304</v>
      </c>
      <c r="F219" s="132" t="s">
        <v>439</v>
      </c>
      <c r="I219" s="133"/>
      <c r="J219" s="134">
        <f>BK219</f>
        <v>0</v>
      </c>
      <c r="L219" s="130"/>
      <c r="M219" s="135"/>
      <c r="N219" s="136"/>
      <c r="O219" s="136"/>
      <c r="P219" s="137">
        <f>P220+P259+P266</f>
        <v>0</v>
      </c>
      <c r="Q219" s="136"/>
      <c r="R219" s="137">
        <f>R220+R259+R266</f>
        <v>0.19439999999999999</v>
      </c>
      <c r="S219" s="136"/>
      <c r="T219" s="138">
        <f>T220+T259+T266</f>
        <v>1.5800000000000003</v>
      </c>
      <c r="AR219" s="131" t="s">
        <v>140</v>
      </c>
      <c r="AT219" s="139" t="s">
        <v>75</v>
      </c>
      <c r="AU219" s="139" t="s">
        <v>76</v>
      </c>
      <c r="AY219" s="131" t="s">
        <v>129</v>
      </c>
      <c r="BK219" s="140">
        <f>BK220+BK259+BK266</f>
        <v>0</v>
      </c>
    </row>
    <row r="220" spans="1:65" s="12" customFormat="1" ht="22.9" customHeight="1">
      <c r="B220" s="130"/>
      <c r="D220" s="131" t="s">
        <v>75</v>
      </c>
      <c r="E220" s="141" t="s">
        <v>440</v>
      </c>
      <c r="F220" s="141" t="s">
        <v>441</v>
      </c>
      <c r="I220" s="133"/>
      <c r="J220" s="142">
        <f>BK220</f>
        <v>0</v>
      </c>
      <c r="L220" s="130"/>
      <c r="M220" s="135"/>
      <c r="N220" s="136"/>
      <c r="O220" s="136"/>
      <c r="P220" s="137">
        <f>SUM(P221:P258)</f>
        <v>0</v>
      </c>
      <c r="Q220" s="136"/>
      <c r="R220" s="137">
        <f>SUM(R221:R258)</f>
        <v>0.19277</v>
      </c>
      <c r="S220" s="136"/>
      <c r="T220" s="138">
        <f>SUM(T221:T258)</f>
        <v>0.11</v>
      </c>
      <c r="AR220" s="131" t="s">
        <v>140</v>
      </c>
      <c r="AT220" s="139" t="s">
        <v>75</v>
      </c>
      <c r="AU220" s="139" t="s">
        <v>81</v>
      </c>
      <c r="AY220" s="131" t="s">
        <v>129</v>
      </c>
      <c r="BK220" s="140">
        <f>SUM(BK221:BK258)</f>
        <v>0</v>
      </c>
    </row>
    <row r="221" spans="1:65" s="2" customFormat="1" ht="24.2" customHeight="1">
      <c r="A221" s="29"/>
      <c r="B221" s="143"/>
      <c r="C221" s="144" t="s">
        <v>442</v>
      </c>
      <c r="D221" s="144" t="s">
        <v>132</v>
      </c>
      <c r="E221" s="145" t="s">
        <v>443</v>
      </c>
      <c r="F221" s="146" t="s">
        <v>444</v>
      </c>
      <c r="G221" s="147" t="s">
        <v>195</v>
      </c>
      <c r="H221" s="148">
        <v>250</v>
      </c>
      <c r="I221" s="149"/>
      <c r="J221" s="150">
        <f t="shared" ref="J221:J258" si="50">ROUND(I221*H221,2)</f>
        <v>0</v>
      </c>
      <c r="K221" s="151"/>
      <c r="L221" s="30"/>
      <c r="M221" s="152" t="s">
        <v>1</v>
      </c>
      <c r="N221" s="153" t="s">
        <v>42</v>
      </c>
      <c r="O221" s="58"/>
      <c r="P221" s="154">
        <f t="shared" ref="P221:P258" si="51">O221*H221</f>
        <v>0</v>
      </c>
      <c r="Q221" s="154">
        <v>0</v>
      </c>
      <c r="R221" s="154">
        <f t="shared" ref="R221:R258" si="52">Q221*H221</f>
        <v>0</v>
      </c>
      <c r="S221" s="154">
        <v>0</v>
      </c>
      <c r="T221" s="155">
        <f t="shared" ref="T221:T258" si="53"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6" t="s">
        <v>411</v>
      </c>
      <c r="AT221" s="156" t="s">
        <v>132</v>
      </c>
      <c r="AU221" s="156" t="s">
        <v>87</v>
      </c>
      <c r="AY221" s="14" t="s">
        <v>129</v>
      </c>
      <c r="BE221" s="157">
        <f t="shared" ref="BE221:BE258" si="54">IF(N221="základná",J221,0)</f>
        <v>0</v>
      </c>
      <c r="BF221" s="157">
        <f t="shared" ref="BF221:BF258" si="55">IF(N221="znížená",J221,0)</f>
        <v>0</v>
      </c>
      <c r="BG221" s="157">
        <f t="shared" ref="BG221:BG258" si="56">IF(N221="zákl. prenesená",J221,0)</f>
        <v>0</v>
      </c>
      <c r="BH221" s="157">
        <f t="shared" ref="BH221:BH258" si="57">IF(N221="zníž. prenesená",J221,0)</f>
        <v>0</v>
      </c>
      <c r="BI221" s="157">
        <f t="shared" ref="BI221:BI258" si="58">IF(N221="nulová",J221,0)</f>
        <v>0</v>
      </c>
      <c r="BJ221" s="14" t="s">
        <v>87</v>
      </c>
      <c r="BK221" s="157">
        <f t="shared" ref="BK221:BK258" si="59">ROUND(I221*H221,2)</f>
        <v>0</v>
      </c>
      <c r="BL221" s="14" t="s">
        <v>411</v>
      </c>
      <c r="BM221" s="156" t="s">
        <v>445</v>
      </c>
    </row>
    <row r="222" spans="1:65" s="2" customFormat="1" ht="21.75" customHeight="1">
      <c r="A222" s="29"/>
      <c r="B222" s="143"/>
      <c r="C222" s="158" t="s">
        <v>446</v>
      </c>
      <c r="D222" s="158" t="s">
        <v>304</v>
      </c>
      <c r="E222" s="159" t="s">
        <v>447</v>
      </c>
      <c r="F222" s="160" t="s">
        <v>448</v>
      </c>
      <c r="G222" s="161" t="s">
        <v>195</v>
      </c>
      <c r="H222" s="162">
        <v>250</v>
      </c>
      <c r="I222" s="163"/>
      <c r="J222" s="164">
        <f t="shared" si="50"/>
        <v>0</v>
      </c>
      <c r="K222" s="165"/>
      <c r="L222" s="166"/>
      <c r="M222" s="167" t="s">
        <v>1</v>
      </c>
      <c r="N222" s="168" t="s">
        <v>42</v>
      </c>
      <c r="O222" s="58"/>
      <c r="P222" s="154">
        <f t="shared" si="51"/>
        <v>0</v>
      </c>
      <c r="Q222" s="154">
        <v>1.7000000000000001E-4</v>
      </c>
      <c r="R222" s="154">
        <f t="shared" si="52"/>
        <v>4.2500000000000003E-2</v>
      </c>
      <c r="S222" s="154">
        <v>0</v>
      </c>
      <c r="T222" s="155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6" t="s">
        <v>449</v>
      </c>
      <c r="AT222" s="156" t="s">
        <v>304</v>
      </c>
      <c r="AU222" s="156" t="s">
        <v>87</v>
      </c>
      <c r="AY222" s="14" t="s">
        <v>129</v>
      </c>
      <c r="BE222" s="157">
        <f t="shared" si="54"/>
        <v>0</v>
      </c>
      <c r="BF222" s="157">
        <f t="shared" si="55"/>
        <v>0</v>
      </c>
      <c r="BG222" s="157">
        <f t="shared" si="56"/>
        <v>0</v>
      </c>
      <c r="BH222" s="157">
        <f t="shared" si="57"/>
        <v>0</v>
      </c>
      <c r="BI222" s="157">
        <f t="shared" si="58"/>
        <v>0</v>
      </c>
      <c r="BJ222" s="14" t="s">
        <v>87</v>
      </c>
      <c r="BK222" s="157">
        <f t="shared" si="59"/>
        <v>0</v>
      </c>
      <c r="BL222" s="14" t="s">
        <v>449</v>
      </c>
      <c r="BM222" s="156" t="s">
        <v>450</v>
      </c>
    </row>
    <row r="223" spans="1:65" s="2" customFormat="1" ht="21.75" customHeight="1">
      <c r="A223" s="29"/>
      <c r="B223" s="143"/>
      <c r="C223" s="144" t="s">
        <v>451</v>
      </c>
      <c r="D223" s="144" t="s">
        <v>132</v>
      </c>
      <c r="E223" s="145" t="s">
        <v>452</v>
      </c>
      <c r="F223" s="146" t="s">
        <v>453</v>
      </c>
      <c r="G223" s="147" t="s">
        <v>190</v>
      </c>
      <c r="H223" s="148">
        <v>2</v>
      </c>
      <c r="I223" s="149"/>
      <c r="J223" s="150">
        <f t="shared" si="50"/>
        <v>0</v>
      </c>
      <c r="K223" s="151"/>
      <c r="L223" s="30"/>
      <c r="M223" s="152" t="s">
        <v>1</v>
      </c>
      <c r="N223" s="153" t="s">
        <v>42</v>
      </c>
      <c r="O223" s="58"/>
      <c r="P223" s="154">
        <f t="shared" si="51"/>
        <v>0</v>
      </c>
      <c r="Q223" s="154">
        <v>0</v>
      </c>
      <c r="R223" s="154">
        <f t="shared" si="52"/>
        <v>0</v>
      </c>
      <c r="S223" s="154">
        <v>0</v>
      </c>
      <c r="T223" s="155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6" t="s">
        <v>411</v>
      </c>
      <c r="AT223" s="156" t="s">
        <v>132</v>
      </c>
      <c r="AU223" s="156" t="s">
        <v>87</v>
      </c>
      <c r="AY223" s="14" t="s">
        <v>129</v>
      </c>
      <c r="BE223" s="157">
        <f t="shared" si="54"/>
        <v>0</v>
      </c>
      <c r="BF223" s="157">
        <f t="shared" si="55"/>
        <v>0</v>
      </c>
      <c r="BG223" s="157">
        <f t="shared" si="56"/>
        <v>0</v>
      </c>
      <c r="BH223" s="157">
        <f t="shared" si="57"/>
        <v>0</v>
      </c>
      <c r="BI223" s="157">
        <f t="shared" si="58"/>
        <v>0</v>
      </c>
      <c r="BJ223" s="14" t="s">
        <v>87</v>
      </c>
      <c r="BK223" s="157">
        <f t="shared" si="59"/>
        <v>0</v>
      </c>
      <c r="BL223" s="14" t="s">
        <v>411</v>
      </c>
      <c r="BM223" s="156" t="s">
        <v>454</v>
      </c>
    </row>
    <row r="224" spans="1:65" s="2" customFormat="1" ht="24.2" customHeight="1">
      <c r="A224" s="29"/>
      <c r="B224" s="143"/>
      <c r="C224" s="158" t="s">
        <v>455</v>
      </c>
      <c r="D224" s="158" t="s">
        <v>304</v>
      </c>
      <c r="E224" s="159" t="s">
        <v>456</v>
      </c>
      <c r="F224" s="160" t="s">
        <v>457</v>
      </c>
      <c r="G224" s="161" t="s">
        <v>190</v>
      </c>
      <c r="H224" s="162">
        <v>2</v>
      </c>
      <c r="I224" s="163"/>
      <c r="J224" s="164">
        <f t="shared" si="50"/>
        <v>0</v>
      </c>
      <c r="K224" s="165"/>
      <c r="L224" s="166"/>
      <c r="M224" s="167" t="s">
        <v>1</v>
      </c>
      <c r="N224" s="168" t="s">
        <v>42</v>
      </c>
      <c r="O224" s="58"/>
      <c r="P224" s="154">
        <f t="shared" si="51"/>
        <v>0</v>
      </c>
      <c r="Q224" s="154">
        <v>5.0000000000000002E-5</v>
      </c>
      <c r="R224" s="154">
        <f t="shared" si="52"/>
        <v>1E-4</v>
      </c>
      <c r="S224" s="154">
        <v>0</v>
      </c>
      <c r="T224" s="155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6" t="s">
        <v>449</v>
      </c>
      <c r="AT224" s="156" t="s">
        <v>304</v>
      </c>
      <c r="AU224" s="156" t="s">
        <v>87</v>
      </c>
      <c r="AY224" s="14" t="s">
        <v>129</v>
      </c>
      <c r="BE224" s="157">
        <f t="shared" si="54"/>
        <v>0</v>
      </c>
      <c r="BF224" s="157">
        <f t="shared" si="55"/>
        <v>0</v>
      </c>
      <c r="BG224" s="157">
        <f t="shared" si="56"/>
        <v>0</v>
      </c>
      <c r="BH224" s="157">
        <f t="shared" si="57"/>
        <v>0</v>
      </c>
      <c r="BI224" s="157">
        <f t="shared" si="58"/>
        <v>0</v>
      </c>
      <c r="BJ224" s="14" t="s">
        <v>87</v>
      </c>
      <c r="BK224" s="157">
        <f t="shared" si="59"/>
        <v>0</v>
      </c>
      <c r="BL224" s="14" t="s">
        <v>449</v>
      </c>
      <c r="BM224" s="156" t="s">
        <v>458</v>
      </c>
    </row>
    <row r="225" spans="1:65" s="2" customFormat="1" ht="24.2" customHeight="1">
      <c r="A225" s="29"/>
      <c r="B225" s="143"/>
      <c r="C225" s="144" t="s">
        <v>459</v>
      </c>
      <c r="D225" s="144" t="s">
        <v>132</v>
      </c>
      <c r="E225" s="145" t="s">
        <v>460</v>
      </c>
      <c r="F225" s="146" t="s">
        <v>461</v>
      </c>
      <c r="G225" s="147" t="s">
        <v>190</v>
      </c>
      <c r="H225" s="148">
        <v>2</v>
      </c>
      <c r="I225" s="149"/>
      <c r="J225" s="150">
        <f t="shared" si="50"/>
        <v>0</v>
      </c>
      <c r="K225" s="151"/>
      <c r="L225" s="30"/>
      <c r="M225" s="152" t="s">
        <v>1</v>
      </c>
      <c r="N225" s="153" t="s">
        <v>42</v>
      </c>
      <c r="O225" s="58"/>
      <c r="P225" s="154">
        <f t="shared" si="51"/>
        <v>0</v>
      </c>
      <c r="Q225" s="154">
        <v>0</v>
      </c>
      <c r="R225" s="154">
        <f t="shared" si="52"/>
        <v>0</v>
      </c>
      <c r="S225" s="154">
        <v>0</v>
      </c>
      <c r="T225" s="155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6" t="s">
        <v>411</v>
      </c>
      <c r="AT225" s="156" t="s">
        <v>132</v>
      </c>
      <c r="AU225" s="156" t="s">
        <v>87</v>
      </c>
      <c r="AY225" s="14" t="s">
        <v>129</v>
      </c>
      <c r="BE225" s="157">
        <f t="shared" si="54"/>
        <v>0</v>
      </c>
      <c r="BF225" s="157">
        <f t="shared" si="55"/>
        <v>0</v>
      </c>
      <c r="BG225" s="157">
        <f t="shared" si="56"/>
        <v>0</v>
      </c>
      <c r="BH225" s="157">
        <f t="shared" si="57"/>
        <v>0</v>
      </c>
      <c r="BI225" s="157">
        <f t="shared" si="58"/>
        <v>0</v>
      </c>
      <c r="BJ225" s="14" t="s">
        <v>87</v>
      </c>
      <c r="BK225" s="157">
        <f t="shared" si="59"/>
        <v>0</v>
      </c>
      <c r="BL225" s="14" t="s">
        <v>411</v>
      </c>
      <c r="BM225" s="156" t="s">
        <v>462</v>
      </c>
    </row>
    <row r="226" spans="1:65" s="2" customFormat="1" ht="24.2" customHeight="1">
      <c r="A226" s="29"/>
      <c r="B226" s="143"/>
      <c r="C226" s="158" t="s">
        <v>463</v>
      </c>
      <c r="D226" s="158" t="s">
        <v>304</v>
      </c>
      <c r="E226" s="159" t="s">
        <v>464</v>
      </c>
      <c r="F226" s="160" t="s">
        <v>465</v>
      </c>
      <c r="G226" s="161" t="s">
        <v>190</v>
      </c>
      <c r="H226" s="162">
        <v>2</v>
      </c>
      <c r="I226" s="163"/>
      <c r="J226" s="164">
        <f t="shared" si="50"/>
        <v>0</v>
      </c>
      <c r="K226" s="165"/>
      <c r="L226" s="166"/>
      <c r="M226" s="167" t="s">
        <v>1</v>
      </c>
      <c r="N226" s="168" t="s">
        <v>42</v>
      </c>
      <c r="O226" s="58"/>
      <c r="P226" s="154">
        <f t="shared" si="51"/>
        <v>0</v>
      </c>
      <c r="Q226" s="154">
        <v>1.2E-4</v>
      </c>
      <c r="R226" s="154">
        <f t="shared" si="52"/>
        <v>2.4000000000000001E-4</v>
      </c>
      <c r="S226" s="154">
        <v>0</v>
      </c>
      <c r="T226" s="155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6" t="s">
        <v>449</v>
      </c>
      <c r="AT226" s="156" t="s">
        <v>304</v>
      </c>
      <c r="AU226" s="156" t="s">
        <v>87</v>
      </c>
      <c r="AY226" s="14" t="s">
        <v>129</v>
      </c>
      <c r="BE226" s="157">
        <f t="shared" si="54"/>
        <v>0</v>
      </c>
      <c r="BF226" s="157">
        <f t="shared" si="55"/>
        <v>0</v>
      </c>
      <c r="BG226" s="157">
        <f t="shared" si="56"/>
        <v>0</v>
      </c>
      <c r="BH226" s="157">
        <f t="shared" si="57"/>
        <v>0</v>
      </c>
      <c r="BI226" s="157">
        <f t="shared" si="58"/>
        <v>0</v>
      </c>
      <c r="BJ226" s="14" t="s">
        <v>87</v>
      </c>
      <c r="BK226" s="157">
        <f t="shared" si="59"/>
        <v>0</v>
      </c>
      <c r="BL226" s="14" t="s">
        <v>449</v>
      </c>
      <c r="BM226" s="156" t="s">
        <v>466</v>
      </c>
    </row>
    <row r="227" spans="1:65" s="2" customFormat="1" ht="16.5" customHeight="1">
      <c r="A227" s="29"/>
      <c r="B227" s="143"/>
      <c r="C227" s="158" t="s">
        <v>467</v>
      </c>
      <c r="D227" s="158" t="s">
        <v>304</v>
      </c>
      <c r="E227" s="159" t="s">
        <v>468</v>
      </c>
      <c r="F227" s="160" t="s">
        <v>469</v>
      </c>
      <c r="G227" s="161" t="s">
        <v>190</v>
      </c>
      <c r="H227" s="162">
        <v>2</v>
      </c>
      <c r="I227" s="163"/>
      <c r="J227" s="164">
        <f t="shared" si="50"/>
        <v>0</v>
      </c>
      <c r="K227" s="165"/>
      <c r="L227" s="166"/>
      <c r="M227" s="167" t="s">
        <v>1</v>
      </c>
      <c r="N227" s="168" t="s">
        <v>42</v>
      </c>
      <c r="O227" s="58"/>
      <c r="P227" s="154">
        <f t="shared" si="51"/>
        <v>0</v>
      </c>
      <c r="Q227" s="154">
        <v>3.0000000000000001E-5</v>
      </c>
      <c r="R227" s="154">
        <f t="shared" si="52"/>
        <v>6.0000000000000002E-5</v>
      </c>
      <c r="S227" s="154">
        <v>0</v>
      </c>
      <c r="T227" s="155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6" t="s">
        <v>449</v>
      </c>
      <c r="AT227" s="156" t="s">
        <v>304</v>
      </c>
      <c r="AU227" s="156" t="s">
        <v>87</v>
      </c>
      <c r="AY227" s="14" t="s">
        <v>129</v>
      </c>
      <c r="BE227" s="157">
        <f t="shared" si="54"/>
        <v>0</v>
      </c>
      <c r="BF227" s="157">
        <f t="shared" si="55"/>
        <v>0</v>
      </c>
      <c r="BG227" s="157">
        <f t="shared" si="56"/>
        <v>0</v>
      </c>
      <c r="BH227" s="157">
        <f t="shared" si="57"/>
        <v>0</v>
      </c>
      <c r="BI227" s="157">
        <f t="shared" si="58"/>
        <v>0</v>
      </c>
      <c r="BJ227" s="14" t="s">
        <v>87</v>
      </c>
      <c r="BK227" s="157">
        <f t="shared" si="59"/>
        <v>0</v>
      </c>
      <c r="BL227" s="14" t="s">
        <v>449</v>
      </c>
      <c r="BM227" s="156" t="s">
        <v>470</v>
      </c>
    </row>
    <row r="228" spans="1:65" s="2" customFormat="1" ht="37.9" customHeight="1">
      <c r="A228" s="29"/>
      <c r="B228" s="143"/>
      <c r="C228" s="144" t="s">
        <v>471</v>
      </c>
      <c r="D228" s="144" t="s">
        <v>132</v>
      </c>
      <c r="E228" s="145" t="s">
        <v>472</v>
      </c>
      <c r="F228" s="146" t="s">
        <v>473</v>
      </c>
      <c r="G228" s="147" t="s">
        <v>190</v>
      </c>
      <c r="H228" s="148">
        <v>15</v>
      </c>
      <c r="I228" s="149"/>
      <c r="J228" s="150">
        <f t="shared" si="50"/>
        <v>0</v>
      </c>
      <c r="K228" s="151"/>
      <c r="L228" s="30"/>
      <c r="M228" s="152" t="s">
        <v>1</v>
      </c>
      <c r="N228" s="153" t="s">
        <v>42</v>
      </c>
      <c r="O228" s="58"/>
      <c r="P228" s="154">
        <f t="shared" si="51"/>
        <v>0</v>
      </c>
      <c r="Q228" s="154">
        <v>0</v>
      </c>
      <c r="R228" s="154">
        <f t="shared" si="52"/>
        <v>0</v>
      </c>
      <c r="S228" s="154">
        <v>0</v>
      </c>
      <c r="T228" s="155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6" t="s">
        <v>411</v>
      </c>
      <c r="AT228" s="156" t="s">
        <v>132</v>
      </c>
      <c r="AU228" s="156" t="s">
        <v>87</v>
      </c>
      <c r="AY228" s="14" t="s">
        <v>129</v>
      </c>
      <c r="BE228" s="157">
        <f t="shared" si="54"/>
        <v>0</v>
      </c>
      <c r="BF228" s="157">
        <f t="shared" si="55"/>
        <v>0</v>
      </c>
      <c r="BG228" s="157">
        <f t="shared" si="56"/>
        <v>0</v>
      </c>
      <c r="BH228" s="157">
        <f t="shared" si="57"/>
        <v>0</v>
      </c>
      <c r="BI228" s="157">
        <f t="shared" si="58"/>
        <v>0</v>
      </c>
      <c r="BJ228" s="14" t="s">
        <v>87</v>
      </c>
      <c r="BK228" s="157">
        <f t="shared" si="59"/>
        <v>0</v>
      </c>
      <c r="BL228" s="14" t="s">
        <v>411</v>
      </c>
      <c r="BM228" s="156" t="s">
        <v>474</v>
      </c>
    </row>
    <row r="229" spans="1:65" s="2" customFormat="1" ht="24.2" customHeight="1">
      <c r="A229" s="29"/>
      <c r="B229" s="143"/>
      <c r="C229" s="158" t="s">
        <v>475</v>
      </c>
      <c r="D229" s="158" t="s">
        <v>304</v>
      </c>
      <c r="E229" s="159" t="s">
        <v>476</v>
      </c>
      <c r="F229" s="160" t="s">
        <v>477</v>
      </c>
      <c r="G229" s="161" t="s">
        <v>190</v>
      </c>
      <c r="H229" s="162">
        <v>15</v>
      </c>
      <c r="I229" s="163"/>
      <c r="J229" s="164">
        <f t="shared" si="50"/>
        <v>0</v>
      </c>
      <c r="K229" s="165"/>
      <c r="L229" s="166"/>
      <c r="M229" s="167" t="s">
        <v>1</v>
      </c>
      <c r="N229" s="168" t="s">
        <v>42</v>
      </c>
      <c r="O229" s="58"/>
      <c r="P229" s="154">
        <f t="shared" si="51"/>
        <v>0</v>
      </c>
      <c r="Q229" s="154">
        <v>1E-4</v>
      </c>
      <c r="R229" s="154">
        <f t="shared" si="52"/>
        <v>1.5E-3</v>
      </c>
      <c r="S229" s="154">
        <v>0</v>
      </c>
      <c r="T229" s="155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6" t="s">
        <v>449</v>
      </c>
      <c r="AT229" s="156" t="s">
        <v>304</v>
      </c>
      <c r="AU229" s="156" t="s">
        <v>87</v>
      </c>
      <c r="AY229" s="14" t="s">
        <v>129</v>
      </c>
      <c r="BE229" s="157">
        <f t="shared" si="54"/>
        <v>0</v>
      </c>
      <c r="BF229" s="157">
        <f t="shared" si="55"/>
        <v>0</v>
      </c>
      <c r="BG229" s="157">
        <f t="shared" si="56"/>
        <v>0</v>
      </c>
      <c r="BH229" s="157">
        <f t="shared" si="57"/>
        <v>0</v>
      </c>
      <c r="BI229" s="157">
        <f t="shared" si="58"/>
        <v>0</v>
      </c>
      <c r="BJ229" s="14" t="s">
        <v>87</v>
      </c>
      <c r="BK229" s="157">
        <f t="shared" si="59"/>
        <v>0</v>
      </c>
      <c r="BL229" s="14" t="s">
        <v>449</v>
      </c>
      <c r="BM229" s="156" t="s">
        <v>478</v>
      </c>
    </row>
    <row r="230" spans="1:65" s="2" customFormat="1" ht="16.5" customHeight="1">
      <c r="A230" s="29"/>
      <c r="B230" s="143"/>
      <c r="C230" s="144" t="s">
        <v>479</v>
      </c>
      <c r="D230" s="144" t="s">
        <v>132</v>
      </c>
      <c r="E230" s="145" t="s">
        <v>480</v>
      </c>
      <c r="F230" s="146" t="s">
        <v>481</v>
      </c>
      <c r="G230" s="147" t="s">
        <v>190</v>
      </c>
      <c r="H230" s="148">
        <v>4</v>
      </c>
      <c r="I230" s="149"/>
      <c r="J230" s="150">
        <f t="shared" si="50"/>
        <v>0</v>
      </c>
      <c r="K230" s="151"/>
      <c r="L230" s="30"/>
      <c r="M230" s="152" t="s">
        <v>1</v>
      </c>
      <c r="N230" s="153" t="s">
        <v>42</v>
      </c>
      <c r="O230" s="58"/>
      <c r="P230" s="154">
        <f t="shared" si="51"/>
        <v>0</v>
      </c>
      <c r="Q230" s="154">
        <v>0</v>
      </c>
      <c r="R230" s="154">
        <f t="shared" si="52"/>
        <v>0</v>
      </c>
      <c r="S230" s="154">
        <v>0</v>
      </c>
      <c r="T230" s="155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6" t="s">
        <v>411</v>
      </c>
      <c r="AT230" s="156" t="s">
        <v>132</v>
      </c>
      <c r="AU230" s="156" t="s">
        <v>87</v>
      </c>
      <c r="AY230" s="14" t="s">
        <v>129</v>
      </c>
      <c r="BE230" s="157">
        <f t="shared" si="54"/>
        <v>0</v>
      </c>
      <c r="BF230" s="157">
        <f t="shared" si="55"/>
        <v>0</v>
      </c>
      <c r="BG230" s="157">
        <f t="shared" si="56"/>
        <v>0</v>
      </c>
      <c r="BH230" s="157">
        <f t="shared" si="57"/>
        <v>0</v>
      </c>
      <c r="BI230" s="157">
        <f t="shared" si="58"/>
        <v>0</v>
      </c>
      <c r="BJ230" s="14" t="s">
        <v>87</v>
      </c>
      <c r="BK230" s="157">
        <f t="shared" si="59"/>
        <v>0</v>
      </c>
      <c r="BL230" s="14" t="s">
        <v>411</v>
      </c>
      <c r="BM230" s="156" t="s">
        <v>482</v>
      </c>
    </row>
    <row r="231" spans="1:65" s="2" customFormat="1" ht="16.5" customHeight="1">
      <c r="A231" s="29"/>
      <c r="B231" s="143"/>
      <c r="C231" s="158" t="s">
        <v>483</v>
      </c>
      <c r="D231" s="158" t="s">
        <v>304</v>
      </c>
      <c r="E231" s="159" t="s">
        <v>484</v>
      </c>
      <c r="F231" s="160" t="s">
        <v>485</v>
      </c>
      <c r="G231" s="161" t="s">
        <v>190</v>
      </c>
      <c r="H231" s="162">
        <v>2</v>
      </c>
      <c r="I231" s="163"/>
      <c r="J231" s="164">
        <f t="shared" si="50"/>
        <v>0</v>
      </c>
      <c r="K231" s="165"/>
      <c r="L231" s="166"/>
      <c r="M231" s="167" t="s">
        <v>1</v>
      </c>
      <c r="N231" s="168" t="s">
        <v>42</v>
      </c>
      <c r="O231" s="58"/>
      <c r="P231" s="154">
        <f t="shared" si="51"/>
        <v>0</v>
      </c>
      <c r="Q231" s="154">
        <v>1.6000000000000001E-4</v>
      </c>
      <c r="R231" s="154">
        <f t="shared" si="52"/>
        <v>3.2000000000000003E-4</v>
      </c>
      <c r="S231" s="154">
        <v>0</v>
      </c>
      <c r="T231" s="155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6" t="s">
        <v>486</v>
      </c>
      <c r="AT231" s="156" t="s">
        <v>304</v>
      </c>
      <c r="AU231" s="156" t="s">
        <v>87</v>
      </c>
      <c r="AY231" s="14" t="s">
        <v>129</v>
      </c>
      <c r="BE231" s="157">
        <f t="shared" si="54"/>
        <v>0</v>
      </c>
      <c r="BF231" s="157">
        <f t="shared" si="55"/>
        <v>0</v>
      </c>
      <c r="BG231" s="157">
        <f t="shared" si="56"/>
        <v>0</v>
      </c>
      <c r="BH231" s="157">
        <f t="shared" si="57"/>
        <v>0</v>
      </c>
      <c r="BI231" s="157">
        <f t="shared" si="58"/>
        <v>0</v>
      </c>
      <c r="BJ231" s="14" t="s">
        <v>87</v>
      </c>
      <c r="BK231" s="157">
        <f t="shared" si="59"/>
        <v>0</v>
      </c>
      <c r="BL231" s="14" t="s">
        <v>411</v>
      </c>
      <c r="BM231" s="156" t="s">
        <v>487</v>
      </c>
    </row>
    <row r="232" spans="1:65" s="2" customFormat="1" ht="16.5" customHeight="1">
      <c r="A232" s="29"/>
      <c r="B232" s="143"/>
      <c r="C232" s="158" t="s">
        <v>488</v>
      </c>
      <c r="D232" s="158" t="s">
        <v>304</v>
      </c>
      <c r="E232" s="159" t="s">
        <v>489</v>
      </c>
      <c r="F232" s="160" t="s">
        <v>490</v>
      </c>
      <c r="G232" s="161" t="s">
        <v>190</v>
      </c>
      <c r="H232" s="162">
        <v>1</v>
      </c>
      <c r="I232" s="163"/>
      <c r="J232" s="164">
        <f t="shared" si="50"/>
        <v>0</v>
      </c>
      <c r="K232" s="165"/>
      <c r="L232" s="166"/>
      <c r="M232" s="167" t="s">
        <v>1</v>
      </c>
      <c r="N232" s="168" t="s">
        <v>42</v>
      </c>
      <c r="O232" s="58"/>
      <c r="P232" s="154">
        <f t="shared" si="51"/>
        <v>0</v>
      </c>
      <c r="Q232" s="154">
        <v>1.6000000000000001E-4</v>
      </c>
      <c r="R232" s="154">
        <f t="shared" si="52"/>
        <v>1.6000000000000001E-4</v>
      </c>
      <c r="S232" s="154">
        <v>0</v>
      </c>
      <c r="T232" s="155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6" t="s">
        <v>486</v>
      </c>
      <c r="AT232" s="156" t="s">
        <v>304</v>
      </c>
      <c r="AU232" s="156" t="s">
        <v>87</v>
      </c>
      <c r="AY232" s="14" t="s">
        <v>129</v>
      </c>
      <c r="BE232" s="157">
        <f t="shared" si="54"/>
        <v>0</v>
      </c>
      <c r="BF232" s="157">
        <f t="shared" si="55"/>
        <v>0</v>
      </c>
      <c r="BG232" s="157">
        <f t="shared" si="56"/>
        <v>0</v>
      </c>
      <c r="BH232" s="157">
        <f t="shared" si="57"/>
        <v>0</v>
      </c>
      <c r="BI232" s="157">
        <f t="shared" si="58"/>
        <v>0</v>
      </c>
      <c r="BJ232" s="14" t="s">
        <v>87</v>
      </c>
      <c r="BK232" s="157">
        <f t="shared" si="59"/>
        <v>0</v>
      </c>
      <c r="BL232" s="14" t="s">
        <v>411</v>
      </c>
      <c r="BM232" s="156" t="s">
        <v>491</v>
      </c>
    </row>
    <row r="233" spans="1:65" s="2" customFormat="1" ht="16.5" customHeight="1">
      <c r="A233" s="29"/>
      <c r="B233" s="143"/>
      <c r="C233" s="158" t="s">
        <v>492</v>
      </c>
      <c r="D233" s="158" t="s">
        <v>304</v>
      </c>
      <c r="E233" s="159" t="s">
        <v>493</v>
      </c>
      <c r="F233" s="160" t="s">
        <v>494</v>
      </c>
      <c r="G233" s="161" t="s">
        <v>190</v>
      </c>
      <c r="H233" s="162">
        <v>1</v>
      </c>
      <c r="I233" s="163"/>
      <c r="J233" s="164">
        <f t="shared" si="50"/>
        <v>0</v>
      </c>
      <c r="K233" s="165"/>
      <c r="L233" s="166"/>
      <c r="M233" s="167" t="s">
        <v>1</v>
      </c>
      <c r="N233" s="168" t="s">
        <v>42</v>
      </c>
      <c r="O233" s="58"/>
      <c r="P233" s="154">
        <f t="shared" si="51"/>
        <v>0</v>
      </c>
      <c r="Q233" s="154">
        <v>1.4999999999999999E-4</v>
      </c>
      <c r="R233" s="154">
        <f t="shared" si="52"/>
        <v>1.4999999999999999E-4</v>
      </c>
      <c r="S233" s="154">
        <v>0</v>
      </c>
      <c r="T233" s="155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6" t="s">
        <v>449</v>
      </c>
      <c r="AT233" s="156" t="s">
        <v>304</v>
      </c>
      <c r="AU233" s="156" t="s">
        <v>87</v>
      </c>
      <c r="AY233" s="14" t="s">
        <v>129</v>
      </c>
      <c r="BE233" s="157">
        <f t="shared" si="54"/>
        <v>0</v>
      </c>
      <c r="BF233" s="157">
        <f t="shared" si="55"/>
        <v>0</v>
      </c>
      <c r="BG233" s="157">
        <f t="shared" si="56"/>
        <v>0</v>
      </c>
      <c r="BH233" s="157">
        <f t="shared" si="57"/>
        <v>0</v>
      </c>
      <c r="BI233" s="157">
        <f t="shared" si="58"/>
        <v>0</v>
      </c>
      <c r="BJ233" s="14" t="s">
        <v>87</v>
      </c>
      <c r="BK233" s="157">
        <f t="shared" si="59"/>
        <v>0</v>
      </c>
      <c r="BL233" s="14" t="s">
        <v>449</v>
      </c>
      <c r="BM233" s="156" t="s">
        <v>495</v>
      </c>
    </row>
    <row r="234" spans="1:65" s="2" customFormat="1" ht="21.75" customHeight="1">
      <c r="A234" s="29"/>
      <c r="B234" s="143"/>
      <c r="C234" s="144" t="s">
        <v>496</v>
      </c>
      <c r="D234" s="144" t="s">
        <v>132</v>
      </c>
      <c r="E234" s="145" t="s">
        <v>497</v>
      </c>
      <c r="F234" s="146" t="s">
        <v>498</v>
      </c>
      <c r="G234" s="147" t="s">
        <v>190</v>
      </c>
      <c r="H234" s="148">
        <v>1</v>
      </c>
      <c r="I234" s="149"/>
      <c r="J234" s="150">
        <f t="shared" si="50"/>
        <v>0</v>
      </c>
      <c r="K234" s="151"/>
      <c r="L234" s="30"/>
      <c r="M234" s="152" t="s">
        <v>1</v>
      </c>
      <c r="N234" s="153" t="s">
        <v>42</v>
      </c>
      <c r="O234" s="58"/>
      <c r="P234" s="154">
        <f t="shared" si="51"/>
        <v>0</v>
      </c>
      <c r="Q234" s="154">
        <v>0</v>
      </c>
      <c r="R234" s="154">
        <f t="shared" si="52"/>
        <v>0</v>
      </c>
      <c r="S234" s="154">
        <v>0</v>
      </c>
      <c r="T234" s="155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6" t="s">
        <v>411</v>
      </c>
      <c r="AT234" s="156" t="s">
        <v>132</v>
      </c>
      <c r="AU234" s="156" t="s">
        <v>87</v>
      </c>
      <c r="AY234" s="14" t="s">
        <v>129</v>
      </c>
      <c r="BE234" s="157">
        <f t="shared" si="54"/>
        <v>0</v>
      </c>
      <c r="BF234" s="157">
        <f t="shared" si="55"/>
        <v>0</v>
      </c>
      <c r="BG234" s="157">
        <f t="shared" si="56"/>
        <v>0</v>
      </c>
      <c r="BH234" s="157">
        <f t="shared" si="57"/>
        <v>0</v>
      </c>
      <c r="BI234" s="157">
        <f t="shared" si="58"/>
        <v>0</v>
      </c>
      <c r="BJ234" s="14" t="s">
        <v>87</v>
      </c>
      <c r="BK234" s="157">
        <f t="shared" si="59"/>
        <v>0</v>
      </c>
      <c r="BL234" s="14" t="s">
        <v>411</v>
      </c>
      <c r="BM234" s="156" t="s">
        <v>499</v>
      </c>
    </row>
    <row r="235" spans="1:65" s="2" customFormat="1" ht="33" customHeight="1">
      <c r="A235" s="29"/>
      <c r="B235" s="143"/>
      <c r="C235" s="158" t="s">
        <v>500</v>
      </c>
      <c r="D235" s="158" t="s">
        <v>304</v>
      </c>
      <c r="E235" s="159" t="s">
        <v>501</v>
      </c>
      <c r="F235" s="160" t="s">
        <v>502</v>
      </c>
      <c r="G235" s="161" t="s">
        <v>190</v>
      </c>
      <c r="H235" s="162">
        <v>1</v>
      </c>
      <c r="I235" s="163"/>
      <c r="J235" s="164">
        <f t="shared" si="50"/>
        <v>0</v>
      </c>
      <c r="K235" s="165"/>
      <c r="L235" s="166"/>
      <c r="M235" s="167" t="s">
        <v>1</v>
      </c>
      <c r="N235" s="168" t="s">
        <v>42</v>
      </c>
      <c r="O235" s="58"/>
      <c r="P235" s="154">
        <f t="shared" si="51"/>
        <v>0</v>
      </c>
      <c r="Q235" s="154">
        <v>2.1000000000000001E-4</v>
      </c>
      <c r="R235" s="154">
        <f t="shared" si="52"/>
        <v>2.1000000000000001E-4</v>
      </c>
      <c r="S235" s="154">
        <v>0</v>
      </c>
      <c r="T235" s="155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6" t="s">
        <v>449</v>
      </c>
      <c r="AT235" s="156" t="s">
        <v>304</v>
      </c>
      <c r="AU235" s="156" t="s">
        <v>87</v>
      </c>
      <c r="AY235" s="14" t="s">
        <v>129</v>
      </c>
      <c r="BE235" s="157">
        <f t="shared" si="54"/>
        <v>0</v>
      </c>
      <c r="BF235" s="157">
        <f t="shared" si="55"/>
        <v>0</v>
      </c>
      <c r="BG235" s="157">
        <f t="shared" si="56"/>
        <v>0</v>
      </c>
      <c r="BH235" s="157">
        <f t="shared" si="57"/>
        <v>0</v>
      </c>
      <c r="BI235" s="157">
        <f t="shared" si="58"/>
        <v>0</v>
      </c>
      <c r="BJ235" s="14" t="s">
        <v>87</v>
      </c>
      <c r="BK235" s="157">
        <f t="shared" si="59"/>
        <v>0</v>
      </c>
      <c r="BL235" s="14" t="s">
        <v>449</v>
      </c>
      <c r="BM235" s="156" t="s">
        <v>503</v>
      </c>
    </row>
    <row r="236" spans="1:65" s="2" customFormat="1" ht="24.2" customHeight="1">
      <c r="A236" s="29"/>
      <c r="B236" s="143"/>
      <c r="C236" s="144" t="s">
        <v>504</v>
      </c>
      <c r="D236" s="144" t="s">
        <v>132</v>
      </c>
      <c r="E236" s="145" t="s">
        <v>505</v>
      </c>
      <c r="F236" s="146" t="s">
        <v>506</v>
      </c>
      <c r="G236" s="147" t="s">
        <v>190</v>
      </c>
      <c r="H236" s="148">
        <v>1</v>
      </c>
      <c r="I236" s="149"/>
      <c r="J236" s="150">
        <f t="shared" si="50"/>
        <v>0</v>
      </c>
      <c r="K236" s="151"/>
      <c r="L236" s="30"/>
      <c r="M236" s="152" t="s">
        <v>1</v>
      </c>
      <c r="N236" s="153" t="s">
        <v>42</v>
      </c>
      <c r="O236" s="58"/>
      <c r="P236" s="154">
        <f t="shared" si="51"/>
        <v>0</v>
      </c>
      <c r="Q236" s="154">
        <v>0</v>
      </c>
      <c r="R236" s="154">
        <f t="shared" si="52"/>
        <v>0</v>
      </c>
      <c r="S236" s="154">
        <v>0</v>
      </c>
      <c r="T236" s="155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6" t="s">
        <v>411</v>
      </c>
      <c r="AT236" s="156" t="s">
        <v>132</v>
      </c>
      <c r="AU236" s="156" t="s">
        <v>87</v>
      </c>
      <c r="AY236" s="14" t="s">
        <v>129</v>
      </c>
      <c r="BE236" s="157">
        <f t="shared" si="54"/>
        <v>0</v>
      </c>
      <c r="BF236" s="157">
        <f t="shared" si="55"/>
        <v>0</v>
      </c>
      <c r="BG236" s="157">
        <f t="shared" si="56"/>
        <v>0</v>
      </c>
      <c r="BH236" s="157">
        <f t="shared" si="57"/>
        <v>0</v>
      </c>
      <c r="BI236" s="157">
        <f t="shared" si="58"/>
        <v>0</v>
      </c>
      <c r="BJ236" s="14" t="s">
        <v>87</v>
      </c>
      <c r="BK236" s="157">
        <f t="shared" si="59"/>
        <v>0</v>
      </c>
      <c r="BL236" s="14" t="s">
        <v>411</v>
      </c>
      <c r="BM236" s="156" t="s">
        <v>507</v>
      </c>
    </row>
    <row r="237" spans="1:65" s="2" customFormat="1" ht="16.5" customHeight="1">
      <c r="A237" s="29"/>
      <c r="B237" s="143"/>
      <c r="C237" s="158" t="s">
        <v>508</v>
      </c>
      <c r="D237" s="158" t="s">
        <v>304</v>
      </c>
      <c r="E237" s="159" t="s">
        <v>509</v>
      </c>
      <c r="F237" s="160" t="s">
        <v>510</v>
      </c>
      <c r="G237" s="161" t="s">
        <v>190</v>
      </c>
      <c r="H237" s="162">
        <v>1</v>
      </c>
      <c r="I237" s="163"/>
      <c r="J237" s="164">
        <f t="shared" si="50"/>
        <v>0</v>
      </c>
      <c r="K237" s="165"/>
      <c r="L237" s="166"/>
      <c r="M237" s="167" t="s">
        <v>1</v>
      </c>
      <c r="N237" s="168" t="s">
        <v>42</v>
      </c>
      <c r="O237" s="58"/>
      <c r="P237" s="154">
        <f t="shared" si="51"/>
        <v>0</v>
      </c>
      <c r="Q237" s="154">
        <v>3.8000000000000002E-4</v>
      </c>
      <c r="R237" s="154">
        <f t="shared" si="52"/>
        <v>3.8000000000000002E-4</v>
      </c>
      <c r="S237" s="154">
        <v>0</v>
      </c>
      <c r="T237" s="155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6" t="s">
        <v>449</v>
      </c>
      <c r="AT237" s="156" t="s">
        <v>304</v>
      </c>
      <c r="AU237" s="156" t="s">
        <v>87</v>
      </c>
      <c r="AY237" s="14" t="s">
        <v>129</v>
      </c>
      <c r="BE237" s="157">
        <f t="shared" si="54"/>
        <v>0</v>
      </c>
      <c r="BF237" s="157">
        <f t="shared" si="55"/>
        <v>0</v>
      </c>
      <c r="BG237" s="157">
        <f t="shared" si="56"/>
        <v>0</v>
      </c>
      <c r="BH237" s="157">
        <f t="shared" si="57"/>
        <v>0</v>
      </c>
      <c r="BI237" s="157">
        <f t="shared" si="58"/>
        <v>0</v>
      </c>
      <c r="BJ237" s="14" t="s">
        <v>87</v>
      </c>
      <c r="BK237" s="157">
        <f t="shared" si="59"/>
        <v>0</v>
      </c>
      <c r="BL237" s="14" t="s">
        <v>449</v>
      </c>
      <c r="BM237" s="156" t="s">
        <v>511</v>
      </c>
    </row>
    <row r="238" spans="1:65" s="2" customFormat="1" ht="16.5" customHeight="1">
      <c r="A238" s="29"/>
      <c r="B238" s="143"/>
      <c r="C238" s="144" t="s">
        <v>512</v>
      </c>
      <c r="D238" s="144" t="s">
        <v>132</v>
      </c>
      <c r="E238" s="145" t="s">
        <v>513</v>
      </c>
      <c r="F238" s="146" t="s">
        <v>514</v>
      </c>
      <c r="G238" s="147" t="s">
        <v>190</v>
      </c>
      <c r="H238" s="148">
        <v>1</v>
      </c>
      <c r="I238" s="149"/>
      <c r="J238" s="150">
        <f t="shared" si="50"/>
        <v>0</v>
      </c>
      <c r="K238" s="151"/>
      <c r="L238" s="30"/>
      <c r="M238" s="152" t="s">
        <v>1</v>
      </c>
      <c r="N238" s="153" t="s">
        <v>42</v>
      </c>
      <c r="O238" s="58"/>
      <c r="P238" s="154">
        <f t="shared" si="51"/>
        <v>0</v>
      </c>
      <c r="Q238" s="154">
        <v>0</v>
      </c>
      <c r="R238" s="154">
        <f t="shared" si="52"/>
        <v>0</v>
      </c>
      <c r="S238" s="154">
        <v>0</v>
      </c>
      <c r="T238" s="155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6" t="s">
        <v>411</v>
      </c>
      <c r="AT238" s="156" t="s">
        <v>132</v>
      </c>
      <c r="AU238" s="156" t="s">
        <v>87</v>
      </c>
      <c r="AY238" s="14" t="s">
        <v>129</v>
      </c>
      <c r="BE238" s="157">
        <f t="shared" si="54"/>
        <v>0</v>
      </c>
      <c r="BF238" s="157">
        <f t="shared" si="55"/>
        <v>0</v>
      </c>
      <c r="BG238" s="157">
        <f t="shared" si="56"/>
        <v>0</v>
      </c>
      <c r="BH238" s="157">
        <f t="shared" si="57"/>
        <v>0</v>
      </c>
      <c r="BI238" s="157">
        <f t="shared" si="58"/>
        <v>0</v>
      </c>
      <c r="BJ238" s="14" t="s">
        <v>87</v>
      </c>
      <c r="BK238" s="157">
        <f t="shared" si="59"/>
        <v>0</v>
      </c>
      <c r="BL238" s="14" t="s">
        <v>411</v>
      </c>
      <c r="BM238" s="156" t="s">
        <v>515</v>
      </c>
    </row>
    <row r="239" spans="1:65" s="2" customFormat="1" ht="16.5" customHeight="1">
      <c r="A239" s="29"/>
      <c r="B239" s="143"/>
      <c r="C239" s="158" t="s">
        <v>516</v>
      </c>
      <c r="D239" s="158" t="s">
        <v>304</v>
      </c>
      <c r="E239" s="159" t="s">
        <v>517</v>
      </c>
      <c r="F239" s="160" t="s">
        <v>518</v>
      </c>
      <c r="G239" s="161" t="s">
        <v>190</v>
      </c>
      <c r="H239" s="162">
        <v>1</v>
      </c>
      <c r="I239" s="163"/>
      <c r="J239" s="164">
        <f t="shared" si="50"/>
        <v>0</v>
      </c>
      <c r="K239" s="165"/>
      <c r="L239" s="166"/>
      <c r="M239" s="167" t="s">
        <v>1</v>
      </c>
      <c r="N239" s="168" t="s">
        <v>42</v>
      </c>
      <c r="O239" s="58"/>
      <c r="P239" s="154">
        <f t="shared" si="51"/>
        <v>0</v>
      </c>
      <c r="Q239" s="154">
        <v>4.0000000000000003E-5</v>
      </c>
      <c r="R239" s="154">
        <f t="shared" si="52"/>
        <v>4.0000000000000003E-5</v>
      </c>
      <c r="S239" s="154">
        <v>0</v>
      </c>
      <c r="T239" s="155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6" t="s">
        <v>449</v>
      </c>
      <c r="AT239" s="156" t="s">
        <v>304</v>
      </c>
      <c r="AU239" s="156" t="s">
        <v>87</v>
      </c>
      <c r="AY239" s="14" t="s">
        <v>129</v>
      </c>
      <c r="BE239" s="157">
        <f t="shared" si="54"/>
        <v>0</v>
      </c>
      <c r="BF239" s="157">
        <f t="shared" si="55"/>
        <v>0</v>
      </c>
      <c r="BG239" s="157">
        <f t="shared" si="56"/>
        <v>0</v>
      </c>
      <c r="BH239" s="157">
        <f t="shared" si="57"/>
        <v>0</v>
      </c>
      <c r="BI239" s="157">
        <f t="shared" si="58"/>
        <v>0</v>
      </c>
      <c r="BJ239" s="14" t="s">
        <v>87</v>
      </c>
      <c r="BK239" s="157">
        <f t="shared" si="59"/>
        <v>0</v>
      </c>
      <c r="BL239" s="14" t="s">
        <v>449</v>
      </c>
      <c r="BM239" s="156" t="s">
        <v>519</v>
      </c>
    </row>
    <row r="240" spans="1:65" s="2" customFormat="1" ht="24.2" customHeight="1">
      <c r="A240" s="29"/>
      <c r="B240" s="143"/>
      <c r="C240" s="144" t="s">
        <v>520</v>
      </c>
      <c r="D240" s="144" t="s">
        <v>132</v>
      </c>
      <c r="E240" s="145" t="s">
        <v>521</v>
      </c>
      <c r="F240" s="146" t="s">
        <v>522</v>
      </c>
      <c r="G240" s="147" t="s">
        <v>190</v>
      </c>
      <c r="H240" s="148">
        <v>16</v>
      </c>
      <c r="I240" s="149"/>
      <c r="J240" s="150">
        <f t="shared" si="50"/>
        <v>0</v>
      </c>
      <c r="K240" s="151"/>
      <c r="L240" s="30"/>
      <c r="M240" s="152" t="s">
        <v>1</v>
      </c>
      <c r="N240" s="153" t="s">
        <v>42</v>
      </c>
      <c r="O240" s="58"/>
      <c r="P240" s="154">
        <f t="shared" si="51"/>
        <v>0</v>
      </c>
      <c r="Q240" s="154">
        <v>0</v>
      </c>
      <c r="R240" s="154">
        <f t="shared" si="52"/>
        <v>0</v>
      </c>
      <c r="S240" s="154">
        <v>0</v>
      </c>
      <c r="T240" s="155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6" t="s">
        <v>411</v>
      </c>
      <c r="AT240" s="156" t="s">
        <v>132</v>
      </c>
      <c r="AU240" s="156" t="s">
        <v>87</v>
      </c>
      <c r="AY240" s="14" t="s">
        <v>129</v>
      </c>
      <c r="BE240" s="157">
        <f t="shared" si="54"/>
        <v>0</v>
      </c>
      <c r="BF240" s="157">
        <f t="shared" si="55"/>
        <v>0</v>
      </c>
      <c r="BG240" s="157">
        <f t="shared" si="56"/>
        <v>0</v>
      </c>
      <c r="BH240" s="157">
        <f t="shared" si="57"/>
        <v>0</v>
      </c>
      <c r="BI240" s="157">
        <f t="shared" si="58"/>
        <v>0</v>
      </c>
      <c r="BJ240" s="14" t="s">
        <v>87</v>
      </c>
      <c r="BK240" s="157">
        <f t="shared" si="59"/>
        <v>0</v>
      </c>
      <c r="BL240" s="14" t="s">
        <v>411</v>
      </c>
      <c r="BM240" s="156" t="s">
        <v>523</v>
      </c>
    </row>
    <row r="241" spans="1:65" s="2" customFormat="1" ht="16.5" customHeight="1">
      <c r="A241" s="29"/>
      <c r="B241" s="143"/>
      <c r="C241" s="158" t="s">
        <v>524</v>
      </c>
      <c r="D241" s="158" t="s">
        <v>304</v>
      </c>
      <c r="E241" s="159" t="s">
        <v>525</v>
      </c>
      <c r="F241" s="160" t="s">
        <v>526</v>
      </c>
      <c r="G241" s="161" t="s">
        <v>190</v>
      </c>
      <c r="H241" s="162">
        <v>16</v>
      </c>
      <c r="I241" s="163"/>
      <c r="J241" s="164">
        <f t="shared" si="50"/>
        <v>0</v>
      </c>
      <c r="K241" s="165"/>
      <c r="L241" s="166"/>
      <c r="M241" s="167" t="s">
        <v>1</v>
      </c>
      <c r="N241" s="168" t="s">
        <v>42</v>
      </c>
      <c r="O241" s="58"/>
      <c r="P241" s="154">
        <f t="shared" si="51"/>
        <v>0</v>
      </c>
      <c r="Q241" s="154">
        <v>5.9000000000000003E-4</v>
      </c>
      <c r="R241" s="154">
        <f t="shared" si="52"/>
        <v>9.4400000000000005E-3</v>
      </c>
      <c r="S241" s="154">
        <v>0</v>
      </c>
      <c r="T241" s="155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6" t="s">
        <v>449</v>
      </c>
      <c r="AT241" s="156" t="s">
        <v>304</v>
      </c>
      <c r="AU241" s="156" t="s">
        <v>87</v>
      </c>
      <c r="AY241" s="14" t="s">
        <v>129</v>
      </c>
      <c r="BE241" s="157">
        <f t="shared" si="54"/>
        <v>0</v>
      </c>
      <c r="BF241" s="157">
        <f t="shared" si="55"/>
        <v>0</v>
      </c>
      <c r="BG241" s="157">
        <f t="shared" si="56"/>
        <v>0</v>
      </c>
      <c r="BH241" s="157">
        <f t="shared" si="57"/>
        <v>0</v>
      </c>
      <c r="BI241" s="157">
        <f t="shared" si="58"/>
        <v>0</v>
      </c>
      <c r="BJ241" s="14" t="s">
        <v>87</v>
      </c>
      <c r="BK241" s="157">
        <f t="shared" si="59"/>
        <v>0</v>
      </c>
      <c r="BL241" s="14" t="s">
        <v>449</v>
      </c>
      <c r="BM241" s="156" t="s">
        <v>527</v>
      </c>
    </row>
    <row r="242" spans="1:65" s="2" customFormat="1" ht="16.5" customHeight="1">
      <c r="A242" s="29"/>
      <c r="B242" s="143"/>
      <c r="C242" s="144" t="s">
        <v>528</v>
      </c>
      <c r="D242" s="144" t="s">
        <v>132</v>
      </c>
      <c r="E242" s="145" t="s">
        <v>529</v>
      </c>
      <c r="F242" s="146" t="s">
        <v>530</v>
      </c>
      <c r="G242" s="147" t="s">
        <v>190</v>
      </c>
      <c r="H242" s="148">
        <v>1</v>
      </c>
      <c r="I242" s="149"/>
      <c r="J242" s="150">
        <f t="shared" si="50"/>
        <v>0</v>
      </c>
      <c r="K242" s="151"/>
      <c r="L242" s="30"/>
      <c r="M242" s="152" t="s">
        <v>1</v>
      </c>
      <c r="N242" s="153" t="s">
        <v>42</v>
      </c>
      <c r="O242" s="58"/>
      <c r="P242" s="154">
        <f t="shared" si="51"/>
        <v>0</v>
      </c>
      <c r="Q242" s="154">
        <v>0</v>
      </c>
      <c r="R242" s="154">
        <f t="shared" si="52"/>
        <v>0</v>
      </c>
      <c r="S242" s="154">
        <v>0</v>
      </c>
      <c r="T242" s="155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6" t="s">
        <v>411</v>
      </c>
      <c r="AT242" s="156" t="s">
        <v>132</v>
      </c>
      <c r="AU242" s="156" t="s">
        <v>87</v>
      </c>
      <c r="AY242" s="14" t="s">
        <v>129</v>
      </c>
      <c r="BE242" s="157">
        <f t="shared" si="54"/>
        <v>0</v>
      </c>
      <c r="BF242" s="157">
        <f t="shared" si="55"/>
        <v>0</v>
      </c>
      <c r="BG242" s="157">
        <f t="shared" si="56"/>
        <v>0</v>
      </c>
      <c r="BH242" s="157">
        <f t="shared" si="57"/>
        <v>0</v>
      </c>
      <c r="BI242" s="157">
        <f t="shared" si="58"/>
        <v>0</v>
      </c>
      <c r="BJ242" s="14" t="s">
        <v>87</v>
      </c>
      <c r="BK242" s="157">
        <f t="shared" si="59"/>
        <v>0</v>
      </c>
      <c r="BL242" s="14" t="s">
        <v>411</v>
      </c>
      <c r="BM242" s="156" t="s">
        <v>531</v>
      </c>
    </row>
    <row r="243" spans="1:65" s="2" customFormat="1" ht="21.75" customHeight="1">
      <c r="A243" s="29"/>
      <c r="B243" s="143"/>
      <c r="C243" s="144" t="s">
        <v>532</v>
      </c>
      <c r="D243" s="144" t="s">
        <v>132</v>
      </c>
      <c r="E243" s="145" t="s">
        <v>533</v>
      </c>
      <c r="F243" s="146" t="s">
        <v>534</v>
      </c>
      <c r="G243" s="147" t="s">
        <v>195</v>
      </c>
      <c r="H243" s="148">
        <v>80</v>
      </c>
      <c r="I243" s="149"/>
      <c r="J243" s="150">
        <f t="shared" si="50"/>
        <v>0</v>
      </c>
      <c r="K243" s="151"/>
      <c r="L243" s="30"/>
      <c r="M243" s="152" t="s">
        <v>1</v>
      </c>
      <c r="N243" s="153" t="s">
        <v>42</v>
      </c>
      <c r="O243" s="58"/>
      <c r="P243" s="154">
        <f t="shared" si="51"/>
        <v>0</v>
      </c>
      <c r="Q243" s="154">
        <v>0</v>
      </c>
      <c r="R243" s="154">
        <f t="shared" si="52"/>
        <v>0</v>
      </c>
      <c r="S243" s="154">
        <v>0</v>
      </c>
      <c r="T243" s="155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6" t="s">
        <v>411</v>
      </c>
      <c r="AT243" s="156" t="s">
        <v>132</v>
      </c>
      <c r="AU243" s="156" t="s">
        <v>87</v>
      </c>
      <c r="AY243" s="14" t="s">
        <v>129</v>
      </c>
      <c r="BE243" s="157">
        <f t="shared" si="54"/>
        <v>0</v>
      </c>
      <c r="BF243" s="157">
        <f t="shared" si="55"/>
        <v>0</v>
      </c>
      <c r="BG243" s="157">
        <f t="shared" si="56"/>
        <v>0</v>
      </c>
      <c r="BH243" s="157">
        <f t="shared" si="57"/>
        <v>0</v>
      </c>
      <c r="BI243" s="157">
        <f t="shared" si="58"/>
        <v>0</v>
      </c>
      <c r="BJ243" s="14" t="s">
        <v>87</v>
      </c>
      <c r="BK243" s="157">
        <f t="shared" si="59"/>
        <v>0</v>
      </c>
      <c r="BL243" s="14" t="s">
        <v>411</v>
      </c>
      <c r="BM243" s="156" t="s">
        <v>535</v>
      </c>
    </row>
    <row r="244" spans="1:65" s="2" customFormat="1" ht="16.5" customHeight="1">
      <c r="A244" s="29"/>
      <c r="B244" s="143"/>
      <c r="C244" s="158" t="s">
        <v>536</v>
      </c>
      <c r="D244" s="158" t="s">
        <v>304</v>
      </c>
      <c r="E244" s="159" t="s">
        <v>537</v>
      </c>
      <c r="F244" s="160" t="s">
        <v>538</v>
      </c>
      <c r="G244" s="161" t="s">
        <v>195</v>
      </c>
      <c r="H244" s="162">
        <v>80</v>
      </c>
      <c r="I244" s="163"/>
      <c r="J244" s="164">
        <f t="shared" si="50"/>
        <v>0</v>
      </c>
      <c r="K244" s="165"/>
      <c r="L244" s="166"/>
      <c r="M244" s="167" t="s">
        <v>1</v>
      </c>
      <c r="N244" s="168" t="s">
        <v>42</v>
      </c>
      <c r="O244" s="58"/>
      <c r="P244" s="154">
        <f t="shared" si="51"/>
        <v>0</v>
      </c>
      <c r="Q244" s="154">
        <v>3.0000000000000001E-5</v>
      </c>
      <c r="R244" s="154">
        <f t="shared" si="52"/>
        <v>2.4000000000000002E-3</v>
      </c>
      <c r="S244" s="154">
        <v>0</v>
      </c>
      <c r="T244" s="155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6" t="s">
        <v>449</v>
      </c>
      <c r="AT244" s="156" t="s">
        <v>304</v>
      </c>
      <c r="AU244" s="156" t="s">
        <v>87</v>
      </c>
      <c r="AY244" s="14" t="s">
        <v>129</v>
      </c>
      <c r="BE244" s="157">
        <f t="shared" si="54"/>
        <v>0</v>
      </c>
      <c r="BF244" s="157">
        <f t="shared" si="55"/>
        <v>0</v>
      </c>
      <c r="BG244" s="157">
        <f t="shared" si="56"/>
        <v>0</v>
      </c>
      <c r="BH244" s="157">
        <f t="shared" si="57"/>
        <v>0</v>
      </c>
      <c r="BI244" s="157">
        <f t="shared" si="58"/>
        <v>0</v>
      </c>
      <c r="BJ244" s="14" t="s">
        <v>87</v>
      </c>
      <c r="BK244" s="157">
        <f t="shared" si="59"/>
        <v>0</v>
      </c>
      <c r="BL244" s="14" t="s">
        <v>449</v>
      </c>
      <c r="BM244" s="156" t="s">
        <v>539</v>
      </c>
    </row>
    <row r="245" spans="1:65" s="2" customFormat="1" ht="24.2" customHeight="1">
      <c r="A245" s="29"/>
      <c r="B245" s="143"/>
      <c r="C245" s="144" t="s">
        <v>540</v>
      </c>
      <c r="D245" s="144" t="s">
        <v>132</v>
      </c>
      <c r="E245" s="145" t="s">
        <v>541</v>
      </c>
      <c r="F245" s="146" t="s">
        <v>542</v>
      </c>
      <c r="G245" s="147" t="s">
        <v>195</v>
      </c>
      <c r="H245" s="148">
        <v>51</v>
      </c>
      <c r="I245" s="149"/>
      <c r="J245" s="150">
        <f t="shared" si="50"/>
        <v>0</v>
      </c>
      <c r="K245" s="151"/>
      <c r="L245" s="30"/>
      <c r="M245" s="152" t="s">
        <v>1</v>
      </c>
      <c r="N245" s="153" t="s">
        <v>42</v>
      </c>
      <c r="O245" s="58"/>
      <c r="P245" s="154">
        <f t="shared" si="51"/>
        <v>0</v>
      </c>
      <c r="Q245" s="154">
        <v>0</v>
      </c>
      <c r="R245" s="154">
        <f t="shared" si="52"/>
        <v>0</v>
      </c>
      <c r="S245" s="154">
        <v>0</v>
      </c>
      <c r="T245" s="155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6" t="s">
        <v>411</v>
      </c>
      <c r="AT245" s="156" t="s">
        <v>132</v>
      </c>
      <c r="AU245" s="156" t="s">
        <v>87</v>
      </c>
      <c r="AY245" s="14" t="s">
        <v>129</v>
      </c>
      <c r="BE245" s="157">
        <f t="shared" si="54"/>
        <v>0</v>
      </c>
      <c r="BF245" s="157">
        <f t="shared" si="55"/>
        <v>0</v>
      </c>
      <c r="BG245" s="157">
        <f t="shared" si="56"/>
        <v>0</v>
      </c>
      <c r="BH245" s="157">
        <f t="shared" si="57"/>
        <v>0</v>
      </c>
      <c r="BI245" s="157">
        <f t="shared" si="58"/>
        <v>0</v>
      </c>
      <c r="BJ245" s="14" t="s">
        <v>87</v>
      </c>
      <c r="BK245" s="157">
        <f t="shared" si="59"/>
        <v>0</v>
      </c>
      <c r="BL245" s="14" t="s">
        <v>411</v>
      </c>
      <c r="BM245" s="156" t="s">
        <v>543</v>
      </c>
    </row>
    <row r="246" spans="1:65" s="2" customFormat="1" ht="16.5" customHeight="1">
      <c r="A246" s="29"/>
      <c r="B246" s="143"/>
      <c r="C246" s="158" t="s">
        <v>544</v>
      </c>
      <c r="D246" s="158" t="s">
        <v>304</v>
      </c>
      <c r="E246" s="159" t="s">
        <v>545</v>
      </c>
      <c r="F246" s="160" t="s">
        <v>546</v>
      </c>
      <c r="G246" s="161" t="s">
        <v>195</v>
      </c>
      <c r="H246" s="162">
        <v>51</v>
      </c>
      <c r="I246" s="163"/>
      <c r="J246" s="164">
        <f t="shared" si="50"/>
        <v>0</v>
      </c>
      <c r="K246" s="165"/>
      <c r="L246" s="166"/>
      <c r="M246" s="167" t="s">
        <v>1</v>
      </c>
      <c r="N246" s="168" t="s">
        <v>42</v>
      </c>
      <c r="O246" s="58"/>
      <c r="P246" s="154">
        <f t="shared" si="51"/>
        <v>0</v>
      </c>
      <c r="Q246" s="154">
        <v>1.2E-4</v>
      </c>
      <c r="R246" s="154">
        <f t="shared" si="52"/>
        <v>6.1200000000000004E-3</v>
      </c>
      <c r="S246" s="154">
        <v>0</v>
      </c>
      <c r="T246" s="155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6" t="s">
        <v>449</v>
      </c>
      <c r="AT246" s="156" t="s">
        <v>304</v>
      </c>
      <c r="AU246" s="156" t="s">
        <v>87</v>
      </c>
      <c r="AY246" s="14" t="s">
        <v>129</v>
      </c>
      <c r="BE246" s="157">
        <f t="shared" si="54"/>
        <v>0</v>
      </c>
      <c r="BF246" s="157">
        <f t="shared" si="55"/>
        <v>0</v>
      </c>
      <c r="BG246" s="157">
        <f t="shared" si="56"/>
        <v>0</v>
      </c>
      <c r="BH246" s="157">
        <f t="shared" si="57"/>
        <v>0</v>
      </c>
      <c r="BI246" s="157">
        <f t="shared" si="58"/>
        <v>0</v>
      </c>
      <c r="BJ246" s="14" t="s">
        <v>87</v>
      </c>
      <c r="BK246" s="157">
        <f t="shared" si="59"/>
        <v>0</v>
      </c>
      <c r="BL246" s="14" t="s">
        <v>449</v>
      </c>
      <c r="BM246" s="156" t="s">
        <v>547</v>
      </c>
    </row>
    <row r="247" spans="1:65" s="2" customFormat="1" ht="24.2" customHeight="1">
      <c r="A247" s="29"/>
      <c r="B247" s="143"/>
      <c r="C247" s="144" t="s">
        <v>548</v>
      </c>
      <c r="D247" s="144" t="s">
        <v>132</v>
      </c>
      <c r="E247" s="145" t="s">
        <v>549</v>
      </c>
      <c r="F247" s="146" t="s">
        <v>550</v>
      </c>
      <c r="G247" s="147" t="s">
        <v>195</v>
      </c>
      <c r="H247" s="148">
        <v>273</v>
      </c>
      <c r="I247" s="149"/>
      <c r="J247" s="150">
        <f t="shared" si="50"/>
        <v>0</v>
      </c>
      <c r="K247" s="151"/>
      <c r="L247" s="30"/>
      <c r="M247" s="152" t="s">
        <v>1</v>
      </c>
      <c r="N247" s="153" t="s">
        <v>42</v>
      </c>
      <c r="O247" s="58"/>
      <c r="P247" s="154">
        <f t="shared" si="51"/>
        <v>0</v>
      </c>
      <c r="Q247" s="154">
        <v>0</v>
      </c>
      <c r="R247" s="154">
        <f t="shared" si="52"/>
        <v>0</v>
      </c>
      <c r="S247" s="154">
        <v>0</v>
      </c>
      <c r="T247" s="155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6" t="s">
        <v>411</v>
      </c>
      <c r="AT247" s="156" t="s">
        <v>132</v>
      </c>
      <c r="AU247" s="156" t="s">
        <v>87</v>
      </c>
      <c r="AY247" s="14" t="s">
        <v>129</v>
      </c>
      <c r="BE247" s="157">
        <f t="shared" si="54"/>
        <v>0</v>
      </c>
      <c r="BF247" s="157">
        <f t="shared" si="55"/>
        <v>0</v>
      </c>
      <c r="BG247" s="157">
        <f t="shared" si="56"/>
        <v>0</v>
      </c>
      <c r="BH247" s="157">
        <f t="shared" si="57"/>
        <v>0</v>
      </c>
      <c r="BI247" s="157">
        <f t="shared" si="58"/>
        <v>0</v>
      </c>
      <c r="BJ247" s="14" t="s">
        <v>87</v>
      </c>
      <c r="BK247" s="157">
        <f t="shared" si="59"/>
        <v>0</v>
      </c>
      <c r="BL247" s="14" t="s">
        <v>411</v>
      </c>
      <c r="BM247" s="156" t="s">
        <v>551</v>
      </c>
    </row>
    <row r="248" spans="1:65" s="2" customFormat="1" ht="16.5" customHeight="1">
      <c r="A248" s="29"/>
      <c r="B248" s="143"/>
      <c r="C248" s="158" t="s">
        <v>552</v>
      </c>
      <c r="D248" s="158" t="s">
        <v>304</v>
      </c>
      <c r="E248" s="159" t="s">
        <v>553</v>
      </c>
      <c r="F248" s="160" t="s">
        <v>554</v>
      </c>
      <c r="G248" s="161" t="s">
        <v>195</v>
      </c>
      <c r="H248" s="162">
        <v>273</v>
      </c>
      <c r="I248" s="163"/>
      <c r="J248" s="164">
        <f t="shared" si="50"/>
        <v>0</v>
      </c>
      <c r="K248" s="165"/>
      <c r="L248" s="166"/>
      <c r="M248" s="167" t="s">
        <v>1</v>
      </c>
      <c r="N248" s="168" t="s">
        <v>42</v>
      </c>
      <c r="O248" s="58"/>
      <c r="P248" s="154">
        <f t="shared" si="51"/>
        <v>0</v>
      </c>
      <c r="Q248" s="154">
        <v>1.3999999999999999E-4</v>
      </c>
      <c r="R248" s="154">
        <f t="shared" si="52"/>
        <v>3.8219999999999997E-2</v>
      </c>
      <c r="S248" s="154">
        <v>0</v>
      </c>
      <c r="T248" s="155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6" t="s">
        <v>449</v>
      </c>
      <c r="AT248" s="156" t="s">
        <v>304</v>
      </c>
      <c r="AU248" s="156" t="s">
        <v>87</v>
      </c>
      <c r="AY248" s="14" t="s">
        <v>129</v>
      </c>
      <c r="BE248" s="157">
        <f t="shared" si="54"/>
        <v>0</v>
      </c>
      <c r="BF248" s="157">
        <f t="shared" si="55"/>
        <v>0</v>
      </c>
      <c r="BG248" s="157">
        <f t="shared" si="56"/>
        <v>0</v>
      </c>
      <c r="BH248" s="157">
        <f t="shared" si="57"/>
        <v>0</v>
      </c>
      <c r="BI248" s="157">
        <f t="shared" si="58"/>
        <v>0</v>
      </c>
      <c r="BJ248" s="14" t="s">
        <v>87</v>
      </c>
      <c r="BK248" s="157">
        <f t="shared" si="59"/>
        <v>0</v>
      </c>
      <c r="BL248" s="14" t="s">
        <v>449</v>
      </c>
      <c r="BM248" s="156" t="s">
        <v>555</v>
      </c>
    </row>
    <row r="249" spans="1:65" s="2" customFormat="1" ht="24.2" customHeight="1">
      <c r="A249" s="29"/>
      <c r="B249" s="143"/>
      <c r="C249" s="144" t="s">
        <v>556</v>
      </c>
      <c r="D249" s="144" t="s">
        <v>132</v>
      </c>
      <c r="E249" s="145" t="s">
        <v>557</v>
      </c>
      <c r="F249" s="146" t="s">
        <v>558</v>
      </c>
      <c r="G249" s="147" t="s">
        <v>195</v>
      </c>
      <c r="H249" s="148">
        <v>162</v>
      </c>
      <c r="I249" s="149"/>
      <c r="J249" s="150">
        <f t="shared" si="50"/>
        <v>0</v>
      </c>
      <c r="K249" s="151"/>
      <c r="L249" s="30"/>
      <c r="M249" s="152" t="s">
        <v>1</v>
      </c>
      <c r="N249" s="153" t="s">
        <v>42</v>
      </c>
      <c r="O249" s="58"/>
      <c r="P249" s="154">
        <f t="shared" si="51"/>
        <v>0</v>
      </c>
      <c r="Q249" s="154">
        <v>0</v>
      </c>
      <c r="R249" s="154">
        <f t="shared" si="52"/>
        <v>0</v>
      </c>
      <c r="S249" s="154">
        <v>0</v>
      </c>
      <c r="T249" s="155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6" t="s">
        <v>411</v>
      </c>
      <c r="AT249" s="156" t="s">
        <v>132</v>
      </c>
      <c r="AU249" s="156" t="s">
        <v>87</v>
      </c>
      <c r="AY249" s="14" t="s">
        <v>129</v>
      </c>
      <c r="BE249" s="157">
        <f t="shared" si="54"/>
        <v>0</v>
      </c>
      <c r="BF249" s="157">
        <f t="shared" si="55"/>
        <v>0</v>
      </c>
      <c r="BG249" s="157">
        <f t="shared" si="56"/>
        <v>0</v>
      </c>
      <c r="BH249" s="157">
        <f t="shared" si="57"/>
        <v>0</v>
      </c>
      <c r="BI249" s="157">
        <f t="shared" si="58"/>
        <v>0</v>
      </c>
      <c r="BJ249" s="14" t="s">
        <v>87</v>
      </c>
      <c r="BK249" s="157">
        <f t="shared" si="59"/>
        <v>0</v>
      </c>
      <c r="BL249" s="14" t="s">
        <v>411</v>
      </c>
      <c r="BM249" s="156" t="s">
        <v>559</v>
      </c>
    </row>
    <row r="250" spans="1:65" s="2" customFormat="1" ht="16.5" customHeight="1">
      <c r="A250" s="29"/>
      <c r="B250" s="143"/>
      <c r="C250" s="158" t="s">
        <v>241</v>
      </c>
      <c r="D250" s="158" t="s">
        <v>304</v>
      </c>
      <c r="E250" s="159" t="s">
        <v>560</v>
      </c>
      <c r="F250" s="160" t="s">
        <v>561</v>
      </c>
      <c r="G250" s="161" t="s">
        <v>195</v>
      </c>
      <c r="H250" s="162">
        <v>162</v>
      </c>
      <c r="I250" s="163"/>
      <c r="J250" s="164">
        <f t="shared" si="50"/>
        <v>0</v>
      </c>
      <c r="K250" s="165"/>
      <c r="L250" s="166"/>
      <c r="M250" s="167" t="s">
        <v>1</v>
      </c>
      <c r="N250" s="168" t="s">
        <v>42</v>
      </c>
      <c r="O250" s="58"/>
      <c r="P250" s="154">
        <f t="shared" si="51"/>
        <v>0</v>
      </c>
      <c r="Q250" s="154">
        <v>1.9000000000000001E-4</v>
      </c>
      <c r="R250" s="154">
        <f t="shared" si="52"/>
        <v>3.0780000000000002E-2</v>
      </c>
      <c r="S250" s="154">
        <v>0</v>
      </c>
      <c r="T250" s="155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6" t="s">
        <v>449</v>
      </c>
      <c r="AT250" s="156" t="s">
        <v>304</v>
      </c>
      <c r="AU250" s="156" t="s">
        <v>87</v>
      </c>
      <c r="AY250" s="14" t="s">
        <v>129</v>
      </c>
      <c r="BE250" s="157">
        <f t="shared" si="54"/>
        <v>0</v>
      </c>
      <c r="BF250" s="157">
        <f t="shared" si="55"/>
        <v>0</v>
      </c>
      <c r="BG250" s="157">
        <f t="shared" si="56"/>
        <v>0</v>
      </c>
      <c r="BH250" s="157">
        <f t="shared" si="57"/>
        <v>0</v>
      </c>
      <c r="BI250" s="157">
        <f t="shared" si="58"/>
        <v>0</v>
      </c>
      <c r="BJ250" s="14" t="s">
        <v>87</v>
      </c>
      <c r="BK250" s="157">
        <f t="shared" si="59"/>
        <v>0</v>
      </c>
      <c r="BL250" s="14" t="s">
        <v>449</v>
      </c>
      <c r="BM250" s="156" t="s">
        <v>562</v>
      </c>
    </row>
    <row r="251" spans="1:65" s="2" customFormat="1" ht="16.5" customHeight="1">
      <c r="A251" s="29"/>
      <c r="B251" s="143"/>
      <c r="C251" s="158" t="s">
        <v>563</v>
      </c>
      <c r="D251" s="158" t="s">
        <v>304</v>
      </c>
      <c r="E251" s="159" t="s">
        <v>564</v>
      </c>
      <c r="F251" s="160" t="s">
        <v>565</v>
      </c>
      <c r="G251" s="161" t="s">
        <v>190</v>
      </c>
      <c r="H251" s="162">
        <v>2</v>
      </c>
      <c r="I251" s="163"/>
      <c r="J251" s="164">
        <f t="shared" si="50"/>
        <v>0</v>
      </c>
      <c r="K251" s="165"/>
      <c r="L251" s="166"/>
      <c r="M251" s="167" t="s">
        <v>1</v>
      </c>
      <c r="N251" s="168" t="s">
        <v>42</v>
      </c>
      <c r="O251" s="58"/>
      <c r="P251" s="154">
        <f t="shared" si="51"/>
        <v>0</v>
      </c>
      <c r="Q251" s="154">
        <v>0.03</v>
      </c>
      <c r="R251" s="154">
        <f t="shared" si="52"/>
        <v>0.06</v>
      </c>
      <c r="S251" s="154">
        <v>0</v>
      </c>
      <c r="T251" s="155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6" t="s">
        <v>449</v>
      </c>
      <c r="AT251" s="156" t="s">
        <v>304</v>
      </c>
      <c r="AU251" s="156" t="s">
        <v>87</v>
      </c>
      <c r="AY251" s="14" t="s">
        <v>129</v>
      </c>
      <c r="BE251" s="157">
        <f t="shared" si="54"/>
        <v>0</v>
      </c>
      <c r="BF251" s="157">
        <f t="shared" si="55"/>
        <v>0</v>
      </c>
      <c r="BG251" s="157">
        <f t="shared" si="56"/>
        <v>0</v>
      </c>
      <c r="BH251" s="157">
        <f t="shared" si="57"/>
        <v>0</v>
      </c>
      <c r="BI251" s="157">
        <f t="shared" si="58"/>
        <v>0</v>
      </c>
      <c r="BJ251" s="14" t="s">
        <v>87</v>
      </c>
      <c r="BK251" s="157">
        <f t="shared" si="59"/>
        <v>0</v>
      </c>
      <c r="BL251" s="14" t="s">
        <v>449</v>
      </c>
      <c r="BM251" s="156" t="s">
        <v>566</v>
      </c>
    </row>
    <row r="252" spans="1:65" s="2" customFormat="1" ht="16.5" customHeight="1">
      <c r="A252" s="29"/>
      <c r="B252" s="143"/>
      <c r="C252" s="158" t="s">
        <v>567</v>
      </c>
      <c r="D252" s="158" t="s">
        <v>304</v>
      </c>
      <c r="E252" s="159" t="s">
        <v>568</v>
      </c>
      <c r="F252" s="160" t="s">
        <v>569</v>
      </c>
      <c r="G252" s="161" t="s">
        <v>190</v>
      </c>
      <c r="H252" s="162">
        <v>1</v>
      </c>
      <c r="I252" s="163"/>
      <c r="J252" s="164">
        <f t="shared" si="50"/>
        <v>0</v>
      </c>
      <c r="K252" s="165"/>
      <c r="L252" s="166"/>
      <c r="M252" s="167" t="s">
        <v>1</v>
      </c>
      <c r="N252" s="168" t="s">
        <v>42</v>
      </c>
      <c r="O252" s="58"/>
      <c r="P252" s="154">
        <f t="shared" si="51"/>
        <v>0</v>
      </c>
      <c r="Q252" s="154">
        <v>1.0000000000000001E-5</v>
      </c>
      <c r="R252" s="154">
        <f t="shared" si="52"/>
        <v>1.0000000000000001E-5</v>
      </c>
      <c r="S252" s="154">
        <v>0</v>
      </c>
      <c r="T252" s="155">
        <f t="shared" si="5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6" t="s">
        <v>449</v>
      </c>
      <c r="AT252" s="156" t="s">
        <v>304</v>
      </c>
      <c r="AU252" s="156" t="s">
        <v>87</v>
      </c>
      <c r="AY252" s="14" t="s">
        <v>129</v>
      </c>
      <c r="BE252" s="157">
        <f t="shared" si="54"/>
        <v>0</v>
      </c>
      <c r="BF252" s="157">
        <f t="shared" si="55"/>
        <v>0</v>
      </c>
      <c r="BG252" s="157">
        <f t="shared" si="56"/>
        <v>0</v>
      </c>
      <c r="BH252" s="157">
        <f t="shared" si="57"/>
        <v>0</v>
      </c>
      <c r="BI252" s="157">
        <f t="shared" si="58"/>
        <v>0</v>
      </c>
      <c r="BJ252" s="14" t="s">
        <v>87</v>
      </c>
      <c r="BK252" s="157">
        <f t="shared" si="59"/>
        <v>0</v>
      </c>
      <c r="BL252" s="14" t="s">
        <v>449</v>
      </c>
      <c r="BM252" s="156" t="s">
        <v>570</v>
      </c>
    </row>
    <row r="253" spans="1:65" s="2" customFormat="1" ht="16.5" customHeight="1">
      <c r="A253" s="29"/>
      <c r="B253" s="143"/>
      <c r="C253" s="158" t="s">
        <v>571</v>
      </c>
      <c r="D253" s="158" t="s">
        <v>304</v>
      </c>
      <c r="E253" s="159" t="s">
        <v>572</v>
      </c>
      <c r="F253" s="160" t="s">
        <v>573</v>
      </c>
      <c r="G253" s="161" t="s">
        <v>190</v>
      </c>
      <c r="H253" s="162">
        <v>2</v>
      </c>
      <c r="I253" s="163"/>
      <c r="J253" s="164">
        <f t="shared" si="50"/>
        <v>0</v>
      </c>
      <c r="K253" s="165"/>
      <c r="L253" s="166"/>
      <c r="M253" s="167" t="s">
        <v>1</v>
      </c>
      <c r="N253" s="168" t="s">
        <v>42</v>
      </c>
      <c r="O253" s="58"/>
      <c r="P253" s="154">
        <f t="shared" si="51"/>
        <v>0</v>
      </c>
      <c r="Q253" s="154">
        <v>3.0000000000000001E-5</v>
      </c>
      <c r="R253" s="154">
        <f t="shared" si="52"/>
        <v>6.0000000000000002E-5</v>
      </c>
      <c r="S253" s="154">
        <v>0</v>
      </c>
      <c r="T253" s="155">
        <f t="shared" si="5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6" t="s">
        <v>449</v>
      </c>
      <c r="AT253" s="156" t="s">
        <v>304</v>
      </c>
      <c r="AU253" s="156" t="s">
        <v>87</v>
      </c>
      <c r="AY253" s="14" t="s">
        <v>129</v>
      </c>
      <c r="BE253" s="157">
        <f t="shared" si="54"/>
        <v>0</v>
      </c>
      <c r="BF253" s="157">
        <f t="shared" si="55"/>
        <v>0</v>
      </c>
      <c r="BG253" s="157">
        <f t="shared" si="56"/>
        <v>0</v>
      </c>
      <c r="BH253" s="157">
        <f t="shared" si="57"/>
        <v>0</v>
      </c>
      <c r="BI253" s="157">
        <f t="shared" si="58"/>
        <v>0</v>
      </c>
      <c r="BJ253" s="14" t="s">
        <v>87</v>
      </c>
      <c r="BK253" s="157">
        <f t="shared" si="59"/>
        <v>0</v>
      </c>
      <c r="BL253" s="14" t="s">
        <v>449</v>
      </c>
      <c r="BM253" s="156" t="s">
        <v>574</v>
      </c>
    </row>
    <row r="254" spans="1:65" s="2" customFormat="1" ht="16.5" customHeight="1">
      <c r="A254" s="29"/>
      <c r="B254" s="143"/>
      <c r="C254" s="158" t="s">
        <v>575</v>
      </c>
      <c r="D254" s="158" t="s">
        <v>304</v>
      </c>
      <c r="E254" s="159" t="s">
        <v>576</v>
      </c>
      <c r="F254" s="160" t="s">
        <v>577</v>
      </c>
      <c r="G254" s="161" t="s">
        <v>190</v>
      </c>
      <c r="H254" s="162">
        <v>2</v>
      </c>
      <c r="I254" s="163"/>
      <c r="J254" s="164">
        <f t="shared" si="50"/>
        <v>0</v>
      </c>
      <c r="K254" s="165"/>
      <c r="L254" s="166"/>
      <c r="M254" s="167" t="s">
        <v>1</v>
      </c>
      <c r="N254" s="168" t="s">
        <v>42</v>
      </c>
      <c r="O254" s="58"/>
      <c r="P254" s="154">
        <f t="shared" si="51"/>
        <v>0</v>
      </c>
      <c r="Q254" s="154">
        <v>4.0000000000000003E-5</v>
      </c>
      <c r="R254" s="154">
        <f t="shared" si="52"/>
        <v>8.0000000000000007E-5</v>
      </c>
      <c r="S254" s="154">
        <v>0</v>
      </c>
      <c r="T254" s="155">
        <f t="shared" si="5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6" t="s">
        <v>449</v>
      </c>
      <c r="AT254" s="156" t="s">
        <v>304</v>
      </c>
      <c r="AU254" s="156" t="s">
        <v>87</v>
      </c>
      <c r="AY254" s="14" t="s">
        <v>129</v>
      </c>
      <c r="BE254" s="157">
        <f t="shared" si="54"/>
        <v>0</v>
      </c>
      <c r="BF254" s="157">
        <f t="shared" si="55"/>
        <v>0</v>
      </c>
      <c r="BG254" s="157">
        <f t="shared" si="56"/>
        <v>0</v>
      </c>
      <c r="BH254" s="157">
        <f t="shared" si="57"/>
        <v>0</v>
      </c>
      <c r="BI254" s="157">
        <f t="shared" si="58"/>
        <v>0</v>
      </c>
      <c r="BJ254" s="14" t="s">
        <v>87</v>
      </c>
      <c r="BK254" s="157">
        <f t="shared" si="59"/>
        <v>0</v>
      </c>
      <c r="BL254" s="14" t="s">
        <v>449</v>
      </c>
      <c r="BM254" s="156" t="s">
        <v>578</v>
      </c>
    </row>
    <row r="255" spans="1:65" s="2" customFormat="1" ht="24.2" customHeight="1">
      <c r="A255" s="29"/>
      <c r="B255" s="143"/>
      <c r="C255" s="144" t="s">
        <v>579</v>
      </c>
      <c r="D255" s="144" t="s">
        <v>132</v>
      </c>
      <c r="E255" s="145" t="s">
        <v>580</v>
      </c>
      <c r="F255" s="146" t="s">
        <v>581</v>
      </c>
      <c r="G255" s="147" t="s">
        <v>190</v>
      </c>
      <c r="H255" s="148">
        <v>3</v>
      </c>
      <c r="I255" s="149"/>
      <c r="J255" s="150">
        <f t="shared" si="50"/>
        <v>0</v>
      </c>
      <c r="K255" s="151"/>
      <c r="L255" s="30"/>
      <c r="M255" s="152" t="s">
        <v>1</v>
      </c>
      <c r="N255" s="153" t="s">
        <v>42</v>
      </c>
      <c r="O255" s="58"/>
      <c r="P255" s="154">
        <f t="shared" si="51"/>
        <v>0</v>
      </c>
      <c r="Q255" s="154">
        <v>0</v>
      </c>
      <c r="R255" s="154">
        <f t="shared" si="52"/>
        <v>0</v>
      </c>
      <c r="S255" s="154">
        <v>0.01</v>
      </c>
      <c r="T255" s="155">
        <f t="shared" si="53"/>
        <v>0.03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6" t="s">
        <v>411</v>
      </c>
      <c r="AT255" s="156" t="s">
        <v>132</v>
      </c>
      <c r="AU255" s="156" t="s">
        <v>87</v>
      </c>
      <c r="AY255" s="14" t="s">
        <v>129</v>
      </c>
      <c r="BE255" s="157">
        <f t="shared" si="54"/>
        <v>0</v>
      </c>
      <c r="BF255" s="157">
        <f t="shared" si="55"/>
        <v>0</v>
      </c>
      <c r="BG255" s="157">
        <f t="shared" si="56"/>
        <v>0</v>
      </c>
      <c r="BH255" s="157">
        <f t="shared" si="57"/>
        <v>0</v>
      </c>
      <c r="BI255" s="157">
        <f t="shared" si="58"/>
        <v>0</v>
      </c>
      <c r="BJ255" s="14" t="s">
        <v>87</v>
      </c>
      <c r="BK255" s="157">
        <f t="shared" si="59"/>
        <v>0</v>
      </c>
      <c r="BL255" s="14" t="s">
        <v>411</v>
      </c>
      <c r="BM255" s="156" t="s">
        <v>582</v>
      </c>
    </row>
    <row r="256" spans="1:65" s="2" customFormat="1" ht="24.2" customHeight="1">
      <c r="A256" s="29"/>
      <c r="B256" s="143"/>
      <c r="C256" s="144" t="s">
        <v>583</v>
      </c>
      <c r="D256" s="144" t="s">
        <v>132</v>
      </c>
      <c r="E256" s="145" t="s">
        <v>584</v>
      </c>
      <c r="F256" s="146" t="s">
        <v>585</v>
      </c>
      <c r="G256" s="147" t="s">
        <v>190</v>
      </c>
      <c r="H256" s="148">
        <v>16</v>
      </c>
      <c r="I256" s="149"/>
      <c r="J256" s="150">
        <f t="shared" si="50"/>
        <v>0</v>
      </c>
      <c r="K256" s="151"/>
      <c r="L256" s="30"/>
      <c r="M256" s="152" t="s">
        <v>1</v>
      </c>
      <c r="N256" s="153" t="s">
        <v>42</v>
      </c>
      <c r="O256" s="58"/>
      <c r="P256" s="154">
        <f t="shared" si="51"/>
        <v>0</v>
      </c>
      <c r="Q256" s="154">
        <v>0</v>
      </c>
      <c r="R256" s="154">
        <f t="shared" si="52"/>
        <v>0</v>
      </c>
      <c r="S256" s="154">
        <v>5.0000000000000001E-3</v>
      </c>
      <c r="T256" s="155">
        <f t="shared" si="53"/>
        <v>0.08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6" t="s">
        <v>411</v>
      </c>
      <c r="AT256" s="156" t="s">
        <v>132</v>
      </c>
      <c r="AU256" s="156" t="s">
        <v>87</v>
      </c>
      <c r="AY256" s="14" t="s">
        <v>129</v>
      </c>
      <c r="BE256" s="157">
        <f t="shared" si="54"/>
        <v>0</v>
      </c>
      <c r="BF256" s="157">
        <f t="shared" si="55"/>
        <v>0</v>
      </c>
      <c r="BG256" s="157">
        <f t="shared" si="56"/>
        <v>0</v>
      </c>
      <c r="BH256" s="157">
        <f t="shared" si="57"/>
        <v>0</v>
      </c>
      <c r="BI256" s="157">
        <f t="shared" si="58"/>
        <v>0</v>
      </c>
      <c r="BJ256" s="14" t="s">
        <v>87</v>
      </c>
      <c r="BK256" s="157">
        <f t="shared" si="59"/>
        <v>0</v>
      </c>
      <c r="BL256" s="14" t="s">
        <v>411</v>
      </c>
      <c r="BM256" s="156" t="s">
        <v>586</v>
      </c>
    </row>
    <row r="257" spans="1:65" s="2" customFormat="1" ht="16.5" customHeight="1">
      <c r="A257" s="29"/>
      <c r="B257" s="143"/>
      <c r="C257" s="144" t="s">
        <v>587</v>
      </c>
      <c r="D257" s="144" t="s">
        <v>132</v>
      </c>
      <c r="E257" s="145" t="s">
        <v>588</v>
      </c>
      <c r="F257" s="146" t="s">
        <v>589</v>
      </c>
      <c r="G257" s="147" t="s">
        <v>590</v>
      </c>
      <c r="H257" s="169"/>
      <c r="I257" s="149"/>
      <c r="J257" s="150">
        <f t="shared" si="50"/>
        <v>0</v>
      </c>
      <c r="K257" s="151"/>
      <c r="L257" s="30"/>
      <c r="M257" s="152" t="s">
        <v>1</v>
      </c>
      <c r="N257" s="153" t="s">
        <v>42</v>
      </c>
      <c r="O257" s="58"/>
      <c r="P257" s="154">
        <f t="shared" si="51"/>
        <v>0</v>
      </c>
      <c r="Q257" s="154">
        <v>0</v>
      </c>
      <c r="R257" s="154">
        <f t="shared" si="52"/>
        <v>0</v>
      </c>
      <c r="S257" s="154">
        <v>0</v>
      </c>
      <c r="T257" s="155">
        <f t="shared" si="5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6" t="s">
        <v>449</v>
      </c>
      <c r="AT257" s="156" t="s">
        <v>132</v>
      </c>
      <c r="AU257" s="156" t="s">
        <v>87</v>
      </c>
      <c r="AY257" s="14" t="s">
        <v>129</v>
      </c>
      <c r="BE257" s="157">
        <f t="shared" si="54"/>
        <v>0</v>
      </c>
      <c r="BF257" s="157">
        <f t="shared" si="55"/>
        <v>0</v>
      </c>
      <c r="BG257" s="157">
        <f t="shared" si="56"/>
        <v>0</v>
      </c>
      <c r="BH257" s="157">
        <f t="shared" si="57"/>
        <v>0</v>
      </c>
      <c r="BI257" s="157">
        <f t="shared" si="58"/>
        <v>0</v>
      </c>
      <c r="BJ257" s="14" t="s">
        <v>87</v>
      </c>
      <c r="BK257" s="157">
        <f t="shared" si="59"/>
        <v>0</v>
      </c>
      <c r="BL257" s="14" t="s">
        <v>449</v>
      </c>
      <c r="BM257" s="156" t="s">
        <v>591</v>
      </c>
    </row>
    <row r="258" spans="1:65" s="2" customFormat="1" ht="16.5" customHeight="1">
      <c r="A258" s="29"/>
      <c r="B258" s="143"/>
      <c r="C258" s="144" t="s">
        <v>592</v>
      </c>
      <c r="D258" s="144" t="s">
        <v>132</v>
      </c>
      <c r="E258" s="145" t="s">
        <v>593</v>
      </c>
      <c r="F258" s="146" t="s">
        <v>594</v>
      </c>
      <c r="G258" s="147" t="s">
        <v>590</v>
      </c>
      <c r="H258" s="169"/>
      <c r="I258" s="149"/>
      <c r="J258" s="150">
        <f t="shared" si="50"/>
        <v>0</v>
      </c>
      <c r="K258" s="151"/>
      <c r="L258" s="30"/>
      <c r="M258" s="152" t="s">
        <v>1</v>
      </c>
      <c r="N258" s="153" t="s">
        <v>42</v>
      </c>
      <c r="O258" s="58"/>
      <c r="P258" s="154">
        <f t="shared" si="51"/>
        <v>0</v>
      </c>
      <c r="Q258" s="154">
        <v>0</v>
      </c>
      <c r="R258" s="154">
        <f t="shared" si="52"/>
        <v>0</v>
      </c>
      <c r="S258" s="154">
        <v>0</v>
      </c>
      <c r="T258" s="155">
        <f t="shared" si="5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6" t="s">
        <v>411</v>
      </c>
      <c r="AT258" s="156" t="s">
        <v>132</v>
      </c>
      <c r="AU258" s="156" t="s">
        <v>87</v>
      </c>
      <c r="AY258" s="14" t="s">
        <v>129</v>
      </c>
      <c r="BE258" s="157">
        <f t="shared" si="54"/>
        <v>0</v>
      </c>
      <c r="BF258" s="157">
        <f t="shared" si="55"/>
        <v>0</v>
      </c>
      <c r="BG258" s="157">
        <f t="shared" si="56"/>
        <v>0</v>
      </c>
      <c r="BH258" s="157">
        <f t="shared" si="57"/>
        <v>0</v>
      </c>
      <c r="BI258" s="157">
        <f t="shared" si="58"/>
        <v>0</v>
      </c>
      <c r="BJ258" s="14" t="s">
        <v>87</v>
      </c>
      <c r="BK258" s="157">
        <f t="shared" si="59"/>
        <v>0</v>
      </c>
      <c r="BL258" s="14" t="s">
        <v>411</v>
      </c>
      <c r="BM258" s="156" t="s">
        <v>595</v>
      </c>
    </row>
    <row r="259" spans="1:65" s="12" customFormat="1" ht="22.9" customHeight="1">
      <c r="B259" s="130"/>
      <c r="D259" s="131" t="s">
        <v>75</v>
      </c>
      <c r="E259" s="141" t="s">
        <v>596</v>
      </c>
      <c r="F259" s="141" t="s">
        <v>597</v>
      </c>
      <c r="I259" s="133"/>
      <c r="J259" s="142">
        <f>BK259</f>
        <v>0</v>
      </c>
      <c r="L259" s="130"/>
      <c r="M259" s="135"/>
      <c r="N259" s="136"/>
      <c r="O259" s="136"/>
      <c r="P259" s="137">
        <f>SUM(P260:P265)</f>
        <v>0</v>
      </c>
      <c r="Q259" s="136"/>
      <c r="R259" s="137">
        <f>SUM(R260:R265)</f>
        <v>1.6300000000000002E-3</v>
      </c>
      <c r="S259" s="136"/>
      <c r="T259" s="138">
        <f>SUM(T260:T265)</f>
        <v>1.4700000000000002</v>
      </c>
      <c r="AR259" s="131" t="s">
        <v>140</v>
      </c>
      <c r="AT259" s="139" t="s">
        <v>75</v>
      </c>
      <c r="AU259" s="139" t="s">
        <v>81</v>
      </c>
      <c r="AY259" s="131" t="s">
        <v>129</v>
      </c>
      <c r="BK259" s="140">
        <f>SUM(BK260:BK265)</f>
        <v>0</v>
      </c>
    </row>
    <row r="260" spans="1:65" s="2" customFormat="1" ht="37.9" customHeight="1">
      <c r="A260" s="29"/>
      <c r="B260" s="143"/>
      <c r="C260" s="144" t="s">
        <v>598</v>
      </c>
      <c r="D260" s="144" t="s">
        <v>132</v>
      </c>
      <c r="E260" s="145" t="s">
        <v>599</v>
      </c>
      <c r="F260" s="146" t="s">
        <v>600</v>
      </c>
      <c r="G260" s="147" t="s">
        <v>190</v>
      </c>
      <c r="H260" s="148">
        <v>2</v>
      </c>
      <c r="I260" s="149"/>
      <c r="J260" s="150">
        <f t="shared" ref="J260:J265" si="60">ROUND(I260*H260,2)</f>
        <v>0</v>
      </c>
      <c r="K260" s="151"/>
      <c r="L260" s="30"/>
      <c r="M260" s="152" t="s">
        <v>1</v>
      </c>
      <c r="N260" s="153" t="s">
        <v>42</v>
      </c>
      <c r="O260" s="58"/>
      <c r="P260" s="154">
        <f t="shared" ref="P260:P265" si="61">O260*H260</f>
        <v>0</v>
      </c>
      <c r="Q260" s="154">
        <v>0</v>
      </c>
      <c r="R260" s="154">
        <f t="shared" ref="R260:R265" si="62">Q260*H260</f>
        <v>0</v>
      </c>
      <c r="S260" s="154">
        <v>0</v>
      </c>
      <c r="T260" s="155">
        <f t="shared" ref="T260:T265" si="63"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6" t="s">
        <v>411</v>
      </c>
      <c r="AT260" s="156" t="s">
        <v>132</v>
      </c>
      <c r="AU260" s="156" t="s">
        <v>87</v>
      </c>
      <c r="AY260" s="14" t="s">
        <v>129</v>
      </c>
      <c r="BE260" s="157">
        <f t="shared" ref="BE260:BE265" si="64">IF(N260="základná",J260,0)</f>
        <v>0</v>
      </c>
      <c r="BF260" s="157">
        <f t="shared" ref="BF260:BF265" si="65">IF(N260="znížená",J260,0)</f>
        <v>0</v>
      </c>
      <c r="BG260" s="157">
        <f t="shared" ref="BG260:BG265" si="66">IF(N260="zákl. prenesená",J260,0)</f>
        <v>0</v>
      </c>
      <c r="BH260" s="157">
        <f t="shared" ref="BH260:BH265" si="67">IF(N260="zníž. prenesená",J260,0)</f>
        <v>0</v>
      </c>
      <c r="BI260" s="157">
        <f t="shared" ref="BI260:BI265" si="68">IF(N260="nulová",J260,0)</f>
        <v>0</v>
      </c>
      <c r="BJ260" s="14" t="s">
        <v>87</v>
      </c>
      <c r="BK260" s="157">
        <f t="shared" ref="BK260:BK265" si="69">ROUND(I260*H260,2)</f>
        <v>0</v>
      </c>
      <c r="BL260" s="14" t="s">
        <v>411</v>
      </c>
      <c r="BM260" s="156" t="s">
        <v>601</v>
      </c>
    </row>
    <row r="261" spans="1:65" s="2" customFormat="1" ht="21.75" customHeight="1">
      <c r="A261" s="29"/>
      <c r="B261" s="143"/>
      <c r="C261" s="158" t="s">
        <v>602</v>
      </c>
      <c r="D261" s="158" t="s">
        <v>304</v>
      </c>
      <c r="E261" s="159" t="s">
        <v>603</v>
      </c>
      <c r="F261" s="160" t="s">
        <v>604</v>
      </c>
      <c r="G261" s="161" t="s">
        <v>190</v>
      </c>
      <c r="H261" s="162">
        <v>2</v>
      </c>
      <c r="I261" s="163"/>
      <c r="J261" s="164">
        <f t="shared" si="60"/>
        <v>0</v>
      </c>
      <c r="K261" s="165"/>
      <c r="L261" s="166"/>
      <c r="M261" s="167" t="s">
        <v>1</v>
      </c>
      <c r="N261" s="168" t="s">
        <v>42</v>
      </c>
      <c r="O261" s="58"/>
      <c r="P261" s="154">
        <f t="shared" si="61"/>
        <v>0</v>
      </c>
      <c r="Q261" s="154">
        <v>2.0000000000000002E-5</v>
      </c>
      <c r="R261" s="154">
        <f t="shared" si="62"/>
        <v>4.0000000000000003E-5</v>
      </c>
      <c r="S261" s="154">
        <v>0</v>
      </c>
      <c r="T261" s="155">
        <f t="shared" si="6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6" t="s">
        <v>449</v>
      </c>
      <c r="AT261" s="156" t="s">
        <v>304</v>
      </c>
      <c r="AU261" s="156" t="s">
        <v>87</v>
      </c>
      <c r="AY261" s="14" t="s">
        <v>129</v>
      </c>
      <c r="BE261" s="157">
        <f t="shared" si="64"/>
        <v>0</v>
      </c>
      <c r="BF261" s="157">
        <f t="shared" si="65"/>
        <v>0</v>
      </c>
      <c r="BG261" s="157">
        <f t="shared" si="66"/>
        <v>0</v>
      </c>
      <c r="BH261" s="157">
        <f t="shared" si="67"/>
        <v>0</v>
      </c>
      <c r="BI261" s="157">
        <f t="shared" si="68"/>
        <v>0</v>
      </c>
      <c r="BJ261" s="14" t="s">
        <v>87</v>
      </c>
      <c r="BK261" s="157">
        <f t="shared" si="69"/>
        <v>0</v>
      </c>
      <c r="BL261" s="14" t="s">
        <v>449</v>
      </c>
      <c r="BM261" s="156" t="s">
        <v>605</v>
      </c>
    </row>
    <row r="262" spans="1:65" s="2" customFormat="1" ht="16.5" customHeight="1">
      <c r="A262" s="29"/>
      <c r="B262" s="143"/>
      <c r="C262" s="158" t="s">
        <v>606</v>
      </c>
      <c r="D262" s="158" t="s">
        <v>304</v>
      </c>
      <c r="E262" s="159" t="s">
        <v>607</v>
      </c>
      <c r="F262" s="160" t="s">
        <v>608</v>
      </c>
      <c r="G262" s="161" t="s">
        <v>190</v>
      </c>
      <c r="H262" s="162">
        <v>57</v>
      </c>
      <c r="I262" s="163"/>
      <c r="J262" s="164">
        <f t="shared" si="60"/>
        <v>0</v>
      </c>
      <c r="K262" s="165"/>
      <c r="L262" s="166"/>
      <c r="M262" s="167" t="s">
        <v>1</v>
      </c>
      <c r="N262" s="168" t="s">
        <v>42</v>
      </c>
      <c r="O262" s="58"/>
      <c r="P262" s="154">
        <f t="shared" si="61"/>
        <v>0</v>
      </c>
      <c r="Q262" s="154">
        <v>1.0000000000000001E-5</v>
      </c>
      <c r="R262" s="154">
        <f t="shared" si="62"/>
        <v>5.7000000000000009E-4</v>
      </c>
      <c r="S262" s="154">
        <v>0</v>
      </c>
      <c r="T262" s="155">
        <f t="shared" si="6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6" t="s">
        <v>449</v>
      </c>
      <c r="AT262" s="156" t="s">
        <v>304</v>
      </c>
      <c r="AU262" s="156" t="s">
        <v>87</v>
      </c>
      <c r="AY262" s="14" t="s">
        <v>129</v>
      </c>
      <c r="BE262" s="157">
        <f t="shared" si="64"/>
        <v>0</v>
      </c>
      <c r="BF262" s="157">
        <f t="shared" si="65"/>
        <v>0</v>
      </c>
      <c r="BG262" s="157">
        <f t="shared" si="66"/>
        <v>0</v>
      </c>
      <c r="BH262" s="157">
        <f t="shared" si="67"/>
        <v>0</v>
      </c>
      <c r="BI262" s="157">
        <f t="shared" si="68"/>
        <v>0</v>
      </c>
      <c r="BJ262" s="14" t="s">
        <v>87</v>
      </c>
      <c r="BK262" s="157">
        <f t="shared" si="69"/>
        <v>0</v>
      </c>
      <c r="BL262" s="14" t="s">
        <v>449</v>
      </c>
      <c r="BM262" s="156" t="s">
        <v>609</v>
      </c>
    </row>
    <row r="263" spans="1:65" s="2" customFormat="1" ht="37.9" customHeight="1">
      <c r="A263" s="29"/>
      <c r="B263" s="143"/>
      <c r="C263" s="144" t="s">
        <v>610</v>
      </c>
      <c r="D263" s="144" t="s">
        <v>132</v>
      </c>
      <c r="E263" s="145" t="s">
        <v>611</v>
      </c>
      <c r="F263" s="146" t="s">
        <v>612</v>
      </c>
      <c r="G263" s="147" t="s">
        <v>190</v>
      </c>
      <c r="H263" s="148">
        <v>17</v>
      </c>
      <c r="I263" s="149"/>
      <c r="J263" s="150">
        <f t="shared" si="60"/>
        <v>0</v>
      </c>
      <c r="K263" s="151"/>
      <c r="L263" s="30"/>
      <c r="M263" s="152" t="s">
        <v>1</v>
      </c>
      <c r="N263" s="153" t="s">
        <v>42</v>
      </c>
      <c r="O263" s="58"/>
      <c r="P263" s="154">
        <f t="shared" si="61"/>
        <v>0</v>
      </c>
      <c r="Q263" s="154">
        <v>0</v>
      </c>
      <c r="R263" s="154">
        <f t="shared" si="62"/>
        <v>0</v>
      </c>
      <c r="S263" s="154">
        <v>0</v>
      </c>
      <c r="T263" s="155">
        <f t="shared" si="6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6" t="s">
        <v>411</v>
      </c>
      <c r="AT263" s="156" t="s">
        <v>132</v>
      </c>
      <c r="AU263" s="156" t="s">
        <v>87</v>
      </c>
      <c r="AY263" s="14" t="s">
        <v>129</v>
      </c>
      <c r="BE263" s="157">
        <f t="shared" si="64"/>
        <v>0</v>
      </c>
      <c r="BF263" s="157">
        <f t="shared" si="65"/>
        <v>0</v>
      </c>
      <c r="BG263" s="157">
        <f t="shared" si="66"/>
        <v>0</v>
      </c>
      <c r="BH263" s="157">
        <f t="shared" si="67"/>
        <v>0</v>
      </c>
      <c r="BI263" s="157">
        <f t="shared" si="68"/>
        <v>0</v>
      </c>
      <c r="BJ263" s="14" t="s">
        <v>87</v>
      </c>
      <c r="BK263" s="157">
        <f t="shared" si="69"/>
        <v>0</v>
      </c>
      <c r="BL263" s="14" t="s">
        <v>411</v>
      </c>
      <c r="BM263" s="156" t="s">
        <v>613</v>
      </c>
    </row>
    <row r="264" spans="1:65" s="2" customFormat="1" ht="16.5" customHeight="1">
      <c r="A264" s="29"/>
      <c r="B264" s="143"/>
      <c r="C264" s="158" t="s">
        <v>614</v>
      </c>
      <c r="D264" s="158" t="s">
        <v>304</v>
      </c>
      <c r="E264" s="159" t="s">
        <v>615</v>
      </c>
      <c r="F264" s="160" t="s">
        <v>616</v>
      </c>
      <c r="G264" s="161" t="s">
        <v>190</v>
      </c>
      <c r="H264" s="162">
        <v>17</v>
      </c>
      <c r="I264" s="163"/>
      <c r="J264" s="164">
        <f t="shared" si="60"/>
        <v>0</v>
      </c>
      <c r="K264" s="165"/>
      <c r="L264" s="166"/>
      <c r="M264" s="167" t="s">
        <v>1</v>
      </c>
      <c r="N264" s="168" t="s">
        <v>42</v>
      </c>
      <c r="O264" s="58"/>
      <c r="P264" s="154">
        <f t="shared" si="61"/>
        <v>0</v>
      </c>
      <c r="Q264" s="154">
        <v>6.0000000000000002E-5</v>
      </c>
      <c r="R264" s="154">
        <f t="shared" si="62"/>
        <v>1.0200000000000001E-3</v>
      </c>
      <c r="S264" s="154">
        <v>0</v>
      </c>
      <c r="T264" s="155">
        <f t="shared" si="6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6" t="s">
        <v>449</v>
      </c>
      <c r="AT264" s="156" t="s">
        <v>304</v>
      </c>
      <c r="AU264" s="156" t="s">
        <v>87</v>
      </c>
      <c r="AY264" s="14" t="s">
        <v>129</v>
      </c>
      <c r="BE264" s="157">
        <f t="shared" si="64"/>
        <v>0</v>
      </c>
      <c r="BF264" s="157">
        <f t="shared" si="65"/>
        <v>0</v>
      </c>
      <c r="BG264" s="157">
        <f t="shared" si="66"/>
        <v>0</v>
      </c>
      <c r="BH264" s="157">
        <f t="shared" si="67"/>
        <v>0</v>
      </c>
      <c r="BI264" s="157">
        <f t="shared" si="68"/>
        <v>0</v>
      </c>
      <c r="BJ264" s="14" t="s">
        <v>87</v>
      </c>
      <c r="BK264" s="157">
        <f t="shared" si="69"/>
        <v>0</v>
      </c>
      <c r="BL264" s="14" t="s">
        <v>449</v>
      </c>
      <c r="BM264" s="156" t="s">
        <v>617</v>
      </c>
    </row>
    <row r="265" spans="1:65" s="2" customFormat="1" ht="24.2" customHeight="1">
      <c r="A265" s="29"/>
      <c r="B265" s="143"/>
      <c r="C265" s="144" t="s">
        <v>618</v>
      </c>
      <c r="D265" s="144" t="s">
        <v>132</v>
      </c>
      <c r="E265" s="145" t="s">
        <v>619</v>
      </c>
      <c r="F265" s="146" t="s">
        <v>620</v>
      </c>
      <c r="G265" s="147" t="s">
        <v>190</v>
      </c>
      <c r="H265" s="148">
        <v>21</v>
      </c>
      <c r="I265" s="149"/>
      <c r="J265" s="150">
        <f t="shared" si="60"/>
        <v>0</v>
      </c>
      <c r="K265" s="151"/>
      <c r="L265" s="30"/>
      <c r="M265" s="152" t="s">
        <v>1</v>
      </c>
      <c r="N265" s="153" t="s">
        <v>42</v>
      </c>
      <c r="O265" s="58"/>
      <c r="P265" s="154">
        <f t="shared" si="61"/>
        <v>0</v>
      </c>
      <c r="Q265" s="154">
        <v>0</v>
      </c>
      <c r="R265" s="154">
        <f t="shared" si="62"/>
        <v>0</v>
      </c>
      <c r="S265" s="154">
        <v>7.0000000000000007E-2</v>
      </c>
      <c r="T265" s="155">
        <f t="shared" si="63"/>
        <v>1.4700000000000002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6" t="s">
        <v>411</v>
      </c>
      <c r="AT265" s="156" t="s">
        <v>132</v>
      </c>
      <c r="AU265" s="156" t="s">
        <v>87</v>
      </c>
      <c r="AY265" s="14" t="s">
        <v>129</v>
      </c>
      <c r="BE265" s="157">
        <f t="shared" si="64"/>
        <v>0</v>
      </c>
      <c r="BF265" s="157">
        <f t="shared" si="65"/>
        <v>0</v>
      </c>
      <c r="BG265" s="157">
        <f t="shared" si="66"/>
        <v>0</v>
      </c>
      <c r="BH265" s="157">
        <f t="shared" si="67"/>
        <v>0</v>
      </c>
      <c r="BI265" s="157">
        <f t="shared" si="68"/>
        <v>0</v>
      </c>
      <c r="BJ265" s="14" t="s">
        <v>87</v>
      </c>
      <c r="BK265" s="157">
        <f t="shared" si="69"/>
        <v>0</v>
      </c>
      <c r="BL265" s="14" t="s">
        <v>411</v>
      </c>
      <c r="BM265" s="156" t="s">
        <v>621</v>
      </c>
    </row>
    <row r="266" spans="1:65" s="12" customFormat="1" ht="22.9" customHeight="1">
      <c r="B266" s="130"/>
      <c r="D266" s="131" t="s">
        <v>75</v>
      </c>
      <c r="E266" s="141" t="s">
        <v>622</v>
      </c>
      <c r="F266" s="141" t="s">
        <v>623</v>
      </c>
      <c r="I266" s="133"/>
      <c r="J266" s="142">
        <f>BK266</f>
        <v>0</v>
      </c>
      <c r="L266" s="130"/>
      <c r="M266" s="135"/>
      <c r="N266" s="136"/>
      <c r="O266" s="136"/>
      <c r="P266" s="137">
        <f>SUM(P267:P270)</f>
        <v>0</v>
      </c>
      <c r="Q266" s="136"/>
      <c r="R266" s="137">
        <f>SUM(R267:R270)</f>
        <v>0</v>
      </c>
      <c r="S266" s="136"/>
      <c r="T266" s="138">
        <f>SUM(T267:T270)</f>
        <v>0</v>
      </c>
      <c r="AR266" s="131" t="s">
        <v>140</v>
      </c>
      <c r="AT266" s="139" t="s">
        <v>75</v>
      </c>
      <c r="AU266" s="139" t="s">
        <v>81</v>
      </c>
      <c r="AY266" s="131" t="s">
        <v>129</v>
      </c>
      <c r="BK266" s="140">
        <f>SUM(BK267:BK270)</f>
        <v>0</v>
      </c>
    </row>
    <row r="267" spans="1:65" s="2" customFormat="1" ht="37.9" customHeight="1">
      <c r="A267" s="29"/>
      <c r="B267" s="143"/>
      <c r="C267" s="144" t="s">
        <v>624</v>
      </c>
      <c r="D267" s="144" t="s">
        <v>132</v>
      </c>
      <c r="E267" s="145" t="s">
        <v>625</v>
      </c>
      <c r="F267" s="146" t="s">
        <v>626</v>
      </c>
      <c r="G267" s="147" t="s">
        <v>627</v>
      </c>
      <c r="H267" s="148">
        <v>1</v>
      </c>
      <c r="I267" s="149"/>
      <c r="J267" s="150">
        <f>ROUND(I267*H267,2)</f>
        <v>0</v>
      </c>
      <c r="K267" s="151"/>
      <c r="L267" s="30"/>
      <c r="M267" s="152" t="s">
        <v>1</v>
      </c>
      <c r="N267" s="153" t="s">
        <v>42</v>
      </c>
      <c r="O267" s="58"/>
      <c r="P267" s="154">
        <f>O267*H267</f>
        <v>0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56" t="s">
        <v>411</v>
      </c>
      <c r="AT267" s="156" t="s">
        <v>132</v>
      </c>
      <c r="AU267" s="156" t="s">
        <v>87</v>
      </c>
      <c r="AY267" s="14" t="s">
        <v>129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4" t="s">
        <v>87</v>
      </c>
      <c r="BK267" s="157">
        <f>ROUND(I267*H267,2)</f>
        <v>0</v>
      </c>
      <c r="BL267" s="14" t="s">
        <v>411</v>
      </c>
      <c r="BM267" s="156" t="s">
        <v>628</v>
      </c>
    </row>
    <row r="268" spans="1:65" s="2" customFormat="1" ht="37.9" customHeight="1">
      <c r="A268" s="29"/>
      <c r="B268" s="143"/>
      <c r="C268" s="144" t="s">
        <v>629</v>
      </c>
      <c r="D268" s="144" t="s">
        <v>132</v>
      </c>
      <c r="E268" s="145" t="s">
        <v>630</v>
      </c>
      <c r="F268" s="146" t="s">
        <v>631</v>
      </c>
      <c r="G268" s="147" t="s">
        <v>632</v>
      </c>
      <c r="H268" s="148">
        <v>5</v>
      </c>
      <c r="I268" s="149"/>
      <c r="J268" s="150">
        <f>ROUND(I268*H268,2)</f>
        <v>0</v>
      </c>
      <c r="K268" s="151"/>
      <c r="L268" s="30"/>
      <c r="M268" s="152" t="s">
        <v>1</v>
      </c>
      <c r="N268" s="153" t="s">
        <v>42</v>
      </c>
      <c r="O268" s="58"/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56" t="s">
        <v>411</v>
      </c>
      <c r="AT268" s="156" t="s">
        <v>132</v>
      </c>
      <c r="AU268" s="156" t="s">
        <v>87</v>
      </c>
      <c r="AY268" s="14" t="s">
        <v>129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4" t="s">
        <v>87</v>
      </c>
      <c r="BK268" s="157">
        <f>ROUND(I268*H268,2)</f>
        <v>0</v>
      </c>
      <c r="BL268" s="14" t="s">
        <v>411</v>
      </c>
      <c r="BM268" s="156" t="s">
        <v>633</v>
      </c>
    </row>
    <row r="269" spans="1:65" s="2" customFormat="1" ht="37.9" customHeight="1">
      <c r="A269" s="29"/>
      <c r="B269" s="143"/>
      <c r="C269" s="144" t="s">
        <v>634</v>
      </c>
      <c r="D269" s="144" t="s">
        <v>132</v>
      </c>
      <c r="E269" s="145" t="s">
        <v>635</v>
      </c>
      <c r="F269" s="146" t="s">
        <v>636</v>
      </c>
      <c r="G269" s="147" t="s">
        <v>190</v>
      </c>
      <c r="H269" s="148">
        <v>16</v>
      </c>
      <c r="I269" s="149"/>
      <c r="J269" s="150">
        <f>ROUND(I269*H269,2)</f>
        <v>0</v>
      </c>
      <c r="K269" s="151"/>
      <c r="L269" s="30"/>
      <c r="M269" s="152" t="s">
        <v>1</v>
      </c>
      <c r="N269" s="153" t="s">
        <v>42</v>
      </c>
      <c r="O269" s="58"/>
      <c r="P269" s="154">
        <f>O269*H269</f>
        <v>0</v>
      </c>
      <c r="Q269" s="154">
        <v>0</v>
      </c>
      <c r="R269" s="154">
        <f>Q269*H269</f>
        <v>0</v>
      </c>
      <c r="S269" s="154">
        <v>0</v>
      </c>
      <c r="T269" s="155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56" t="s">
        <v>411</v>
      </c>
      <c r="AT269" s="156" t="s">
        <v>132</v>
      </c>
      <c r="AU269" s="156" t="s">
        <v>87</v>
      </c>
      <c r="AY269" s="14" t="s">
        <v>129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4" t="s">
        <v>87</v>
      </c>
      <c r="BK269" s="157">
        <f>ROUND(I269*H269,2)</f>
        <v>0</v>
      </c>
      <c r="BL269" s="14" t="s">
        <v>411</v>
      </c>
      <c r="BM269" s="156" t="s">
        <v>637</v>
      </c>
    </row>
    <row r="270" spans="1:65" s="2" customFormat="1" ht="33" customHeight="1">
      <c r="A270" s="29"/>
      <c r="B270" s="143"/>
      <c r="C270" s="144" t="s">
        <v>638</v>
      </c>
      <c r="D270" s="144" t="s">
        <v>132</v>
      </c>
      <c r="E270" s="145" t="s">
        <v>639</v>
      </c>
      <c r="F270" s="146" t="s">
        <v>640</v>
      </c>
      <c r="G270" s="147" t="s">
        <v>641</v>
      </c>
      <c r="H270" s="148">
        <v>16</v>
      </c>
      <c r="I270" s="149"/>
      <c r="J270" s="150">
        <f>ROUND(I270*H270,2)</f>
        <v>0</v>
      </c>
      <c r="K270" s="151"/>
      <c r="L270" s="30"/>
      <c r="M270" s="152" t="s">
        <v>1</v>
      </c>
      <c r="N270" s="153" t="s">
        <v>42</v>
      </c>
      <c r="O270" s="58"/>
      <c r="P270" s="154">
        <f>O270*H270</f>
        <v>0</v>
      </c>
      <c r="Q270" s="154">
        <v>0</v>
      </c>
      <c r="R270" s="154">
        <f>Q270*H270</f>
        <v>0</v>
      </c>
      <c r="S270" s="154">
        <v>0</v>
      </c>
      <c r="T270" s="155">
        <f>S270*H270</f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56" t="s">
        <v>411</v>
      </c>
      <c r="AT270" s="156" t="s">
        <v>132</v>
      </c>
      <c r="AU270" s="156" t="s">
        <v>87</v>
      </c>
      <c r="AY270" s="14" t="s">
        <v>129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4" t="s">
        <v>87</v>
      </c>
      <c r="BK270" s="157">
        <f>ROUND(I270*H270,2)</f>
        <v>0</v>
      </c>
      <c r="BL270" s="14" t="s">
        <v>411</v>
      </c>
      <c r="BM270" s="156" t="s">
        <v>642</v>
      </c>
    </row>
    <row r="271" spans="1:65" s="12" customFormat="1" ht="25.9" customHeight="1">
      <c r="B271" s="130"/>
      <c r="D271" s="131" t="s">
        <v>75</v>
      </c>
      <c r="E271" s="132" t="s">
        <v>643</v>
      </c>
      <c r="F271" s="132" t="s">
        <v>644</v>
      </c>
      <c r="I271" s="133"/>
      <c r="J271" s="134">
        <f>BK271</f>
        <v>0</v>
      </c>
      <c r="L271" s="130"/>
      <c r="M271" s="135"/>
      <c r="N271" s="136"/>
      <c r="O271" s="136"/>
      <c r="P271" s="137">
        <f>SUM(P272:P273)</f>
        <v>0</v>
      </c>
      <c r="Q271" s="136"/>
      <c r="R271" s="137">
        <f>SUM(R272:R273)</f>
        <v>0</v>
      </c>
      <c r="S271" s="136"/>
      <c r="T271" s="138">
        <f>SUM(T272:T273)</f>
        <v>0</v>
      </c>
      <c r="AR271" s="131" t="s">
        <v>135</v>
      </c>
      <c r="AT271" s="139" t="s">
        <v>75</v>
      </c>
      <c r="AU271" s="139" t="s">
        <v>76</v>
      </c>
      <c r="AY271" s="131" t="s">
        <v>129</v>
      </c>
      <c r="BK271" s="140">
        <f>SUM(BK272:BK273)</f>
        <v>0</v>
      </c>
    </row>
    <row r="272" spans="1:65" s="2" customFormat="1" ht="33" customHeight="1">
      <c r="A272" s="29"/>
      <c r="B272" s="143"/>
      <c r="C272" s="144" t="s">
        <v>645</v>
      </c>
      <c r="D272" s="144" t="s">
        <v>132</v>
      </c>
      <c r="E272" s="145" t="s">
        <v>646</v>
      </c>
      <c r="F272" s="146" t="s">
        <v>647</v>
      </c>
      <c r="G272" s="147" t="s">
        <v>648</v>
      </c>
      <c r="H272" s="148">
        <v>40</v>
      </c>
      <c r="I272" s="149"/>
      <c r="J272" s="150">
        <f>ROUND(I272*H272,2)</f>
        <v>0</v>
      </c>
      <c r="K272" s="151"/>
      <c r="L272" s="30"/>
      <c r="M272" s="152" t="s">
        <v>1</v>
      </c>
      <c r="N272" s="153" t="s">
        <v>42</v>
      </c>
      <c r="O272" s="58"/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56" t="s">
        <v>649</v>
      </c>
      <c r="AT272" s="156" t="s">
        <v>132</v>
      </c>
      <c r="AU272" s="156" t="s">
        <v>81</v>
      </c>
      <c r="AY272" s="14" t="s">
        <v>129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4" t="s">
        <v>87</v>
      </c>
      <c r="BK272" s="157">
        <f>ROUND(I272*H272,2)</f>
        <v>0</v>
      </c>
      <c r="BL272" s="14" t="s">
        <v>649</v>
      </c>
      <c r="BM272" s="156" t="s">
        <v>650</v>
      </c>
    </row>
    <row r="273" spans="1:65" s="2" customFormat="1" ht="37.9" customHeight="1">
      <c r="A273" s="29"/>
      <c r="B273" s="143"/>
      <c r="C273" s="144" t="s">
        <v>651</v>
      </c>
      <c r="D273" s="144" t="s">
        <v>132</v>
      </c>
      <c r="E273" s="145" t="s">
        <v>652</v>
      </c>
      <c r="F273" s="146" t="s">
        <v>653</v>
      </c>
      <c r="G273" s="147" t="s">
        <v>648</v>
      </c>
      <c r="H273" s="148">
        <v>10</v>
      </c>
      <c r="I273" s="149"/>
      <c r="J273" s="150">
        <f>ROUND(I273*H273,2)</f>
        <v>0</v>
      </c>
      <c r="K273" s="151"/>
      <c r="L273" s="30"/>
      <c r="M273" s="170" t="s">
        <v>1</v>
      </c>
      <c r="N273" s="171" t="s">
        <v>42</v>
      </c>
      <c r="O273" s="172"/>
      <c r="P273" s="173">
        <f>O273*H273</f>
        <v>0</v>
      </c>
      <c r="Q273" s="173">
        <v>0</v>
      </c>
      <c r="R273" s="173">
        <f>Q273*H273</f>
        <v>0</v>
      </c>
      <c r="S273" s="173">
        <v>0</v>
      </c>
      <c r="T273" s="174">
        <f>S273*H273</f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56" t="s">
        <v>649</v>
      </c>
      <c r="AT273" s="156" t="s">
        <v>132</v>
      </c>
      <c r="AU273" s="156" t="s">
        <v>81</v>
      </c>
      <c r="AY273" s="14" t="s">
        <v>129</v>
      </c>
      <c r="BE273" s="157">
        <f>IF(N273="základná",J273,0)</f>
        <v>0</v>
      </c>
      <c r="BF273" s="157">
        <f>IF(N273="znížená",J273,0)</f>
        <v>0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4" t="s">
        <v>87</v>
      </c>
      <c r="BK273" s="157">
        <f>ROUND(I273*H273,2)</f>
        <v>0</v>
      </c>
      <c r="BL273" s="14" t="s">
        <v>649</v>
      </c>
      <c r="BM273" s="156" t="s">
        <v>654</v>
      </c>
    </row>
    <row r="274" spans="1:65" s="2" customFormat="1" ht="6.95" customHeight="1">
      <c r="A274" s="29"/>
      <c r="B274" s="47"/>
      <c r="C274" s="48"/>
      <c r="D274" s="48"/>
      <c r="E274" s="48"/>
      <c r="F274" s="48"/>
      <c r="G274" s="48"/>
      <c r="H274" s="48"/>
      <c r="I274" s="48"/>
      <c r="J274" s="48"/>
      <c r="K274" s="48"/>
      <c r="L274" s="30"/>
      <c r="M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</row>
  </sheetData>
  <autoFilter ref="C132:K273"/>
  <mergeCells count="6">
    <mergeCell ref="L2:V2"/>
    <mergeCell ref="E7:H7"/>
    <mergeCell ref="E16:H16"/>
    <mergeCell ref="E25:H25"/>
    <mergeCell ref="E85:H85"/>
    <mergeCell ref="E125:H12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05-2022 - Rekonštrukcia u...</vt:lpstr>
      <vt:lpstr>'05-2022 - Rekonštrukcia u...'!Názvy_tlače</vt:lpstr>
      <vt:lpstr>'Rekapitulácia stavby'!Názvy_tlače</vt:lpstr>
      <vt:lpstr>'05-2022 - Rekonštrukcia u...'!Oblasť_tlače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KOTYKPC\Juraj Kotyk</dc:creator>
  <cp:lastModifiedBy>Používateľ systému Windows</cp:lastModifiedBy>
  <dcterms:created xsi:type="dcterms:W3CDTF">2022-06-06T10:42:24Z</dcterms:created>
  <dcterms:modified xsi:type="dcterms:W3CDTF">2022-06-06T10:44:15Z</dcterms:modified>
</cp:coreProperties>
</file>